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77" windowHeight="8195" tabRatio="500" activeTab="0"/>
  </bookViews>
  <sheets>
    <sheet name="Arrecadação" sheetId="1" r:id="rId1"/>
    <sheet name="Janeiro" sheetId="2" r:id="rId2"/>
    <sheet name="Fevereiro" sheetId="3" r:id="rId3"/>
    <sheet name="Março" sheetId="4" r:id="rId4"/>
    <sheet name="Abril" sheetId="5" r:id="rId5"/>
    <sheet name="Maio" sheetId="6" r:id="rId6"/>
    <sheet name="Junho" sheetId="7" r:id="rId7"/>
    <sheet name="Julho" sheetId="8" r:id="rId8"/>
    <sheet name="Agosto" sheetId="9" r:id="rId9"/>
    <sheet name="Setembro" sheetId="10" r:id="rId10"/>
    <sheet name="Outubro" sheetId="11" r:id="rId11"/>
    <sheet name="Novembro" sheetId="12" r:id="rId12"/>
    <sheet name="Dezembro" sheetId="13" r:id="rId13"/>
    <sheet name="DEBITO" sheetId="14" r:id="rId14"/>
  </sheets>
  <definedNames>
    <definedName name="_xlnm_Print_Area">'Março'!$A$1:$V$3</definedName>
    <definedName name="_xlnm_Print_Area_1">'Abril'!$A$1:$V$3</definedName>
    <definedName name="_xlnm_Print_Area_2">'Arrecadação'!$A$1:$Y$48</definedName>
    <definedName name="_xlnm.Print_Area" localSheetId="4">'Abril'!$A$1:$V$3</definedName>
    <definedName name="_xlnm.Print_Area" localSheetId="0">'Arrecadação'!$A$1:$Y$48</definedName>
    <definedName name="_xlnm.Print_Area" localSheetId="3">'Março'!$A$1:$V$3</definedName>
    <definedName name="Excel_BuiltIn_Print_Area" localSheetId="4">'Abril'!$A$1:$V$3</definedName>
    <definedName name="Excel_BuiltIn_Print_Area" localSheetId="0">'Arrecadação'!$A$1:$Y$48</definedName>
    <definedName name="Excel_BuiltIn_Print_Area" localSheetId="3">'Março'!$A$1:$V$3</definedName>
    <definedName name="Excel_BuiltIn_Print_Area_1_1">NA()</definedName>
    <definedName name="Excel_BuiltIn_Print_Area_1_1_1">NA()</definedName>
    <definedName name="Excel_BuiltIn_Print_Area_1_1_10">NA()</definedName>
    <definedName name="Excel_BuiltIn_Print_Area_1_1_11">NA()</definedName>
    <definedName name="Excel_BuiltIn_Print_Area_1_1_2">NA()</definedName>
    <definedName name="Excel_BuiltIn_Print_Area_1_1_3">NA()</definedName>
    <definedName name="Excel_BuiltIn_Print_Area_1_1_4">NA()</definedName>
    <definedName name="Excel_BuiltIn_Print_Area_1_1_5">NA()</definedName>
    <definedName name="Excel_BuiltIn_Print_Area_1_1_6">NA()</definedName>
    <definedName name="Excel_BuiltIn_Print_Area_1_1_7">NA()</definedName>
    <definedName name="Excel_BuiltIn_Print_Area_1_1_8">NA()</definedName>
    <definedName name="Excel_BuiltIn_Print_Area_1_1_9">NA()</definedName>
    <definedName name="Excel_BuiltIn_Print_Area_2">NA()</definedName>
    <definedName name="Excel_BuiltIn_Print_Area_2_1">NA()</definedName>
    <definedName name="Excel_BuiltIn_Print_Area_2_10">NA()</definedName>
    <definedName name="Excel_BuiltIn_Print_Area_2_11">NA()</definedName>
    <definedName name="Excel_BuiltIn_Print_Area_2_2">NA()</definedName>
    <definedName name="Excel_BuiltIn_Print_Area_2_3">NA()</definedName>
    <definedName name="Excel_BuiltIn_Print_Area_2_4">NA()</definedName>
    <definedName name="Excel_BuiltIn_Print_Area_2_5">NA()</definedName>
    <definedName name="Excel_BuiltIn_Print_Area_2_6">NA()</definedName>
    <definedName name="Excel_BuiltIn_Print_Area_2_7">NA()</definedName>
    <definedName name="Excel_BuiltIn_Print_Area_2_8">NA()</definedName>
    <definedName name="Excel_BuiltIn_Print_Area_2_9">NA()</definedName>
    <definedName name="Excel_BuiltIn_Print_Area_3">NA()</definedName>
    <definedName name="Excel_BuiltIn_Print_Area_3_1">NA()</definedName>
    <definedName name="Excel_BuiltIn_Print_Area_3_1_1">NA()</definedName>
    <definedName name="Excel_BuiltIn_Print_Area_3_1_10">NA()</definedName>
    <definedName name="Excel_BuiltIn_Print_Area_3_1_11">NA()</definedName>
    <definedName name="Excel_BuiltIn_Print_Area_3_1_2">NA()</definedName>
    <definedName name="Excel_BuiltIn_Print_Area_3_1_3">NA()</definedName>
    <definedName name="Excel_BuiltIn_Print_Area_3_1_4">NA()</definedName>
    <definedName name="Excel_BuiltIn_Print_Area_3_1_5">NA()</definedName>
    <definedName name="Excel_BuiltIn_Print_Area_3_1_6">NA()</definedName>
    <definedName name="Excel_BuiltIn_Print_Area_3_1_7">NA()</definedName>
    <definedName name="Excel_BuiltIn_Print_Area_3_1_8">NA()</definedName>
    <definedName name="Excel_BuiltIn_Print_Area_3_1_9">NA()</definedName>
    <definedName name="Excel_BuiltIn_Print_Area_4">NA()</definedName>
    <definedName name="Excel_BuiltIn_Print_Area_4_1">NA()</definedName>
    <definedName name="Excel_BuiltIn_Print_Area_5">NA()</definedName>
    <definedName name="Excel_BuiltIn_Print_Area_6_1">NA()</definedName>
    <definedName name="Excel_BuiltIn_Print_Area_6_1_1">NA()</definedName>
    <definedName name="Excel_BuiltIn_Print_Area_6_1_10">NA()</definedName>
    <definedName name="Excel_BuiltIn_Print_Area_6_1_11">NA()</definedName>
    <definedName name="Excel_BuiltIn_Print_Area_6_1_2">NA()</definedName>
    <definedName name="Excel_BuiltIn_Print_Area_6_1_3">NA()</definedName>
    <definedName name="Excel_BuiltIn_Print_Area_6_1_4">NA()</definedName>
    <definedName name="Excel_BuiltIn_Print_Area_6_1_5">NA()</definedName>
    <definedName name="Excel_BuiltIn_Print_Area_6_1_6">NA()</definedName>
    <definedName name="Excel_BuiltIn_Print_Area_6_1_7">NA()</definedName>
    <definedName name="Excel_BuiltIn_Print_Area_6_1_8">NA()</definedName>
    <definedName name="Excel_BuiltIn_Print_Area_6_1_9">NA()</definedName>
    <definedName name="SHARED_FORMULA_10_15_10_15_0">NA()</definedName>
    <definedName name="SHARED_FORMULA_10_21_10_21_0">NA()</definedName>
    <definedName name="SHARED_FORMULA_2_101_2_101_2">NA()</definedName>
    <definedName name="SHARED_FORMULA_2_101_2_101_4">NA()</definedName>
    <definedName name="SHARED_FORMULA_2_107_2_107_2">NA()</definedName>
    <definedName name="SHARED_FORMULA_2_107_2_107_4">NA()</definedName>
    <definedName name="SHARED_FORMULA_2_113_2_113_2">NA()</definedName>
    <definedName name="SHARED_FORMULA_2_113_2_113_4">NA()</definedName>
    <definedName name="SHARED_FORMULA_2_118_2_118_5">NA()</definedName>
    <definedName name="SHARED_FORMULA_2_119_2_119_4">NA()</definedName>
    <definedName name="SHARED_FORMULA_2_125_2_125_4">NA()</definedName>
    <definedName name="SHARED_FORMULA_2_138_2_138_2">NA()</definedName>
    <definedName name="SHARED_FORMULA_2_138_2_138_4">NA()</definedName>
    <definedName name="SHARED_FORMULA_2_144_2_144_2">NA()</definedName>
    <definedName name="SHARED_FORMULA_2_144_2_144_4">NA()</definedName>
    <definedName name="SHARED_FORMULA_2_15_2_15_4">NA()</definedName>
    <definedName name="SHARED_FORMULA_2_150_2_150_2">NA()</definedName>
    <definedName name="SHARED_FORMULA_2_150_2_150_4">NA()</definedName>
    <definedName name="SHARED_FORMULA_2_156_2_156_2">NA()</definedName>
    <definedName name="SHARED_FORMULA_2_156_2_156_4">NA()</definedName>
    <definedName name="SHARED_FORMULA_2_161_2_161_5">NA()</definedName>
    <definedName name="SHARED_FORMULA_2_162_2_162_4">NA()</definedName>
    <definedName name="SHARED_FORMULA_2_168_2_168_4">NA()</definedName>
    <definedName name="SHARED_FORMULA_2_181_2_181_2">NA()</definedName>
    <definedName name="SHARED_FORMULA_2_181_2_181_4">NA()</definedName>
    <definedName name="SHARED_FORMULA_2_187_2_187_11">NA()</definedName>
    <definedName name="SHARED_FORMULA_2_187_2_187_2">NA()</definedName>
    <definedName name="SHARED_FORMULA_2_187_2_187_4">NA()</definedName>
    <definedName name="SHARED_FORMULA_2_188_2_188_11">NA()</definedName>
    <definedName name="SHARED_FORMULA_2_195_2_195_2">NA()</definedName>
    <definedName name="SHARED_FORMULA_2_195_2_195_4">NA()</definedName>
    <definedName name="SHARED_FORMULA_2_21_2_21_4">NA()</definedName>
    <definedName name="SHARED_FORMULA_2_27_2_27_4">NA()</definedName>
    <definedName name="SHARED_FORMULA_2_32_2_32_5">NA()</definedName>
    <definedName name="SHARED_FORMULA_2_33_2_33_4">NA()</definedName>
    <definedName name="SHARED_FORMULA_2_39_2_39_4">NA()</definedName>
    <definedName name="SHARED_FORMULA_2_52_2_52_4">NA()</definedName>
    <definedName name="SHARED_FORMULA_2_57_2_57_5">NA()</definedName>
    <definedName name="SHARED_FORMULA_2_58_2_58_4">NA()</definedName>
    <definedName name="SHARED_FORMULA_2_64_2_64_4">NA()</definedName>
    <definedName name="SHARED_FORMULA_2_70_2_70_4">NA()</definedName>
    <definedName name="SHARED_FORMULA_2_75_2_75_5">NA()</definedName>
    <definedName name="SHARED_FORMULA_2_76_2_76_4">NA()</definedName>
    <definedName name="SHARED_FORMULA_2_82_2_82_4">NA()</definedName>
    <definedName name="SHARED_FORMULA_2_95_2_95_2">NA()</definedName>
    <definedName name="SHARED_FORMULA_2_95_2_95_4">NA()</definedName>
    <definedName name="SHARED_FORMULA_3_138_3_138_0">NA()</definedName>
    <definedName name="SHARED_FORMULA_3_15_3_15_0">NA()</definedName>
    <definedName name="SHARED_FORMULA_3_168_3_168_0">NA()</definedName>
    <definedName name="SHARED_FORMULA_3_181_3_181_0">NA()</definedName>
    <definedName name="SHARED_FORMULA_3_194_3_194_4">NA()</definedName>
    <definedName name="SHARED_FORMULA_3_195_3_195_0">NA()</definedName>
    <definedName name="SHARED_FORMULA_3_21_3_21_0">NA()</definedName>
    <definedName name="SHARED_FORMULA_3_27_3_27_0">NA()</definedName>
    <definedName name="SHARED_FORMULA_3_33_3_33_0">NA()</definedName>
    <definedName name="SHARED_FORMULA_3_39_3_39_0">NA()</definedName>
    <definedName name="SHARED_FORMULA_3_52_3_52_0">NA()</definedName>
    <definedName name="SHARED_FORMULA_3_9_3_9_4">NA()</definedName>
    <definedName name="SHARED_FORMULA_3_95_3_95_0">NA()</definedName>
    <definedName name="SHARED_FORMULA_9_138_9_138_0">NA()</definedName>
    <definedName name="SHARED_FORMULA_9_181_9_181_0">NA()</definedName>
    <definedName name="SHARED_FORMULA_9_195_9_195_0">NA()</definedName>
    <definedName name="SHARED_FORMULA_9_52_9_52_0">NA()</definedName>
    <definedName name="SHARED_FORMULA_9_95_9_95_0">NA()</definedName>
  </definedNames>
  <calcPr fullCalcOnLoad="1"/>
</workbook>
</file>

<file path=xl/comments10.xml><?xml version="1.0" encoding="utf-8"?>
<comments xmlns="http://schemas.openxmlformats.org/spreadsheetml/2006/main">
  <authors>
    <author> </author>
  </authors>
  <commentList>
    <comment ref="A19" authorId="0">
      <text>
        <r>
          <rPr>
            <sz val="10"/>
            <rFont val="Arial"/>
            <family val="2"/>
          </rPr>
          <t>Dia de chuva</t>
        </r>
      </text>
    </comment>
    <comment ref="A26" authorId="0">
      <text>
        <r>
          <rPr>
            <sz val="10"/>
            <rFont val="Arial"/>
            <family val="2"/>
          </rPr>
          <t>Dia de chuva</t>
        </r>
      </text>
    </comment>
    <comment ref="A33" authorId="0">
      <text>
        <r>
          <rPr>
            <sz val="10"/>
            <rFont val="Arial"/>
            <family val="2"/>
          </rPr>
          <t>Dia de chuva</t>
        </r>
      </text>
    </comment>
    <comment ref="B48" authorId="0">
      <text>
        <r>
          <rPr>
            <sz val="10"/>
            <rFont val="Arial"/>
            <family val="2"/>
          </rPr>
          <t xml:space="preserve">Erro na rede maquina registradora </t>
        </r>
      </text>
    </comment>
    <comment ref="B55" authorId="0">
      <text>
        <r>
          <rPr>
            <sz val="10"/>
            <rFont val="Arial"/>
            <family val="2"/>
          </rPr>
          <t xml:space="preserve">Erro na red </t>
        </r>
      </text>
    </comment>
    <comment ref="B185" authorId="0">
      <text>
        <r>
          <rPr>
            <sz val="10"/>
            <rFont val="Arial"/>
            <family val="2"/>
          </rPr>
          <t xml:space="preserve">Quera da rede registro em maquina registradora
</t>
        </r>
      </text>
    </comment>
    <comment ref="P48" authorId="0">
      <text>
        <r>
          <rPr>
            <sz val="10"/>
            <rFont val="Arial"/>
            <family val="2"/>
          </rPr>
          <t xml:space="preserve">R$ 52,5  ( cancelamento de ingresso)
R$ 61,00 Falta  no caixa erro da Roselene
</t>
        </r>
      </text>
    </comment>
    <comment ref="P55" authorId="0">
      <text>
        <r>
          <rPr>
            <sz val="10"/>
            <rFont val="Arial"/>
            <family val="2"/>
          </rPr>
          <t xml:space="preserve">R$ 337,5 erro de digitação  ( ingre em anexo) Sandra
</t>
        </r>
      </text>
    </comment>
    <comment ref="P157" authorId="0">
      <text>
        <r>
          <rPr>
            <sz val="10"/>
            <rFont val="Arial"/>
            <family val="2"/>
          </rPr>
          <t xml:space="preserve">Alex </t>
        </r>
      </text>
    </comment>
    <comment ref="Q19" authorId="0">
      <text>
        <r>
          <rPr>
            <sz val="10"/>
            <rFont val="Arial"/>
            <family val="2"/>
          </rPr>
          <t xml:space="preserve">Rafaela
</t>
        </r>
      </text>
    </comment>
    <comment ref="Q21" authorId="0">
      <text>
        <r>
          <rPr>
            <sz val="10"/>
            <rFont val="Arial"/>
            <family val="2"/>
          </rPr>
          <t>rogerio</t>
        </r>
      </text>
    </comment>
    <comment ref="Q71" authorId="0">
      <text>
        <r>
          <rPr>
            <sz val="10"/>
            <rFont val="Arial"/>
            <family val="2"/>
          </rPr>
          <t>Casal de  visitantes  deixou o troco para  doação p a instit
uição</t>
        </r>
      </text>
    </comment>
    <comment ref="R185" authorId="0">
      <text>
        <r>
          <rPr>
            <sz val="10"/>
            <rFont val="Arial"/>
            <family val="2"/>
          </rPr>
          <t xml:space="preserve">Quera da rede registro em maquina registradora
</t>
        </r>
      </text>
    </comment>
  </commentList>
</comments>
</file>

<file path=xl/comments11.xml><?xml version="1.0" encoding="utf-8"?>
<comments xmlns="http://schemas.openxmlformats.org/spreadsheetml/2006/main">
  <authors>
    <author> </author>
  </authors>
  <commentList>
    <comment ref="E212" authorId="0">
      <text>
        <r>
          <rPr>
            <sz val="10"/>
            <rFont val="Arial"/>
            <family val="2"/>
          </rPr>
          <t xml:space="preserve">Alunos de escola plublica
</t>
        </r>
      </text>
    </comment>
    <comment ref="E218" authorId="0">
      <text>
        <r>
          <rPr>
            <sz val="10"/>
            <rFont val="Arial"/>
            <family val="2"/>
          </rPr>
          <t>661 Alunos de escolas publicas</t>
        </r>
      </text>
    </comment>
    <comment ref="E220" authorId="0">
      <text>
        <r>
          <rPr>
            <sz val="10"/>
            <rFont val="Arial"/>
            <family val="2"/>
          </rPr>
          <t>445 alunos de escolas plublicas</t>
        </r>
      </text>
    </comment>
    <comment ref="P25" authorId="0">
      <text>
        <r>
          <rPr>
            <sz val="10"/>
            <rFont val="Arial"/>
            <family val="2"/>
          </rPr>
          <t>andre</t>
        </r>
      </text>
    </comment>
    <comment ref="P36" authorId="0">
      <text>
        <r>
          <rPr>
            <sz val="10"/>
            <rFont val="Arial"/>
            <family val="2"/>
          </rPr>
          <t>luiz</t>
        </r>
      </text>
    </comment>
    <comment ref="P41" authorId="0">
      <text>
        <r>
          <rPr>
            <sz val="10"/>
            <rFont val="Arial"/>
            <family val="2"/>
          </rPr>
          <t>andre</t>
        </r>
      </text>
    </comment>
    <comment ref="P70" authorId="0">
      <text>
        <r>
          <rPr>
            <sz val="10"/>
            <rFont val="Arial"/>
            <family val="2"/>
          </rPr>
          <t xml:space="preserve">JUSTIFICAÇÂO decistencia por parte do visitante ingresso em anexo Rosilene </t>
        </r>
      </text>
    </comment>
    <comment ref="P72" authorId="0">
      <text>
        <r>
          <rPr>
            <sz val="10"/>
            <rFont val="Arial"/>
            <family val="2"/>
          </rPr>
          <t xml:space="preserve">JUSTIFICAÇÂO decistencia por parte do visitante ingresso em anexo  Andre
</t>
        </r>
      </text>
    </comment>
    <comment ref="P82" authorId="0">
      <text>
        <r>
          <rPr>
            <sz val="10"/>
            <rFont val="Arial"/>
            <family val="2"/>
          </rPr>
          <t xml:space="preserve">
   JUSTIFICAÇÂO decistencia por parte do visitante ingresso em  anexo
Sandra </t>
        </r>
      </text>
    </comment>
    <comment ref="P91" authorId="0">
      <text>
        <r>
          <rPr>
            <sz val="10"/>
            <rFont val="Arial"/>
            <family val="2"/>
          </rPr>
          <t xml:space="preserve">58, erro  
45JUSTIFICAÇÂO decistencia por parte do visitante ingresso em 
ROGERIO  anexo
</t>
        </r>
      </text>
    </comment>
    <comment ref="P100" authorId="0">
      <text>
        <r>
          <rPr>
            <sz val="10"/>
            <rFont val="Arial"/>
            <family val="2"/>
          </rPr>
          <t>Erro dig ingress em anexo  Alex</t>
        </r>
      </text>
    </comment>
    <comment ref="P141" authorId="0">
      <text>
        <r>
          <rPr>
            <sz val="10"/>
            <rFont val="Arial"/>
            <family val="2"/>
          </rPr>
          <t>Rosilene</t>
        </r>
      </text>
    </comment>
  </commentList>
</comments>
</file>

<file path=xl/comments12.xml><?xml version="1.0" encoding="utf-8"?>
<comments xmlns="http://schemas.openxmlformats.org/spreadsheetml/2006/main">
  <authors>
    <author> </author>
  </authors>
  <commentList>
    <comment ref="A76" authorId="0">
      <text>
        <r>
          <rPr>
            <sz val="10"/>
            <rFont val="Arial"/>
            <family val="2"/>
          </rPr>
          <t xml:space="preserve">DIA   DE  MUITA   CHUVA 
</t>
        </r>
      </text>
    </comment>
    <comment ref="B5" authorId="0">
      <text>
        <r>
          <rPr>
            <sz val="10"/>
            <rFont val="Arial"/>
            <family val="2"/>
          </rPr>
          <t>Maquina registradora</t>
        </r>
      </text>
    </comment>
    <comment ref="B19" authorId="0">
      <text>
        <r>
          <rPr>
            <sz val="10"/>
            <rFont val="Arial"/>
            <family val="2"/>
          </rPr>
          <t>Maquina registradora</t>
        </r>
      </text>
    </comment>
    <comment ref="C5" authorId="0">
      <text>
        <r>
          <rPr>
            <sz val="10"/>
            <rFont val="Arial"/>
            <family val="2"/>
          </rPr>
          <t>Maq regui</t>
        </r>
      </text>
    </comment>
    <comment ref="E4" authorId="0">
      <text>
        <r>
          <rPr>
            <sz val="10"/>
            <rFont val="Arial"/>
            <family val="2"/>
          </rPr>
          <t>147 alunos da rede publica</t>
        </r>
      </text>
    </comment>
    <comment ref="E6" authorId="0">
      <text>
        <r>
          <rPr>
            <sz val="10"/>
            <rFont val="Arial"/>
            <family val="2"/>
          </rPr>
          <t>157 aluno de rede publica</t>
        </r>
      </text>
    </comment>
    <comment ref="E13" authorId="0">
      <text>
        <r>
          <rPr>
            <sz val="10"/>
            <rFont val="Arial"/>
            <family val="2"/>
          </rPr>
          <t>29alunos da rede pubrica</t>
        </r>
      </text>
    </comment>
    <comment ref="E26" authorId="0">
      <text>
        <r>
          <rPr>
            <sz val="10"/>
            <rFont val="Arial"/>
            <family val="2"/>
          </rPr>
          <t>67 aluinos rede publica</t>
        </r>
      </text>
    </comment>
    <comment ref="E33" authorId="0">
      <text>
        <r>
          <rPr>
            <sz val="10"/>
            <rFont val="Arial"/>
            <family val="2"/>
          </rPr>
          <t>436 alunos de rede publica</t>
        </r>
      </text>
    </comment>
    <comment ref="E35" authorId="0">
      <text>
        <r>
          <rPr>
            <sz val="10"/>
            <rFont val="Arial"/>
            <family val="2"/>
          </rPr>
          <t>450 alunos da rede publica</t>
        </r>
      </text>
    </comment>
    <comment ref="E38" authorId="0">
      <text>
        <r>
          <rPr>
            <sz val="10"/>
            <rFont val="Arial"/>
            <family val="2"/>
          </rPr>
          <t>33 alunos da rede publicas</t>
        </r>
      </text>
    </comment>
    <comment ref="E40" authorId="0">
      <text>
        <r>
          <rPr>
            <sz val="10"/>
            <rFont val="Arial"/>
            <family val="2"/>
          </rPr>
          <t xml:space="preserve">700 alunos de rede publica
</t>
        </r>
      </text>
    </comment>
    <comment ref="E42" authorId="0">
      <text>
        <r>
          <rPr>
            <sz val="10"/>
            <rFont val="Arial"/>
            <family val="2"/>
          </rPr>
          <t>255 alunos da rede publica</t>
        </r>
      </text>
    </comment>
    <comment ref="E43" authorId="0">
      <text>
        <r>
          <rPr>
            <sz val="10"/>
            <rFont val="Arial"/>
            <family val="2"/>
          </rPr>
          <t>35 alunos de rede publicas</t>
        </r>
      </text>
    </comment>
    <comment ref="E47" authorId="0">
      <text>
        <r>
          <rPr>
            <sz val="10"/>
            <rFont val="Arial"/>
            <family val="2"/>
          </rPr>
          <t>117 alunos da rede publica</t>
        </r>
      </text>
    </comment>
    <comment ref="E49" authorId="0">
      <text>
        <r>
          <rPr>
            <sz val="10"/>
            <rFont val="Arial"/>
            <family val="2"/>
          </rPr>
          <t>312 alunos da rede publica</t>
        </r>
      </text>
    </comment>
    <comment ref="E54" authorId="0">
      <text>
        <r>
          <rPr>
            <sz val="10"/>
            <rFont val="Arial"/>
            <family val="2"/>
          </rPr>
          <t xml:space="preserve">197 alunos da rede publica </t>
        </r>
      </text>
    </comment>
    <comment ref="E56" authorId="0">
      <text>
        <r>
          <rPr>
            <sz val="10"/>
            <rFont val="Arial"/>
            <family val="2"/>
          </rPr>
          <t>276 alunos de rede publica</t>
        </r>
      </text>
    </comment>
    <comment ref="E61" authorId="0">
      <text>
        <r>
          <rPr>
            <sz val="10"/>
            <rFont val="Arial"/>
            <family val="2"/>
          </rPr>
          <t>54 alunos da rede publicas</t>
        </r>
      </text>
    </comment>
    <comment ref="E83" authorId="0">
      <text>
        <r>
          <rPr>
            <sz val="10"/>
            <rFont val="Arial"/>
            <family val="2"/>
          </rPr>
          <t xml:space="preserve">235 ALUNOS DE ESCOLA PUBLICA
</t>
        </r>
      </text>
    </comment>
    <comment ref="E85" authorId="0">
      <text>
        <r>
          <rPr>
            <sz val="10"/>
            <rFont val="Arial"/>
            <family val="2"/>
          </rPr>
          <t>226 ALUNOS DE REDE PIBLICA</t>
        </r>
      </text>
    </comment>
    <comment ref="E90" authorId="0">
      <text>
        <r>
          <rPr>
            <sz val="10"/>
            <rFont val="Arial"/>
            <family val="2"/>
          </rPr>
          <t>301 alunos de escola publicas</t>
        </r>
      </text>
    </comment>
    <comment ref="E92" authorId="0">
      <text>
        <r>
          <rPr>
            <sz val="10"/>
            <rFont val="Arial"/>
            <family val="2"/>
          </rPr>
          <t>682 alunos de rede publica</t>
        </r>
      </text>
    </comment>
    <comment ref="E97" authorId="0">
      <text>
        <r>
          <rPr>
            <sz val="10"/>
            <rFont val="Arial"/>
            <family val="2"/>
          </rPr>
          <t>281  alunos de escolas plublias</t>
        </r>
      </text>
    </comment>
    <comment ref="E125" authorId="0">
      <text>
        <r>
          <rPr>
            <sz val="10"/>
            <rFont val="Arial"/>
            <family val="2"/>
          </rPr>
          <t>758 alunos de rede publicas</t>
        </r>
      </text>
    </comment>
    <comment ref="E133" authorId="0">
      <text>
        <r>
          <rPr>
            <sz val="10"/>
            <rFont val="Arial"/>
            <family val="2"/>
          </rPr>
          <t>611 ALUNOS REDE</t>
        </r>
      </text>
    </comment>
    <comment ref="E135" authorId="0">
      <text>
        <r>
          <rPr>
            <sz val="10"/>
            <rFont val="Arial"/>
            <family val="2"/>
          </rPr>
          <t>754 ALUNOS DE REDE PUBLICAS</t>
        </r>
      </text>
    </comment>
    <comment ref="E147" authorId="0">
      <text>
        <r>
          <rPr>
            <sz val="10"/>
            <rFont val="Arial"/>
            <family val="2"/>
          </rPr>
          <t>343 ALUNA DA REDE PUBLICA</t>
        </r>
      </text>
    </comment>
    <comment ref="E149" authorId="0">
      <text>
        <r>
          <rPr>
            <sz val="10"/>
            <rFont val="Arial"/>
            <family val="2"/>
          </rPr>
          <t>889 ALUNOS DA REDE PUBLICA</t>
        </r>
      </text>
    </comment>
    <comment ref="E151" authorId="0">
      <text>
        <r>
          <rPr>
            <sz val="10"/>
            <rFont val="Arial"/>
            <family val="2"/>
          </rPr>
          <t>80 ALUNOS DE REDE PUBLICA</t>
        </r>
      </text>
    </comment>
    <comment ref="E154" authorId="0">
      <text>
        <r>
          <rPr>
            <sz val="10"/>
            <rFont val="Arial"/>
            <family val="2"/>
          </rPr>
          <t>877 alunos de rede publica</t>
        </r>
      </text>
    </comment>
    <comment ref="E161" authorId="0">
      <text>
        <r>
          <rPr>
            <sz val="10"/>
            <rFont val="Arial"/>
            <family val="2"/>
          </rPr>
          <t xml:space="preserve">13 alunos de escola publica
</t>
        </r>
      </text>
    </comment>
    <comment ref="E176" authorId="0">
      <text>
        <r>
          <rPr>
            <sz val="10"/>
            <rFont val="Arial"/>
            <family val="2"/>
          </rPr>
          <t>51 ALUNO DA REDE PUBLICA</t>
        </r>
      </text>
    </comment>
    <comment ref="E178" authorId="0">
      <text>
        <r>
          <rPr>
            <sz val="10"/>
            <rFont val="Arial"/>
            <family val="2"/>
          </rPr>
          <t>54 ALUNOS DA REDE PUBLICA</t>
        </r>
      </text>
    </comment>
    <comment ref="E183" authorId="0">
      <text>
        <r>
          <rPr>
            <sz val="10"/>
            <rFont val="Arial"/>
            <family val="2"/>
          </rPr>
          <t>57 ALUNOS DA REDE PUBLICA</t>
        </r>
      </text>
    </comment>
    <comment ref="E185" authorId="0">
      <text>
        <r>
          <rPr>
            <sz val="10"/>
            <rFont val="Arial"/>
            <family val="2"/>
          </rPr>
          <t>372, ALUNOS REDE PUBLICAS</t>
        </r>
      </text>
    </comment>
    <comment ref="E190" authorId="0">
      <text>
        <r>
          <rPr>
            <sz val="10"/>
            <rFont val="Arial"/>
            <family val="2"/>
          </rPr>
          <t>81 ALUNO DE REDE PUBLICA</t>
        </r>
      </text>
    </comment>
    <comment ref="E192" authorId="0">
      <text>
        <r>
          <rPr>
            <sz val="10"/>
            <rFont val="Arial"/>
            <family val="2"/>
          </rPr>
          <t xml:space="preserve">193 ALUNOS  39 PROF DE REDE PUBLICA </t>
        </r>
      </text>
    </comment>
    <comment ref="E194" authorId="0">
      <text>
        <r>
          <rPr>
            <sz val="10"/>
            <rFont val="Arial"/>
            <family val="2"/>
          </rPr>
          <t>24 alunos  4 prof  de rede publica</t>
        </r>
      </text>
    </comment>
    <comment ref="E195" authorId="0">
      <text>
        <r>
          <rPr>
            <sz val="10"/>
            <rFont val="Arial"/>
            <family val="2"/>
          </rPr>
          <t>43 alunos  5 prof  de rede publica</t>
        </r>
      </text>
    </comment>
    <comment ref="E197" authorId="0">
      <text>
        <r>
          <rPr>
            <sz val="10"/>
            <rFont val="Arial"/>
            <family val="2"/>
          </rPr>
          <t xml:space="preserve">112 ALUNOS DA REDE PUBLICA
</t>
        </r>
      </text>
    </comment>
    <comment ref="E199" authorId="0">
      <text>
        <r>
          <rPr>
            <sz val="10"/>
            <rFont val="Arial"/>
            <family val="2"/>
          </rPr>
          <t>33 ALUNOS REDE PUBLICA</t>
        </r>
      </text>
    </comment>
    <comment ref="E204" authorId="0">
      <text>
        <r>
          <rPr>
            <sz val="10"/>
            <rFont val="Arial"/>
            <family val="2"/>
          </rPr>
          <t>168 alunos e  21 professores de rede publica</t>
        </r>
      </text>
    </comment>
    <comment ref="E206" authorId="0">
      <text>
        <r>
          <rPr>
            <sz val="10"/>
            <rFont val="Arial"/>
            <family val="2"/>
          </rPr>
          <t xml:space="preserve">335 alunos e  34 professores de rede publica
</t>
        </r>
      </text>
    </comment>
    <comment ref="E209" authorId="0">
      <text>
        <r>
          <rPr>
            <sz val="10"/>
            <rFont val="Arial"/>
            <family val="2"/>
          </rPr>
          <t>52 alunos e  9
 professores de rede publica</t>
        </r>
      </text>
    </comment>
    <comment ref="O40" authorId="0">
      <text>
        <r>
          <rPr>
            <sz val="10"/>
            <rFont val="Arial"/>
            <family val="2"/>
          </rPr>
          <t>Asmanda costa</t>
        </r>
      </text>
    </comment>
    <comment ref="O47" authorId="0">
      <text>
        <r>
          <rPr>
            <sz val="10"/>
            <rFont val="Arial"/>
            <family val="2"/>
          </rPr>
          <t>Erro do sistema, Obj rerificar vo sistema a diferença de valores vo fechamento</t>
        </r>
      </text>
    </comment>
    <comment ref="O49" authorId="0">
      <text>
        <r>
          <rPr>
            <sz val="10"/>
            <rFont val="Arial"/>
            <family val="2"/>
          </rPr>
          <t>Erro do sistema, Obj rerificar vo sistema a diferença de valores vo fechamento</t>
        </r>
      </text>
    </comment>
    <comment ref="O50" authorId="0">
      <text>
        <r>
          <rPr>
            <sz val="10"/>
            <rFont val="Arial"/>
            <family val="2"/>
          </rPr>
          <t xml:space="preserve">Erro do sistema, Obj rerificar vo sistema a diferença de valores vo fechamento
</t>
        </r>
      </text>
    </comment>
    <comment ref="O141" authorId="0">
      <text>
        <r>
          <rPr>
            <sz val="10"/>
            <rFont val="Arial"/>
            <family val="2"/>
          </rPr>
          <t>Falta da maquina do Rogerio</t>
        </r>
      </text>
    </comment>
    <comment ref="O193" authorId="0">
      <text>
        <r>
          <rPr>
            <sz val="10"/>
            <rFont val="Arial"/>
            <family val="2"/>
          </rPr>
          <t xml:space="preserve">FALTA Rose
</t>
        </r>
      </text>
    </comment>
  </commentList>
</comments>
</file>

<file path=xl/comments13.xml><?xml version="1.0" encoding="utf-8"?>
<comments xmlns="http://schemas.openxmlformats.org/spreadsheetml/2006/main">
  <authors>
    <author> </author>
  </authors>
  <commentList>
    <comment ref="E12" authorId="0">
      <text>
        <r>
          <rPr>
            <sz val="10"/>
            <rFont val="Arial"/>
            <family val="2"/>
          </rPr>
          <t xml:space="preserve">309 alunos e 20 professores de rede publica </t>
        </r>
      </text>
    </comment>
    <comment ref="E14" authorId="0">
      <text>
        <r>
          <rPr>
            <sz val="10"/>
            <rFont val="Arial"/>
            <family val="2"/>
          </rPr>
          <t>208 alunos e 13 professores  da rede publica</t>
        </r>
      </text>
    </comment>
    <comment ref="E19" authorId="0">
      <text>
        <r>
          <rPr>
            <sz val="10"/>
            <rFont val="Arial"/>
            <family val="2"/>
          </rPr>
          <t>169 alunos e 8 professores da rede publica</t>
        </r>
      </text>
    </comment>
    <comment ref="E21" authorId="0">
      <text>
        <r>
          <rPr>
            <sz val="10"/>
            <rFont val="Arial"/>
            <family val="2"/>
          </rPr>
          <t>614 alunos e 137 professores da rede publica</t>
        </r>
      </text>
    </comment>
    <comment ref="E22" authorId="0">
      <text>
        <r>
          <rPr>
            <sz val="10"/>
            <rFont val="Arial"/>
            <family val="2"/>
          </rPr>
          <t>43 alunos e 21 professores da rede publica</t>
        </r>
      </text>
    </comment>
    <comment ref="E24" authorId="0">
      <text>
        <r>
          <rPr>
            <sz val="10"/>
            <rFont val="Arial"/>
            <family val="2"/>
          </rPr>
          <t>43 alunos e 3 professores da rede publica</t>
        </r>
      </text>
    </comment>
    <comment ref="E26" authorId="0">
      <text>
        <r>
          <rPr>
            <sz val="10"/>
            <rFont val="Arial"/>
            <family val="2"/>
          </rPr>
          <t>74 alunos e 3
 professores da rede publica</t>
        </r>
      </text>
    </comment>
    <comment ref="E27" authorId="0">
      <text>
        <r>
          <rPr>
            <sz val="10"/>
            <rFont val="Arial"/>
            <family val="2"/>
          </rPr>
          <t>347 alunos e 40 professores da rede publica</t>
        </r>
      </text>
    </comment>
    <comment ref="E28" authorId="0">
      <text>
        <r>
          <rPr>
            <sz val="10"/>
            <rFont val="Arial"/>
            <family val="2"/>
          </rPr>
          <t>169 alunos e 18 professores da rede publica</t>
        </r>
      </text>
    </comment>
    <comment ref="E33" authorId="0">
      <text>
        <r>
          <rPr>
            <sz val="10"/>
            <rFont val="Arial"/>
            <family val="2"/>
          </rPr>
          <t>77 alunos e 12 prof de rede  publicas</t>
        </r>
      </text>
    </comment>
    <comment ref="E35" authorId="0">
      <text>
        <r>
          <rPr>
            <sz val="10"/>
            <rFont val="Arial"/>
            <family val="2"/>
          </rPr>
          <t>884 aluinos e 85 professores da rede publica</t>
        </r>
      </text>
    </comment>
    <comment ref="E37" authorId="0">
      <text>
        <r>
          <rPr>
            <sz val="10"/>
            <rFont val="Arial"/>
            <family val="2"/>
          </rPr>
          <t>24 alunos e 5 prof de rede publica</t>
        </r>
      </text>
    </comment>
    <comment ref="E40" authorId="0">
      <text>
        <r>
          <rPr>
            <sz val="10"/>
            <rFont val="Arial"/>
            <family val="2"/>
          </rPr>
          <t>358 alunos e 34 prof de rede publica</t>
        </r>
      </text>
    </comment>
    <comment ref="E42" authorId="0">
      <text>
        <r>
          <rPr>
            <sz val="10"/>
            <rFont val="Arial"/>
            <family val="2"/>
          </rPr>
          <t>260 alunos e 16 prof de rede publica</t>
        </r>
      </text>
    </comment>
    <comment ref="E44" authorId="0">
      <text>
        <r>
          <rPr>
            <sz val="10"/>
            <rFont val="Arial"/>
            <family val="2"/>
          </rPr>
          <t>12 alunos e 2 prof</t>
        </r>
      </text>
    </comment>
    <comment ref="E47" authorId="0">
      <text>
        <r>
          <rPr>
            <sz val="10"/>
            <rFont val="Arial"/>
            <family val="2"/>
          </rPr>
          <t>17 alunos e 4 prof de rede publivca</t>
        </r>
      </text>
    </comment>
    <comment ref="E62" authorId="0">
      <text>
        <r>
          <rPr>
            <sz val="10"/>
            <rFont val="Arial"/>
            <family val="2"/>
          </rPr>
          <t>162 alunos e 14 prof da rede publica</t>
        </r>
      </text>
    </comment>
    <comment ref="E64" authorId="0">
      <text>
        <r>
          <rPr>
            <sz val="10"/>
            <rFont val="Arial"/>
            <family val="2"/>
          </rPr>
          <t>250 alunos de rede plublica</t>
        </r>
      </text>
    </comment>
    <comment ref="E69" authorId="0">
      <text>
        <r>
          <rPr>
            <sz val="10"/>
            <rFont val="Arial"/>
            <family val="2"/>
          </rPr>
          <t>208 alunos e 92 prof de rede publica</t>
        </r>
      </text>
    </comment>
    <comment ref="E71" authorId="0">
      <text>
        <r>
          <rPr>
            <sz val="10"/>
            <rFont val="Arial"/>
            <family val="2"/>
          </rPr>
          <t>36 alunos e 22 prof de rede publica</t>
        </r>
      </text>
    </comment>
    <comment ref="E76" authorId="0">
      <text>
        <r>
          <rPr>
            <sz val="10"/>
            <rFont val="Arial"/>
            <family val="2"/>
          </rPr>
          <t>289  alunos  31 prof de rede publicas</t>
        </r>
      </text>
    </comment>
    <comment ref="E78" authorId="0">
      <text>
        <r>
          <rPr>
            <sz val="10"/>
            <rFont val="Arial"/>
            <family val="2"/>
          </rPr>
          <t>222 alunos e 25 prof de rede publicas</t>
        </r>
      </text>
    </comment>
    <comment ref="E80" authorId="0">
      <text>
        <r>
          <rPr>
            <sz val="10"/>
            <rFont val="Arial"/>
            <family val="2"/>
          </rPr>
          <t>84 alunos e 8 professores</t>
        </r>
      </text>
    </comment>
    <comment ref="E83" authorId="0">
      <text>
        <r>
          <rPr>
            <sz val="10"/>
            <rFont val="Arial"/>
            <family val="2"/>
          </rPr>
          <t>133 alunos e 12 prof de rede  publica</t>
        </r>
      </text>
    </comment>
    <comment ref="E85" authorId="0">
      <text>
        <r>
          <rPr>
            <sz val="10"/>
            <rFont val="Arial"/>
            <family val="2"/>
          </rPr>
          <t>275 alunos  e 23  prof de rede publica</t>
        </r>
      </text>
    </comment>
    <comment ref="E90" authorId="0">
      <text>
        <r>
          <rPr>
            <sz val="10"/>
            <rFont val="Arial"/>
            <family val="2"/>
          </rPr>
          <t xml:space="preserve">142 alunos e 23 prof rede </t>
        </r>
      </text>
    </comment>
    <comment ref="E92" authorId="0">
      <text>
        <r>
          <rPr>
            <sz val="10"/>
            <rFont val="Arial"/>
            <family val="2"/>
          </rPr>
          <t>337alunos e 33 prof</t>
        </r>
      </text>
    </comment>
    <comment ref="E93" authorId="0">
      <text>
        <r>
          <rPr>
            <sz val="10"/>
            <rFont val="Arial"/>
            <family val="2"/>
          </rPr>
          <t xml:space="preserve">20 alunos e 3 prof  rede
</t>
        </r>
      </text>
    </comment>
    <comment ref="E97" authorId="0">
      <text>
        <r>
          <rPr>
            <sz val="10"/>
            <rFont val="Arial"/>
            <family val="2"/>
          </rPr>
          <t>40 alunos 4 prof  rede</t>
        </r>
      </text>
    </comment>
    <comment ref="E99" authorId="0">
      <text>
        <r>
          <rPr>
            <sz val="10"/>
            <rFont val="Arial"/>
            <family val="2"/>
          </rPr>
          <t>40 alunos 4 prof  rede</t>
        </r>
      </text>
    </comment>
    <comment ref="O28" authorId="0">
      <text>
        <r>
          <rPr>
            <sz val="10"/>
            <rFont val="Arial"/>
            <family val="2"/>
          </rPr>
          <t>rafaela</t>
        </r>
      </text>
    </comment>
    <comment ref="P5" authorId="0">
      <text>
        <r>
          <rPr>
            <sz val="10"/>
            <rFont val="Arial"/>
            <family val="2"/>
          </rPr>
          <t>Sobra de  troco  de 60  deixado pelo  visitante  que sera depositado em 1 semana</t>
        </r>
      </text>
    </comment>
    <comment ref="P17" authorId="0">
      <text>
        <r>
          <rPr>
            <sz val="10"/>
            <rFont val="Arial"/>
            <family val="2"/>
          </rPr>
          <t>Soma de sobras de troco</t>
        </r>
      </text>
    </comment>
    <comment ref="P71" authorId="0">
      <text>
        <r>
          <rPr>
            <sz val="10"/>
            <rFont val="Arial"/>
            <family val="2"/>
          </rPr>
          <t xml:space="preserve">LUIZ
Carlos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B80" authorId="0">
      <text>
        <r>
          <rPr>
            <sz val="10"/>
            <rFont val="Arial"/>
            <family val="2"/>
          </rPr>
          <t>A bilheteria foi interditada as 12hs ( toldo
 estava c risco de cair )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O152" authorId="0">
      <text>
        <r>
          <rPr>
            <sz val="10"/>
            <rFont val="Arial"/>
            <family val="2"/>
          </rPr>
          <t>flavia</t>
        </r>
      </text>
    </comment>
    <comment ref="O160" authorId="0">
      <text>
        <r>
          <rPr>
            <sz val="10"/>
            <rFont val="Arial"/>
            <family val="2"/>
          </rPr>
          <t>luiz</t>
        </r>
      </text>
    </comment>
    <comment ref="O167" authorId="0">
      <text>
        <r>
          <rPr>
            <sz val="10"/>
            <rFont val="Arial"/>
            <family val="2"/>
          </rPr>
          <t>Junstific c tik  em anexo
amanda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A53" authorId="0">
      <text>
        <r>
          <rPr>
            <b/>
            <sz val="10"/>
            <rFont val="Arial"/>
            <family val="2"/>
          </rPr>
          <t>Devido as chuvas o arboreto esta fechado para visitantes</t>
        </r>
      </text>
    </comment>
    <comment ref="A59" authorId="0">
      <text>
        <r>
          <rPr>
            <b/>
            <sz val="10"/>
            <rFont val="Arial"/>
            <family val="2"/>
          </rPr>
          <t>Devido as chuvas o arboreto esta fechado para visitantes</t>
        </r>
      </text>
    </comment>
    <comment ref="B68" authorId="0">
      <text>
        <r>
          <rPr>
            <b/>
            <sz val="10"/>
            <rFont val="Arial"/>
            <family val="2"/>
          </rPr>
          <t>Devido as chuvas o acesso esta fechado para visitantes</t>
        </r>
      </text>
    </comment>
    <comment ref="B74" authorId="0">
      <text>
        <r>
          <rPr>
            <b/>
            <sz val="10"/>
            <rFont val="Arial"/>
            <family val="2"/>
          </rPr>
          <t xml:space="preserve">Devido as chuvas o acesso esta fechado para visitantes
</t>
        </r>
      </text>
    </comment>
    <comment ref="B80" authorId="0">
      <text>
        <r>
          <rPr>
            <b/>
            <sz val="10"/>
            <rFont val="Arial"/>
            <family val="2"/>
          </rPr>
          <t xml:space="preserve">Devido as chuvas o acesso esta fechado para visitantes
</t>
        </r>
      </text>
    </comment>
    <comment ref="B86" authorId="0">
      <text>
        <r>
          <rPr>
            <b/>
            <sz val="10"/>
            <rFont val="Arial"/>
            <family val="2"/>
          </rPr>
          <t xml:space="preserve">Devido as chuvas o acesso esta fechado para visitantes
</t>
        </r>
      </text>
    </comment>
    <comment ref="B93" authorId="0">
      <text>
        <r>
          <rPr>
            <b/>
            <sz val="10"/>
            <rFont val="Arial"/>
            <family val="2"/>
          </rPr>
          <t>Devido as chuvas o acesso esta fechado para visitantes</t>
        </r>
      </text>
    </comment>
    <comment ref="B99" authorId="0">
      <text>
        <r>
          <rPr>
            <b/>
            <sz val="10"/>
            <rFont val="Arial"/>
            <family val="2"/>
          </rPr>
          <t xml:space="preserve">Devido as chuvas o acesso esta fechado para visitantes
</t>
        </r>
      </text>
    </comment>
    <comment ref="O4" authorId="0">
      <text>
        <r>
          <rPr>
            <sz val="10"/>
            <rFont val="Arial"/>
            <family val="2"/>
          </rPr>
          <t>amanda</t>
        </r>
      </text>
    </comment>
    <comment ref="O7" authorId="0">
      <text>
        <r>
          <rPr>
            <sz val="10"/>
            <rFont val="Arial"/>
            <family val="2"/>
          </rPr>
          <t>sandra</t>
        </r>
      </text>
    </comment>
    <comment ref="O98" authorId="0">
      <text>
        <r>
          <rPr>
            <sz val="10"/>
            <rFont val="Arial"/>
            <family val="2"/>
          </rPr>
          <t>rosangela</t>
        </r>
      </text>
    </comment>
    <comment ref="O133" authorId="0">
      <text>
        <r>
          <rPr>
            <sz val="10"/>
            <rFont val="Arial"/>
            <family val="2"/>
          </rPr>
          <t xml:space="preserve">Erro
</t>
        </r>
      </text>
    </comment>
    <comment ref="O147" authorId="0">
      <text>
        <r>
          <rPr>
            <sz val="10"/>
            <rFont val="Arial"/>
            <family val="2"/>
          </rPr>
          <t>Erro de data   Flavia</t>
        </r>
      </text>
    </comment>
    <comment ref="P111" authorId="0">
      <text>
        <r>
          <rPr>
            <sz val="10"/>
            <rFont val="Arial"/>
            <family val="2"/>
          </rPr>
          <t xml:space="preserve">Rosilene
</t>
        </r>
      </text>
    </comment>
    <comment ref="P135" authorId="0">
      <text>
        <r>
          <rPr>
            <sz val="10"/>
            <rFont val="Arial"/>
            <family val="2"/>
          </rPr>
          <t xml:space="preserve">Erro
</t>
        </r>
      </text>
    </comment>
    <comment ref="P159" authorId="0">
      <text>
        <r>
          <rPr>
            <sz val="10"/>
            <rFont val="Arial"/>
            <family val="2"/>
          </rPr>
          <t>Amanda costa</t>
        </r>
      </text>
    </comment>
    <comment ref="P169" authorId="0">
      <text>
        <r>
          <rPr>
            <sz val="10"/>
            <rFont val="Arial"/>
            <family val="2"/>
          </rPr>
          <t xml:space="preserve">Gorjeta do visitante 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A118" authorId="0">
      <text>
        <r>
          <rPr>
            <sz val="10"/>
            <rFont val="Arial"/>
            <family val="2"/>
          </rPr>
          <t xml:space="preserve">Ocorrencia de dia de muita atrapalhado o movimento de visitantes
</t>
        </r>
      </text>
    </comment>
    <comment ref="A140" authorId="0">
      <text>
        <r>
          <rPr>
            <sz val="10"/>
            <rFont val="Arial"/>
            <family val="2"/>
          </rPr>
          <t xml:space="preserve">Ocorrencia do dia reparo na rede eletrica das 10h as 17h
Faltando luz nas bilheterias  vendemos ingresso  no sistema e recibo
     </t>
        </r>
      </text>
    </comment>
    <comment ref="O11" authorId="0">
      <text>
        <r>
          <rPr>
            <sz val="10"/>
            <rFont val="Arial"/>
            <family val="2"/>
          </rPr>
          <t>amanda</t>
        </r>
      </text>
    </comment>
    <comment ref="O142" authorId="0">
      <text>
        <r>
          <rPr>
            <sz val="10"/>
            <rFont val="Arial"/>
            <family val="2"/>
          </rPr>
          <t>Falta sem justicativa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O75" authorId="0">
      <text>
        <r>
          <rPr>
            <sz val="10"/>
            <rFont val="Arial"/>
            <family val="2"/>
          </rPr>
          <t xml:space="preserve">Flasvia  erro  de informações
</t>
        </r>
      </text>
    </comment>
  </commentList>
</comments>
</file>

<file path=xl/comments9.xml><?xml version="1.0" encoding="utf-8"?>
<comments xmlns="http://schemas.openxmlformats.org/spreadsheetml/2006/main">
  <authors>
    <author> </author>
  </authors>
  <commentList>
    <comment ref="M199" authorId="0">
      <text>
        <r>
          <rPr>
            <sz val="10"/>
            <rFont val="Arial"/>
            <family val="2"/>
          </rPr>
          <t xml:space="preserve">Não abril operadora passou mal
</t>
        </r>
      </text>
    </comment>
    <comment ref="O177" authorId="0">
      <text>
        <r>
          <rPr>
            <sz val="10"/>
            <rFont val="Arial"/>
            <family val="2"/>
          </rPr>
          <t>Sandra A</t>
        </r>
      </text>
    </comment>
    <comment ref="O197" authorId="0">
      <text>
        <r>
          <rPr>
            <sz val="10"/>
            <rFont val="Arial"/>
            <family val="2"/>
          </rPr>
          <t>amanda</t>
        </r>
      </text>
    </comment>
    <comment ref="O201" authorId="0">
      <text>
        <r>
          <rPr>
            <sz val="10"/>
            <rFont val="Arial"/>
            <family val="2"/>
          </rPr>
          <t>ronaldo</t>
        </r>
      </text>
    </comment>
    <comment ref="P98" authorId="0">
      <text>
        <r>
          <rPr>
            <sz val="10"/>
            <rFont val="Arial"/>
            <family val="2"/>
          </rPr>
          <t>VALOR ENVIADO A MAIOR NO CAIXA DO ROGERIO,
 ESTAMOS AGUARDANDO A ANALISE DA IMPLY</t>
        </r>
      </text>
    </comment>
  </commentList>
</comments>
</file>

<file path=xl/sharedStrings.xml><?xml version="1.0" encoding="utf-8"?>
<sst xmlns="http://schemas.openxmlformats.org/spreadsheetml/2006/main" count="3132" uniqueCount="206">
  <si>
    <t>MINISTÉRIO DO MEIO AMBIENTE</t>
  </si>
  <si>
    <t>INSTITUTO DE PESQUISAS JARDIM BOTÂNICO DO RIO DE JANEIRO</t>
  </si>
  <si>
    <t>COORDENAÇÃO DE PLANEJAMENTO, ORÇAMENTO E  FINANÇAS – ARRECADAÇÃO 2019</t>
  </si>
  <si>
    <t xml:space="preserve">                   QUANTIDADES</t>
  </si>
  <si>
    <t xml:space="preserve">Fotografia   </t>
  </si>
  <si>
    <t xml:space="preserve">4.3.3.1.1.01.00   </t>
  </si>
  <si>
    <t>43.311.01.00</t>
  </si>
  <si>
    <t>43.111.11.00</t>
  </si>
  <si>
    <t>43.111.14.00</t>
  </si>
  <si>
    <t>49.101.01.06</t>
  </si>
  <si>
    <t>49.961.02.00</t>
  </si>
  <si>
    <t>MÊS</t>
  </si>
  <si>
    <t xml:space="preserve">Pagantes           </t>
  </si>
  <si>
    <t xml:space="preserve">Meia    entrada           </t>
  </si>
  <si>
    <t>Promoções, Carioquinha e outras</t>
  </si>
  <si>
    <t>Socios</t>
  </si>
  <si>
    <t xml:space="preserve">Não  Pag.           </t>
  </si>
  <si>
    <t xml:space="preserve"> Bianuidade   </t>
  </si>
  <si>
    <t xml:space="preserve">Diaria   </t>
  </si>
  <si>
    <t>Debito</t>
  </si>
  <si>
    <t xml:space="preserve">Visitação ( inteiro)     </t>
  </si>
  <si>
    <t xml:space="preserve">½Ingresso &amp; Promções          </t>
  </si>
  <si>
    <t xml:space="preserve">Valor arrecadado em Debito       </t>
  </si>
  <si>
    <t xml:space="preserve">Total visitação     </t>
  </si>
  <si>
    <t>Visitação 
(28835-7)</t>
  </si>
  <si>
    <t xml:space="preserve">Serv.Adm. (28830-6)    </t>
  </si>
  <si>
    <t>Mudas 
(28811-0)</t>
  </si>
  <si>
    <t>Public.
(28818-7)</t>
  </si>
  <si>
    <t>Aluguéis 
(20045-0)</t>
  </si>
  <si>
    <t>Pousada
(28837-3)</t>
  </si>
  <si>
    <t>Eventos 
(28808-0)</t>
  </si>
  <si>
    <t xml:space="preserve">Alienação Bens Móveis (28868-3)           </t>
  </si>
  <si>
    <t xml:space="preserve">Restituições Diversas (28852-7, 18822-0, 68802, 68806, 68808 )           </t>
  </si>
  <si>
    <t xml:space="preserve">Total           </t>
  </si>
  <si>
    <t xml:space="preserve">Quantidade de acessos                             </t>
  </si>
  <si>
    <t>Transações</t>
  </si>
  <si>
    <t>Valores</t>
  </si>
  <si>
    <t xml:space="preserve">Depósito no mês (SIAFI)                                 </t>
  </si>
  <si>
    <t>R$</t>
  </si>
  <si>
    <t xml:space="preserve">no mês                                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</si>
  <si>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</si>
  <si>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</si>
  <si>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</si>
  <si>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</si>
  <si>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</si>
  <si>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</si>
  <si>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</si>
  <si>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</si>
  <si>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</si>
  <si>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</si>
  <si>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</si>
  <si>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</si>
  <si>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quant.</t>
  </si>
  <si>
    <t>Total valor</t>
  </si>
  <si>
    <t>Participação  percentual dos itens de receita &gt;&gt;</t>
  </si>
  <si>
    <t>Arrecadação últimos 11 anos</t>
  </si>
  <si>
    <t>ANO</t>
  </si>
  <si>
    <t>Pagantes</t>
  </si>
  <si>
    <t>½ Ingresso</t>
  </si>
  <si>
    <t>Não Pag.</t>
  </si>
  <si>
    <t>sócios</t>
  </si>
  <si>
    <t>Total visitantes</t>
  </si>
  <si>
    <t>Fotografia</t>
  </si>
  <si>
    <t xml:space="preserve">Transações  Debito                               </t>
  </si>
  <si>
    <t>Estacion. Sócios</t>
  </si>
  <si>
    <t xml:space="preserve">Visitação       </t>
  </si>
  <si>
    <t>Moto</t>
  </si>
  <si>
    <t>Van</t>
  </si>
  <si>
    <t>Autom.</t>
  </si>
  <si>
    <t>Serv.Adm.</t>
  </si>
  <si>
    <t>Mudas</t>
  </si>
  <si>
    <t>Public.</t>
  </si>
  <si>
    <t>Aluguéis</t>
  </si>
  <si>
    <t>Pousada</t>
  </si>
  <si>
    <t>Eventos</t>
  </si>
  <si>
    <t>Ingr.com</t>
  </si>
  <si>
    <t>Escola</t>
  </si>
  <si>
    <t>Outros</t>
  </si>
  <si>
    <t>Total</t>
  </si>
  <si>
    <t>Bianuidade</t>
  </si>
  <si>
    <t>Diaria</t>
  </si>
  <si>
    <t xml:space="preserve">R$  </t>
  </si>
  <si>
    <t xml:space="preserve">R$   </t>
  </si>
  <si>
    <t xml:space="preserve">R$    </t>
  </si>
  <si>
    <t>-</t>
  </si>
  <si>
    <t xml:space="preserve"> -                            </t>
  </si>
  <si>
    <t xml:space="preserve">Tabela de preços: </t>
  </si>
  <si>
    <t>A portaria JBRJ Nº               reajustou o valor do ingresso de R$ 10,00 para R$15,00, a partir de 16/01/2017. </t>
  </si>
  <si>
    <t>BOLETIM DE ARRECADAÇÃO</t>
  </si>
  <si>
    <t>JANEIRO</t>
  </si>
  <si>
    <t xml:space="preserve">VISITANTES </t>
  </si>
  <si>
    <t>MEIA-ENTRADA</t>
  </si>
  <si>
    <t>TAXA FOTOGRAFIA</t>
  </si>
  <si>
    <t>VALOR ARRECAD.</t>
  </si>
  <si>
    <t>VALOR ARREC EM DEBITO</t>
  </si>
  <si>
    <t>FALTA</t>
  </si>
  <si>
    <t>SOBRA</t>
  </si>
  <si>
    <t>TOTAL DIA</t>
  </si>
  <si>
    <t xml:space="preserve"> N ° de Transaçoes de debito por PDV</t>
  </si>
  <si>
    <t>DATA</t>
  </si>
  <si>
    <t>PORTÃO</t>
  </si>
  <si>
    <t>PAGANTES</t>
  </si>
  <si>
    <t>SOCIOS</t>
  </si>
  <si>
    <t>NÃO PAG.</t>
  </si>
  <si>
    <t>ESTUD</t>
  </si>
  <si>
    <t>DEF E AC</t>
  </si>
  <si>
    <t>JOV 21A</t>
  </si>
  <si>
    <t>JBAIX15A29A</t>
  </si>
  <si>
    <t>SENIOR</t>
  </si>
  <si>
    <t>BIANUIDADE</t>
  </si>
  <si>
    <t>DIARIA</t>
  </si>
  <si>
    <t>(R$)</t>
  </si>
  <si>
    <t>Bilheteria 04 I</t>
  </si>
  <si>
    <t>Bilheteria 04 II</t>
  </si>
  <si>
    <t>Bilheteria 04 III</t>
  </si>
  <si>
    <t>Pacheco Leão 101</t>
  </si>
  <si>
    <t>Pacheco Leão 915</t>
  </si>
  <si>
    <t>RECEITA DO DIA</t>
  </si>
  <si>
    <t>TOTAL DA SEMANA</t>
  </si>
  <si>
    <t xml:space="preserve">                  </t>
  </si>
  <si>
    <t>Gratuidades Serviço Publico</t>
  </si>
  <si>
    <t>soma</t>
  </si>
  <si>
    <t>TOTAL MES  JANEIRO</t>
  </si>
  <si>
    <t>FEVEREIRO</t>
  </si>
  <si>
    <t xml:space="preserve"> </t>
  </si>
  <si>
    <t>TOTAL MÊS</t>
  </si>
  <si>
    <t>MARÇO</t>
  </si>
  <si>
    <t>(UN)</t>
  </si>
  <si>
    <t>GRATUIDADES DIA DA MULHER</t>
  </si>
  <si>
    <t>BILHETERIA  04I</t>
  </si>
  <si>
    <t>BILHETERIA  04II</t>
  </si>
  <si>
    <t>BILHETERIA  PL 101</t>
  </si>
  <si>
    <t>BILHETERIA  PL 915</t>
  </si>
  <si>
    <t>TOTAL DIA 8 MARÇO</t>
  </si>
  <si>
    <t>Abril</t>
  </si>
  <si>
    <t>VALOR ARRECAD</t>
  </si>
  <si>
    <t>PAGANT.</t>
  </si>
  <si>
    <t>Maio</t>
  </si>
  <si>
    <t>EXP DE ORQUIDEAS MAIO  2019</t>
  </si>
  <si>
    <t>Bilheteria 920</t>
  </si>
  <si>
    <t>DIA</t>
  </si>
  <si>
    <t xml:space="preserve">PAGANTES </t>
  </si>
  <si>
    <t xml:space="preserve">SOCIOS </t>
  </si>
  <si>
    <t>Ñ PAGANTES</t>
  </si>
  <si>
    <t>TOTAL</t>
  </si>
  <si>
    <t>Z</t>
  </si>
  <si>
    <t>JUNHO</t>
  </si>
  <si>
    <t>GRU</t>
  </si>
  <si>
    <t>DEP dinheiro</t>
  </si>
  <si>
    <t>CARTÃO</t>
  </si>
  <si>
    <t xml:space="preserve">LOCAIS </t>
  </si>
  <si>
    <t>GRATIIDADES</t>
  </si>
  <si>
    <t>TOTAIS</t>
  </si>
  <si>
    <t>JULHO</t>
  </si>
  <si>
    <t>VALOR TOTAL ARRECADADO</t>
  </si>
  <si>
    <t>VALOR ARREC EM DINHEIRO</t>
  </si>
  <si>
    <t>AGOSTO</t>
  </si>
  <si>
    <t>.</t>
  </si>
  <si>
    <t>SETEMBRO</t>
  </si>
  <si>
    <t>PROMOÇÃO</t>
  </si>
  <si>
    <t>CARIOQUINHA</t>
  </si>
  <si>
    <t>½ INGRESSO</t>
  </si>
  <si>
    <t>Bilheteria 04 lll maq</t>
  </si>
  <si>
    <t>TOTAL MES  SETEMBRO</t>
  </si>
  <si>
    <t>Outubro</t>
  </si>
  <si>
    <t>4I</t>
  </si>
  <si>
    <t>04III</t>
  </si>
  <si>
    <t xml:space="preserve">Semana Nacional de Ciência e Tecnologia </t>
  </si>
  <si>
    <t>Totais</t>
  </si>
  <si>
    <t>TOTAL MES OUTUBRO</t>
  </si>
  <si>
    <t>NOVEMBRO</t>
  </si>
  <si>
    <t>JOV ATE 21A</t>
  </si>
  <si>
    <t>TOTAL MES NOVEMBRO</t>
  </si>
  <si>
    <r>
      <rPr>
        <sz val="9"/>
        <rFont val="Arial"/>
        <family val="2"/>
      </rPr>
      <t xml:space="preserve">
</t>
    </r>
    <r>
      <rPr>
        <sz val="12"/>
        <rFont val="Arial"/>
        <family val="2"/>
      </rPr>
      <t xml:space="preserve">24.963 
2.763 
4.905 
167 
1.555 
40 
3.659 
301.260 
190 
95 
301.165 
</t>
    </r>
  </si>
  <si>
    <t>Dezembro</t>
  </si>
  <si>
    <t>TOTAL MES  DEZEMBRO</t>
  </si>
  <si>
    <t>MESES</t>
  </si>
  <si>
    <r>
      <rPr>
        <sz val="10.5"/>
        <rFont val="Arial"/>
        <family val="2"/>
      </rPr>
      <t xml:space="preserve">Nº </t>
    </r>
    <r>
      <rPr>
        <sz val="10"/>
        <rFont val="Arial"/>
        <family val="2"/>
      </rPr>
      <t xml:space="preserve"> DE TRANSAÇÕES APURADAS NA   C</t>
    </r>
    <r>
      <rPr>
        <b/>
        <sz val="10"/>
        <rFont val="Arial"/>
        <family val="2"/>
      </rPr>
      <t>IELO</t>
    </r>
  </si>
  <si>
    <r>
      <rPr>
        <sz val="10.5"/>
        <rFont val="Arial"/>
        <family val="2"/>
      </rPr>
      <t xml:space="preserve">Nº  DE TRANSAÇÕES APURADAS </t>
    </r>
    <r>
      <rPr>
        <b/>
        <sz val="10.5"/>
        <rFont val="Arial"/>
        <family val="2"/>
      </rPr>
      <t xml:space="preserve">    BB</t>
    </r>
  </si>
  <si>
    <t>NUMEROS DE TRANSAÇÕES DE DEBITO</t>
  </si>
  <si>
    <t>VALORES ARRECADADOS DEBITO</t>
  </si>
  <si>
    <t>NUMEROS DE TRANSAÇÕES CIELO</t>
  </si>
  <si>
    <t>VALORES ARRECADADOS CIELO</t>
  </si>
  <si>
    <t>MARÇO_2019</t>
  </si>
  <si>
    <t>ABRIL_2019</t>
  </si>
  <si>
    <t>MAIO_2019</t>
  </si>
  <si>
    <t>JUNHO_2019</t>
  </si>
  <si>
    <t>JULHO_2019</t>
  </si>
  <si>
    <t>AGOSTO_2019</t>
  </si>
  <si>
    <t>SETEMBRO_2019</t>
  </si>
  <si>
    <t>OUTUBRO_2019</t>
  </si>
  <si>
    <t>NOVEMBRO_2019</t>
  </si>
  <si>
    <t>DEZEMBRO_2019</t>
  </si>
  <si>
    <t>NOSSA</t>
  </si>
  <si>
    <t>BB</t>
  </si>
  <si>
    <t>CIELO</t>
  </si>
  <si>
    <t>JULHO_2020</t>
  </si>
  <si>
    <t>JANEIRO_2019</t>
  </si>
  <si>
    <t>FEVEREIRO_2019</t>
  </si>
  <si>
    <t>JUNHO_2018</t>
  </si>
  <si>
    <t>JULHO_2018</t>
  </si>
  <si>
    <t>AGOSTO_2018</t>
  </si>
  <si>
    <t>SETEMBRO_2018</t>
  </si>
  <si>
    <t>OUTUBRO_2018</t>
  </si>
  <si>
    <t>NOVEMBRO_2018</t>
  </si>
  <si>
    <t>DEZEMBRO_2018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</si>
</sst>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\-#\ ;@\ "/>
    <numFmt numFmtId="165" formatCode="#,##0\ ;&quot; (&quot;#,##0\);\-#\ ;@\ "/>
    <numFmt numFmtId="166" formatCode="#,##0.00;\(#,##0.00\)"/>
    <numFmt numFmtId="167" formatCode="[$R$-416]\ #,##0.00;\-[$R$-416]\ #,##0.00"/>
    <numFmt numFmtId="168" formatCode="mm/yy"/>
    <numFmt numFmtId="169" formatCode="#,##0.00;#,##0.00"/>
    <numFmt numFmtId="170" formatCode="dd/mm/yy"/>
    <numFmt numFmtId="171" formatCode="#,##0\ ;&quot; (&quot;#,##0\);&quot; - &quot;;@\ "/>
    <numFmt numFmtId="172" formatCode="d/m/yyyy"/>
    <numFmt numFmtId="173" formatCode="[$R$-416]\ #,##0.00;[Red]\-[$R$-416]\ #,##0.00"/>
  </numFmts>
  <fonts count="7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1"/>
      <color indexed="10"/>
      <name val="Tahoma"/>
      <family val="2"/>
    </font>
    <font>
      <b/>
      <sz val="9"/>
      <color indexed="10"/>
      <name val="Arial"/>
      <family val="2"/>
    </font>
    <font>
      <b/>
      <sz val="10.5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.5"/>
      <color indexed="8"/>
      <name val="Arial"/>
      <family val="2"/>
    </font>
    <font>
      <sz val="10"/>
      <name val="Verdana;Arial;Helvetica;sans-se"/>
      <family val="2"/>
    </font>
    <font>
      <sz val="10"/>
      <color indexed="6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63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color indexed="6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34"/>
      <name val="Calibri"/>
      <family val="2"/>
    </font>
    <font>
      <sz val="11"/>
      <color indexed="3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0" borderId="3" applyNumberFormat="0" applyFill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66" fillId="37" borderId="0" applyNumberFormat="0" applyBorder="0" applyAlignment="0" applyProtection="0"/>
    <xf numFmtId="0" fontId="0" fillId="38" borderId="4" applyNumberFormat="0" applyFont="0" applyAlignment="0" applyProtection="0"/>
    <xf numFmtId="0" fontId="12" fillId="36" borderId="5" applyNumberFormat="0" applyAlignment="0" applyProtection="0"/>
    <xf numFmtId="0" fontId="12" fillId="36" borderId="5" applyNumberFormat="0" applyAlignment="0" applyProtection="0"/>
    <xf numFmtId="0" fontId="12" fillId="36" borderId="5" applyNumberFormat="0" applyAlignment="0" applyProtection="0"/>
    <xf numFmtId="0" fontId="12" fillId="36" borderId="5" applyNumberFormat="0" applyAlignment="0" applyProtection="0"/>
    <xf numFmtId="0" fontId="12" fillId="36" borderId="5" applyNumberFormat="0" applyAlignment="0" applyProtection="0"/>
    <xf numFmtId="9" fontId="0" fillId="0" borderId="0" applyBorder="0" applyProtection="0">
      <alignment/>
    </xf>
    <xf numFmtId="0" fontId="67" fillId="39" borderId="0" applyNumberFormat="0" applyBorder="0" applyAlignment="0" applyProtection="0"/>
    <xf numFmtId="0" fontId="68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164" fontId="0" fillId="0" borderId="0" applyBorder="0" applyProtection="0">
      <alignment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40" borderId="11" xfId="0" applyFont="1" applyFill="1" applyBorder="1" applyAlignment="1" applyProtection="1">
      <alignment horizontal="center" vertical="center" wrapText="1"/>
      <protection/>
    </xf>
    <xf numFmtId="165" fontId="14" fillId="40" borderId="11" xfId="138" applyNumberFormat="1" applyFont="1" applyFill="1" applyBorder="1" applyAlignment="1" applyProtection="1">
      <alignment horizontal="center" vertical="center" wrapText="1"/>
      <protection/>
    </xf>
    <xf numFmtId="164" fontId="14" fillId="40" borderId="11" xfId="138" applyFont="1" applyFill="1" applyBorder="1" applyAlignment="1" applyProtection="1">
      <alignment horizontal="center" vertical="center" wrapText="1"/>
      <protection/>
    </xf>
    <xf numFmtId="165" fontId="14" fillId="0" borderId="12" xfId="138" applyNumberFormat="1" applyFont="1" applyBorder="1" applyAlignment="1" applyProtection="1">
      <alignment horizontal="center" vertical="center" wrapText="1"/>
      <protection/>
    </xf>
    <xf numFmtId="165" fontId="16" fillId="0" borderId="12" xfId="138" applyNumberFormat="1" applyFont="1" applyBorder="1" applyAlignment="1" applyProtection="1">
      <alignment horizontal="center" vertical="center" wrapText="1"/>
      <protection/>
    </xf>
    <xf numFmtId="164" fontId="16" fillId="0" borderId="12" xfId="138" applyFont="1" applyBorder="1" applyAlignment="1" applyProtection="1">
      <alignment horizontal="center" vertical="center" wrapText="1"/>
      <protection/>
    </xf>
    <xf numFmtId="164" fontId="14" fillId="0" borderId="12" xfId="138" applyFont="1" applyBorder="1" applyAlignment="1" applyProtection="1">
      <alignment horizontal="center" vertical="center" wrapText="1"/>
      <protection/>
    </xf>
    <xf numFmtId="0" fontId="14" fillId="41" borderId="13" xfId="0" applyFont="1" applyFill="1" applyBorder="1" applyAlignment="1">
      <alignment horizontal="center" vertical="center" wrapText="1"/>
    </xf>
    <xf numFmtId="164" fontId="17" fillId="0" borderId="12" xfId="138" applyFont="1" applyBorder="1" applyAlignment="1" applyProtection="1">
      <alignment horizontal="center" vertical="center" wrapText="1"/>
      <protection/>
    </xf>
    <xf numFmtId="164" fontId="14" fillId="0" borderId="12" xfId="138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4" fillId="0" borderId="11" xfId="0" applyFont="1" applyBorder="1" applyAlignment="1" applyProtection="1">
      <alignment horizontal="center" vertical="center"/>
      <protection/>
    </xf>
    <xf numFmtId="165" fontId="13" fillId="0" borderId="11" xfId="138" applyNumberFormat="1" applyFont="1" applyBorder="1" applyAlignment="1" applyProtection="1">
      <alignment horizontal="center" vertical="center"/>
      <protection/>
    </xf>
    <xf numFmtId="4" fontId="13" fillId="0" borderId="11" xfId="138" applyNumberFormat="1" applyFont="1" applyBorder="1" applyAlignment="1" applyProtection="1">
      <alignment horizontal="center" vertical="center"/>
      <protection/>
    </xf>
    <xf numFmtId="2" fontId="13" fillId="0" borderId="11" xfId="138" applyNumberFormat="1" applyFont="1" applyBorder="1" applyAlignment="1" applyProtection="1">
      <alignment vertical="center"/>
      <protection/>
    </xf>
    <xf numFmtId="165" fontId="13" fillId="0" borderId="11" xfId="138" applyNumberFormat="1" applyFont="1" applyBorder="1" applyAlignment="1" applyProtection="1">
      <alignment vertical="center"/>
      <protection/>
    </xf>
    <xf numFmtId="4" fontId="13" fillId="0" borderId="11" xfId="138" applyNumberFormat="1" applyFont="1" applyBorder="1" applyAlignment="1" applyProtection="1">
      <alignment horizontal="right" vertical="center"/>
      <protection/>
    </xf>
    <xf numFmtId="4" fontId="14" fillId="41" borderId="13" xfId="138" applyNumberFormat="1" applyFont="1" applyFill="1" applyBorder="1" applyAlignment="1" applyProtection="1">
      <alignment horizontal="right" vertical="center"/>
      <protection/>
    </xf>
    <xf numFmtId="4" fontId="14" fillId="0" borderId="11" xfId="138" applyNumberFormat="1" applyFont="1" applyBorder="1" applyAlignment="1" applyProtection="1">
      <alignment horizontal="right" vertical="center"/>
      <protection/>
    </xf>
    <xf numFmtId="4" fontId="14" fillId="42" borderId="11" xfId="138" applyNumberFormat="1" applyFont="1" applyFill="1" applyBorder="1" applyAlignment="1" applyProtection="1">
      <alignment horizontal="right" vertical="center"/>
      <protection/>
    </xf>
    <xf numFmtId="4" fontId="14" fillId="41" borderId="13" xfId="138" applyNumberFormat="1" applyFont="1" applyFill="1" applyBorder="1" applyAlignment="1" applyProtection="1">
      <alignment horizontal="right" vertical="center"/>
      <protection/>
    </xf>
    <xf numFmtId="2" fontId="13" fillId="0" borderId="11" xfId="138" applyNumberFormat="1" applyFont="1" applyBorder="1" applyAlignment="1" applyProtection="1">
      <alignment horizontal="right" vertical="center"/>
      <protection/>
    </xf>
    <xf numFmtId="166" fontId="17" fillId="41" borderId="13" xfId="0" applyNumberFormat="1" applyFont="1" applyFill="1" applyBorder="1" applyAlignment="1">
      <alignment horizontal="right" vertical="center"/>
    </xf>
    <xf numFmtId="2" fontId="13" fillId="0" borderId="11" xfId="138" applyNumberFormat="1" applyFont="1" applyBorder="1" applyAlignment="1" applyProtection="1">
      <alignment/>
      <protection/>
    </xf>
    <xf numFmtId="4" fontId="0" fillId="0" borderId="0" xfId="0" applyNumberFormat="1" applyAlignment="1">
      <alignment vertical="center"/>
    </xf>
    <xf numFmtId="4" fontId="14" fillId="41" borderId="11" xfId="138" applyNumberFormat="1" applyFont="1" applyFill="1" applyBorder="1" applyAlignment="1" applyProtection="1">
      <alignment horizontal="right" vertical="center"/>
      <protection/>
    </xf>
    <xf numFmtId="4" fontId="14" fillId="0" borderId="11" xfId="138" applyNumberFormat="1" applyFont="1" applyBorder="1" applyAlignment="1" applyProtection="1">
      <alignment horizontal="right" vertical="center"/>
      <protection/>
    </xf>
    <xf numFmtId="165" fontId="13" fillId="0" borderId="11" xfId="138" applyNumberFormat="1" applyFont="1" applyFill="1" applyBorder="1" applyAlignment="1" applyProtection="1">
      <alignment horizontal="center" vertical="center"/>
      <protection/>
    </xf>
    <xf numFmtId="4" fontId="14" fillId="0" borderId="13" xfId="138" applyNumberFormat="1" applyFont="1" applyBorder="1" applyAlignment="1" applyProtection="1">
      <alignment horizontal="right"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4" fillId="43" borderId="11" xfId="0" applyFont="1" applyFill="1" applyBorder="1" applyAlignment="1" applyProtection="1">
      <alignment horizontal="center" vertical="center" wrapText="1"/>
      <protection/>
    </xf>
    <xf numFmtId="37" fontId="14" fillId="43" borderId="11" xfId="0" applyNumberFormat="1" applyFont="1" applyFill="1" applyBorder="1" applyAlignment="1" applyProtection="1">
      <alignment horizontal="center" vertical="center"/>
      <protection/>
    </xf>
    <xf numFmtId="37" fontId="14" fillId="43" borderId="11" xfId="0" applyNumberFormat="1" applyFont="1" applyFill="1" applyBorder="1" applyAlignment="1" applyProtection="1">
      <alignment horizontal="right" vertical="center"/>
      <protection/>
    </xf>
    <xf numFmtId="4" fontId="14" fillId="44" borderId="11" xfId="138" applyNumberFormat="1" applyFont="1" applyFill="1" applyBorder="1" applyAlignment="1" applyProtection="1">
      <alignment horizontal="right" vertical="center"/>
      <protection/>
    </xf>
    <xf numFmtId="0" fontId="14" fillId="0" borderId="11" xfId="0" applyFont="1" applyBorder="1" applyAlignment="1">
      <alignment horizontal="center" vertical="center"/>
    </xf>
    <xf numFmtId="4" fontId="14" fillId="0" borderId="11" xfId="0" applyNumberFormat="1" applyFont="1" applyBorder="1" applyAlignment="1" applyProtection="1">
      <alignment horizontal="right" vertical="center"/>
      <protection/>
    </xf>
    <xf numFmtId="0" fontId="14" fillId="43" borderId="11" xfId="0" applyFont="1" applyFill="1" applyBorder="1" applyAlignment="1" applyProtection="1">
      <alignment horizontal="left" vertical="center"/>
      <protection/>
    </xf>
    <xf numFmtId="10" fontId="18" fillId="0" borderId="11" xfId="116" applyNumberFormat="1" applyFont="1" applyBorder="1" applyAlignment="1" applyProtection="1">
      <alignment horizontal="center" vertical="center"/>
      <protection/>
    </xf>
    <xf numFmtId="9" fontId="18" fillId="0" borderId="11" xfId="116" applyFont="1" applyBorder="1" applyAlignment="1" applyProtection="1">
      <alignment horizontal="center" vertical="center"/>
      <protection/>
    </xf>
    <xf numFmtId="10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165" fontId="16" fillId="0" borderId="14" xfId="138" applyNumberFormat="1" applyFont="1" applyBorder="1" applyAlignment="1" applyProtection="1">
      <alignment horizontal="center" vertical="center" wrapText="1"/>
      <protection/>
    </xf>
    <xf numFmtId="164" fontId="16" fillId="0" borderId="14" xfId="138" applyFont="1" applyBorder="1" applyAlignment="1" applyProtection="1">
      <alignment horizontal="center" vertical="center" wrapText="1"/>
      <protection/>
    </xf>
    <xf numFmtId="164" fontId="16" fillId="0" borderId="14" xfId="138" applyFont="1" applyBorder="1" applyAlignment="1" applyProtection="1">
      <alignment horizontal="right" vertical="center" wrapText="1"/>
      <protection/>
    </xf>
    <xf numFmtId="0" fontId="16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5" fontId="19" fillId="0" borderId="11" xfId="138" applyNumberFormat="1" applyFont="1" applyBorder="1" applyAlignment="1" applyProtection="1">
      <alignment horizontal="center" vertical="center"/>
      <protection/>
    </xf>
    <xf numFmtId="0" fontId="19" fillId="0" borderId="11" xfId="0" applyFont="1" applyBorder="1" applyAlignment="1">
      <alignment horizontal="center"/>
    </xf>
    <xf numFmtId="164" fontId="16" fillId="0" borderId="11" xfId="138" applyFont="1" applyBorder="1" applyAlignment="1" applyProtection="1">
      <alignment horizontal="center" vertical="center"/>
      <protection/>
    </xf>
    <xf numFmtId="165" fontId="16" fillId="0" borderId="11" xfId="138" applyNumberFormat="1" applyFont="1" applyBorder="1" applyAlignment="1" applyProtection="1">
      <alignment horizontal="center" vertical="center"/>
      <protection/>
    </xf>
    <xf numFmtId="0" fontId="19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7" fontId="19" fillId="0" borderId="11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Fill="1" applyBorder="1" applyAlignment="1">
      <alignment horizontal="center"/>
    </xf>
    <xf numFmtId="3" fontId="19" fillId="0" borderId="11" xfId="138" applyNumberFormat="1" applyFont="1" applyBorder="1" applyAlignment="1" applyProtection="1">
      <alignment horizontal="right" vertical="center"/>
      <protection/>
    </xf>
    <xf numFmtId="0" fontId="16" fillId="0" borderId="11" xfId="138" applyNumberFormat="1" applyFont="1" applyBorder="1" applyAlignment="1" applyProtection="1">
      <alignment horizontal="center" vertical="center"/>
      <protection/>
    </xf>
    <xf numFmtId="3" fontId="19" fillId="0" borderId="11" xfId="138" applyNumberFormat="1" applyFont="1" applyBorder="1" applyAlignment="1" applyProtection="1">
      <alignment horizontal="center" vertical="center"/>
      <protection/>
    </xf>
    <xf numFmtId="3" fontId="19" fillId="0" borderId="11" xfId="0" applyNumberFormat="1" applyFont="1" applyBorder="1" applyAlignment="1">
      <alignment horizontal="center"/>
    </xf>
    <xf numFmtId="165" fontId="19" fillId="0" borderId="11" xfId="138" applyNumberFormat="1" applyFont="1" applyFill="1" applyBorder="1" applyAlignment="1" applyProtection="1">
      <alignment horizontal="center"/>
      <protection/>
    </xf>
    <xf numFmtId="37" fontId="19" fillId="0" borderId="11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/>
    </xf>
    <xf numFmtId="37" fontId="19" fillId="0" borderId="13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37" fontId="16" fillId="41" borderId="11" xfId="0" applyNumberFormat="1" applyFont="1" applyFill="1" applyBorder="1" applyAlignment="1" applyProtection="1">
      <alignment horizontal="center" vertical="center"/>
      <protection/>
    </xf>
    <xf numFmtId="49" fontId="14" fillId="41" borderId="16" xfId="0" applyNumberFormat="1" applyFont="1" applyFill="1" applyBorder="1" applyAlignment="1">
      <alignment vertical="center"/>
    </xf>
    <xf numFmtId="0" fontId="14" fillId="41" borderId="17" xfId="0" applyFont="1" applyFill="1" applyBorder="1" applyAlignment="1">
      <alignment vertical="center"/>
    </xf>
    <xf numFmtId="0" fontId="13" fillId="41" borderId="17" xfId="0" applyFont="1" applyFill="1" applyBorder="1" applyAlignment="1">
      <alignment vertical="center"/>
    </xf>
    <xf numFmtId="0" fontId="13" fillId="41" borderId="17" xfId="0" applyFont="1" applyFill="1" applyBorder="1" applyAlignment="1">
      <alignment horizontal="center" vertical="center"/>
    </xf>
    <xf numFmtId="0" fontId="13" fillId="41" borderId="18" xfId="0" applyFont="1" applyFill="1" applyBorder="1" applyAlignment="1">
      <alignment horizontal="center" vertical="center"/>
    </xf>
    <xf numFmtId="49" fontId="14" fillId="41" borderId="19" xfId="0" applyNumberFormat="1" applyFont="1" applyFill="1" applyBorder="1" applyAlignment="1">
      <alignment vertical="center"/>
    </xf>
    <xf numFmtId="0" fontId="14" fillId="41" borderId="0" xfId="0" applyFont="1" applyFill="1" applyBorder="1" applyAlignment="1">
      <alignment vertical="center"/>
    </xf>
    <xf numFmtId="0" fontId="13" fillId="41" borderId="0" xfId="0" applyFont="1" applyFill="1" applyBorder="1" applyAlignment="1">
      <alignment vertical="center"/>
    </xf>
    <xf numFmtId="0" fontId="13" fillId="41" borderId="0" xfId="0" applyFont="1" applyFill="1" applyBorder="1" applyAlignment="1">
      <alignment horizontal="center" vertical="center"/>
    </xf>
    <xf numFmtId="0" fontId="13" fillId="41" borderId="20" xfId="0" applyFont="1" applyFill="1" applyBorder="1" applyAlignment="1">
      <alignment horizontal="center" vertical="center"/>
    </xf>
    <xf numFmtId="0" fontId="13" fillId="41" borderId="21" xfId="0" applyFont="1" applyFill="1" applyBorder="1" applyAlignment="1">
      <alignment vertical="center"/>
    </xf>
    <xf numFmtId="0" fontId="13" fillId="41" borderId="22" xfId="0" applyFont="1" applyFill="1" applyBorder="1" applyAlignment="1">
      <alignment vertical="center"/>
    </xf>
    <xf numFmtId="0" fontId="13" fillId="41" borderId="22" xfId="0" applyFont="1" applyFill="1" applyBorder="1" applyAlignment="1">
      <alignment horizontal="center" vertical="center"/>
    </xf>
    <xf numFmtId="0" fontId="13" fillId="41" borderId="2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7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7" fontId="16" fillId="41" borderId="0" xfId="0" applyNumberFormat="1" applyFont="1" applyFill="1" applyBorder="1" applyAlignment="1" applyProtection="1">
      <alignment horizontal="center" vertical="center"/>
      <protection/>
    </xf>
    <xf numFmtId="3" fontId="19" fillId="0" borderId="0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/>
    </xf>
    <xf numFmtId="3" fontId="19" fillId="0" borderId="0" xfId="138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0" fontId="14" fillId="40" borderId="13" xfId="0" applyFont="1" applyFill="1" applyBorder="1" applyAlignment="1">
      <alignment horizontal="center" vertical="center"/>
    </xf>
    <xf numFmtId="0" fontId="14" fillId="40" borderId="13" xfId="0" applyFont="1" applyFill="1" applyBorder="1" applyAlignment="1">
      <alignment horizontal="center"/>
    </xf>
    <xf numFmtId="0" fontId="14" fillId="40" borderId="13" xfId="0" applyFont="1" applyFill="1" applyBorder="1" applyAlignment="1">
      <alignment horizontal="center" wrapText="1"/>
    </xf>
    <xf numFmtId="0" fontId="14" fillId="40" borderId="13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wrapText="1"/>
    </xf>
    <xf numFmtId="0" fontId="14" fillId="40" borderId="13" xfId="0" applyFont="1" applyFill="1" applyBorder="1" applyAlignment="1">
      <alignment/>
    </xf>
    <xf numFmtId="0" fontId="15" fillId="45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11" xfId="0" applyFont="1" applyBorder="1" applyAlignment="1">
      <alignment horizontal="left"/>
    </xf>
    <xf numFmtId="1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1" fontId="13" fillId="0" borderId="11" xfId="138" applyNumberFormat="1" applyFont="1" applyBorder="1" applyAlignment="1" applyProtection="1">
      <alignment/>
      <protection/>
    </xf>
    <xf numFmtId="2" fontId="13" fillId="0" borderId="11" xfId="138" applyNumberFormat="1" applyFont="1" applyBorder="1" applyAlignment="1" applyProtection="1">
      <alignment horizontal="right"/>
      <protection/>
    </xf>
    <xf numFmtId="2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  <xf numFmtId="2" fontId="14" fillId="0" borderId="13" xfId="138" applyNumberFormat="1" applyFont="1" applyBorder="1" applyAlignment="1" applyProtection="1">
      <alignment horizontal="right"/>
      <protection/>
    </xf>
    <xf numFmtId="0" fontId="14" fillId="46" borderId="11" xfId="0" applyFont="1" applyFill="1" applyBorder="1" applyAlignment="1">
      <alignment horizontal="left"/>
    </xf>
    <xf numFmtId="1" fontId="13" fillId="46" borderId="11" xfId="0" applyNumberFormat="1" applyFont="1" applyFill="1" applyBorder="1" applyAlignment="1">
      <alignment horizontal="right"/>
    </xf>
    <xf numFmtId="1" fontId="13" fillId="46" borderId="13" xfId="0" applyNumberFormat="1" applyFont="1" applyFill="1" applyBorder="1" applyAlignment="1">
      <alignment horizontal="right"/>
    </xf>
    <xf numFmtId="2" fontId="13" fillId="46" borderId="13" xfId="0" applyNumberFormat="1" applyFont="1" applyFill="1" applyBorder="1" applyAlignment="1">
      <alignment horizontal="right"/>
    </xf>
    <xf numFmtId="169" fontId="14" fillId="46" borderId="13" xfId="138" applyNumberFormat="1" applyFont="1" applyFill="1" applyBorder="1" applyAlignment="1" applyProtection="1">
      <alignment horizontal="right"/>
      <protection/>
    </xf>
    <xf numFmtId="1" fontId="14" fillId="46" borderId="13" xfId="0" applyNumberFormat="1" applyFont="1" applyFill="1" applyBorder="1" applyAlignment="1">
      <alignment horizontal="center"/>
    </xf>
    <xf numFmtId="169" fontId="14" fillId="0" borderId="13" xfId="138" applyNumberFormat="1" applyFont="1" applyFill="1" applyBorder="1" applyAlignment="1" applyProtection="1">
      <alignment horizontal="right"/>
      <protection/>
    </xf>
    <xf numFmtId="2" fontId="0" fillId="47" borderId="13" xfId="0" applyNumberFormat="1" applyFill="1" applyBorder="1" applyAlignment="1">
      <alignment horizontal="right"/>
    </xf>
    <xf numFmtId="2" fontId="14" fillId="47" borderId="13" xfId="138" applyNumberFormat="1" applyFont="1" applyFill="1" applyBorder="1" applyAlignment="1" applyProtection="1">
      <alignment horizontal="right"/>
      <protection/>
    </xf>
    <xf numFmtId="171" fontId="13" fillId="48" borderId="11" xfId="138" applyNumberFormat="1" applyFont="1" applyFill="1" applyBorder="1" applyAlignment="1" applyProtection="1">
      <alignment horizontal="right"/>
      <protection/>
    </xf>
    <xf numFmtId="4" fontId="13" fillId="0" borderId="11" xfId="138" applyNumberFormat="1" applyFont="1" applyBorder="1" applyAlignment="1" applyProtection="1">
      <alignment/>
      <protection/>
    </xf>
    <xf numFmtId="164" fontId="13" fillId="0" borderId="11" xfId="138" applyFont="1" applyBorder="1" applyAlignment="1" applyProtection="1">
      <alignment/>
      <protection/>
    </xf>
    <xf numFmtId="3" fontId="13" fillId="0" borderId="11" xfId="138" applyNumberFormat="1" applyFont="1" applyBorder="1" applyAlignment="1" applyProtection="1">
      <alignment/>
      <protection/>
    </xf>
    <xf numFmtId="0" fontId="13" fillId="41" borderId="11" xfId="0" applyFont="1" applyFill="1" applyBorder="1" applyAlignment="1">
      <alignment horizontal="left"/>
    </xf>
    <xf numFmtId="1" fontId="13" fillId="41" borderId="11" xfId="0" applyNumberFormat="1" applyFont="1" applyFill="1" applyBorder="1" applyAlignment="1">
      <alignment/>
    </xf>
    <xf numFmtId="0" fontId="13" fillId="41" borderId="11" xfId="0" applyFont="1" applyFill="1" applyBorder="1" applyAlignment="1">
      <alignment/>
    </xf>
    <xf numFmtId="1" fontId="13" fillId="41" borderId="11" xfId="138" applyNumberFormat="1" applyFont="1" applyFill="1" applyBorder="1" applyAlignment="1" applyProtection="1">
      <alignment/>
      <protection/>
    </xf>
    <xf numFmtId="4" fontId="13" fillId="41" borderId="11" xfId="138" applyNumberFormat="1" applyFont="1" applyFill="1" applyBorder="1" applyAlignment="1" applyProtection="1">
      <alignment/>
      <protection/>
    </xf>
    <xf numFmtId="164" fontId="13" fillId="41" borderId="11" xfId="138" applyFont="1" applyFill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left"/>
    </xf>
    <xf numFmtId="0" fontId="15" fillId="0" borderId="13" xfId="0" applyFont="1" applyBorder="1" applyAlignment="1">
      <alignment/>
    </xf>
    <xf numFmtId="171" fontId="13" fillId="0" borderId="11" xfId="138" applyNumberFormat="1" applyFont="1" applyBorder="1" applyAlignment="1" applyProtection="1">
      <alignment/>
      <protection/>
    </xf>
    <xf numFmtId="171" fontId="0" fillId="0" borderId="0" xfId="0" applyNumberFormat="1" applyAlignment="1">
      <alignment/>
    </xf>
    <xf numFmtId="165" fontId="13" fillId="49" borderId="11" xfId="138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14" fillId="40" borderId="11" xfId="0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14" fillId="40" borderId="13" xfId="0" applyFont="1" applyFill="1" applyBorder="1" applyAlignment="1">
      <alignment vertical="center"/>
    </xf>
    <xf numFmtId="0" fontId="15" fillId="50" borderId="13" xfId="0" applyFont="1" applyFill="1" applyBorder="1" applyAlignment="1">
      <alignment horizontal="center" vertical="center" wrapText="1"/>
    </xf>
    <xf numFmtId="0" fontId="14" fillId="40" borderId="11" xfId="0" applyFont="1" applyFill="1" applyBorder="1" applyAlignment="1">
      <alignment/>
    </xf>
    <xf numFmtId="0" fontId="14" fillId="40" borderId="11" xfId="0" applyFont="1" applyFill="1" applyBorder="1" applyAlignment="1">
      <alignment horizontal="center"/>
    </xf>
    <xf numFmtId="0" fontId="0" fillId="41" borderId="13" xfId="0" applyFill="1" applyBorder="1" applyAlignment="1">
      <alignment/>
    </xf>
    <xf numFmtId="165" fontId="14" fillId="49" borderId="11" xfId="138" applyNumberFormat="1" applyFont="1" applyFill="1" applyBorder="1" applyAlignment="1" applyProtection="1">
      <alignment horizontal="right"/>
      <protection/>
    </xf>
    <xf numFmtId="0" fontId="17" fillId="51" borderId="13" xfId="0" applyFont="1" applyFill="1" applyBorder="1" applyAlignment="1">
      <alignment horizontal="center"/>
    </xf>
    <xf numFmtId="0" fontId="25" fillId="51" borderId="13" xfId="0" applyNumberFormat="1" applyFont="1" applyFill="1" applyBorder="1" applyAlignment="1">
      <alignment horizontal="center"/>
    </xf>
    <xf numFmtId="170" fontId="26" fillId="0" borderId="0" xfId="0" applyNumberFormat="1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7" fillId="52" borderId="0" xfId="0" applyFont="1" applyFill="1" applyAlignment="1">
      <alignment/>
    </xf>
    <xf numFmtId="0" fontId="14" fillId="40" borderId="11" xfId="0" applyFont="1" applyFill="1" applyBorder="1" applyAlignment="1">
      <alignment vertical="center"/>
    </xf>
    <xf numFmtId="0" fontId="15" fillId="50" borderId="13" xfId="0" applyFont="1" applyFill="1" applyBorder="1" applyAlignment="1">
      <alignment horizont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13" fillId="0" borderId="0" xfId="138" applyFont="1" applyBorder="1" applyAlignment="1" applyProtection="1">
      <alignment/>
      <protection/>
    </xf>
    <xf numFmtId="0" fontId="0" fillId="0" borderId="11" xfId="0" applyBorder="1" applyAlignment="1">
      <alignment/>
    </xf>
    <xf numFmtId="169" fontId="14" fillId="0" borderId="11" xfId="138" applyNumberFormat="1" applyFont="1" applyBorder="1" applyAlignment="1" applyProtection="1">
      <alignment/>
      <protection/>
    </xf>
    <xf numFmtId="1" fontId="13" fillId="46" borderId="11" xfId="0" applyNumberFormat="1" applyFont="1" applyFill="1" applyBorder="1" applyAlignment="1">
      <alignment/>
    </xf>
    <xf numFmtId="2" fontId="13" fillId="46" borderId="11" xfId="0" applyNumberFormat="1" applyFont="1" applyFill="1" applyBorder="1" applyAlignment="1">
      <alignment/>
    </xf>
    <xf numFmtId="0" fontId="0" fillId="53" borderId="0" xfId="0" applyFill="1" applyAlignment="1">
      <alignment/>
    </xf>
    <xf numFmtId="172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13" fillId="47" borderId="11" xfId="0" applyFont="1" applyFill="1" applyBorder="1" applyAlignment="1">
      <alignment horizontal="left"/>
    </xf>
    <xf numFmtId="0" fontId="13" fillId="53" borderId="11" xfId="0" applyFont="1" applyFill="1" applyBorder="1" applyAlignment="1">
      <alignment horizontal="left"/>
    </xf>
    <xf numFmtId="1" fontId="15" fillId="0" borderId="11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9" fillId="0" borderId="13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0" fillId="40" borderId="11" xfId="0" applyFill="1" applyBorder="1" applyAlignment="1">
      <alignment vertical="center"/>
    </xf>
    <xf numFmtId="0" fontId="0" fillId="40" borderId="0" xfId="0" applyFill="1" applyAlignment="1">
      <alignment vertical="center"/>
    </xf>
    <xf numFmtId="0" fontId="15" fillId="45" borderId="0" xfId="0" applyFont="1" applyFill="1" applyBorder="1" applyAlignment="1">
      <alignment horizontal="center" vertical="center" wrapText="1"/>
    </xf>
    <xf numFmtId="4" fontId="14" fillId="40" borderId="11" xfId="0" applyNumberFormat="1" applyFont="1" applyFill="1" applyBorder="1" applyAlignment="1">
      <alignment horizontal="center" vertical="center"/>
    </xf>
    <xf numFmtId="0" fontId="14" fillId="40" borderId="1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1" fontId="13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" fontId="13" fillId="0" borderId="11" xfId="138" applyNumberFormat="1" applyFont="1" applyBorder="1" applyAlignment="1" applyProtection="1">
      <alignment vertical="center"/>
      <protection/>
    </xf>
    <xf numFmtId="4" fontId="13" fillId="0" borderId="24" xfId="138" applyNumberFormat="1" applyFont="1" applyBorder="1" applyAlignment="1" applyProtection="1">
      <alignment vertical="center"/>
      <protection/>
    </xf>
    <xf numFmtId="4" fontId="13" fillId="0" borderId="11" xfId="138" applyNumberFormat="1" applyFont="1" applyBorder="1" applyAlignment="1" applyProtection="1">
      <alignment vertical="center"/>
      <protection/>
    </xf>
    <xf numFmtId="164" fontId="13" fillId="0" borderId="12" xfId="138" applyFont="1" applyBorder="1" applyAlignment="1" applyProtection="1">
      <alignment vertical="center"/>
      <protection/>
    </xf>
    <xf numFmtId="169" fontId="14" fillId="0" borderId="12" xfId="138" applyNumberFormat="1" applyFont="1" applyBorder="1" applyAlignment="1" applyProtection="1">
      <alignment vertical="center"/>
      <protection/>
    </xf>
    <xf numFmtId="164" fontId="13" fillId="0" borderId="11" xfId="138" applyFont="1" applyBorder="1" applyAlignment="1" applyProtection="1">
      <alignment vertical="center"/>
      <protection/>
    </xf>
    <xf numFmtId="169" fontId="14" fillId="0" borderId="11" xfId="138" applyNumberFormat="1" applyFont="1" applyBorder="1" applyAlignment="1" applyProtection="1">
      <alignment vertical="center"/>
      <protection/>
    </xf>
    <xf numFmtId="0" fontId="14" fillId="46" borderId="11" xfId="0" applyFont="1" applyFill="1" applyBorder="1" applyAlignment="1">
      <alignment horizontal="left" vertical="center"/>
    </xf>
    <xf numFmtId="1" fontId="13" fillId="46" borderId="11" xfId="0" applyNumberFormat="1" applyFont="1" applyFill="1" applyBorder="1" applyAlignment="1">
      <alignment vertical="center"/>
    </xf>
    <xf numFmtId="4" fontId="13" fillId="46" borderId="11" xfId="0" applyNumberFormat="1" applyFont="1" applyFill="1" applyBorder="1" applyAlignment="1">
      <alignment vertical="center"/>
    </xf>
    <xf numFmtId="171" fontId="13" fillId="48" borderId="11" xfId="138" applyNumberFormat="1" applyFont="1" applyFill="1" applyBorder="1" applyAlignment="1" applyProtection="1">
      <alignment vertical="center"/>
      <protection/>
    </xf>
    <xf numFmtId="0" fontId="13" fillId="0" borderId="13" xfId="0" applyFont="1" applyBorder="1" applyAlignment="1">
      <alignment horizontal="left" vertical="center"/>
    </xf>
    <xf numFmtId="1" fontId="13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1" fontId="13" fillId="0" borderId="13" xfId="138" applyNumberFormat="1" applyFont="1" applyBorder="1" applyAlignment="1" applyProtection="1">
      <alignment vertical="center"/>
      <protection/>
    </xf>
    <xf numFmtId="4" fontId="13" fillId="0" borderId="13" xfId="138" applyNumberFormat="1" applyFont="1" applyBorder="1" applyAlignment="1" applyProtection="1">
      <alignment vertical="center"/>
      <protection/>
    </xf>
    <xf numFmtId="2" fontId="13" fillId="0" borderId="13" xfId="138" applyNumberFormat="1" applyFont="1" applyBorder="1" applyAlignment="1" applyProtection="1">
      <alignment/>
      <protection/>
    </xf>
    <xf numFmtId="164" fontId="13" fillId="0" borderId="13" xfId="138" applyFont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13" fillId="0" borderId="13" xfId="0" applyFont="1" applyBorder="1" applyAlignment="1">
      <alignment horizontal="right"/>
    </xf>
    <xf numFmtId="2" fontId="13" fillId="0" borderId="13" xfId="138" applyNumberFormat="1" applyFont="1" applyBorder="1" applyAlignment="1" applyProtection="1">
      <alignment vertical="center"/>
      <protection/>
    </xf>
    <xf numFmtId="169" fontId="14" fillId="0" borderId="13" xfId="138" applyNumberFormat="1" applyFont="1" applyBorder="1" applyAlignment="1" applyProtection="1">
      <alignment vertical="center"/>
      <protection/>
    </xf>
    <xf numFmtId="0" fontId="13" fillId="0" borderId="13" xfId="0" applyFont="1" applyBorder="1" applyAlignment="1">
      <alignment horizontal="left"/>
    </xf>
    <xf numFmtId="1" fontId="13" fillId="0" borderId="13" xfId="0" applyNumberFormat="1" applyFont="1" applyBorder="1" applyAlignment="1">
      <alignment/>
    </xf>
    <xf numFmtId="0" fontId="13" fillId="0" borderId="13" xfId="0" applyFont="1" applyBorder="1" applyAlignment="1">
      <alignment/>
    </xf>
    <xf numFmtId="1" fontId="13" fillId="0" borderId="13" xfId="138" applyNumberFormat="1" applyFont="1" applyBorder="1" applyAlignment="1" applyProtection="1">
      <alignment/>
      <protection/>
    </xf>
    <xf numFmtId="164" fontId="13" fillId="0" borderId="13" xfId="138" applyFont="1" applyBorder="1" applyAlignment="1" applyProtection="1">
      <alignment/>
      <protection/>
    </xf>
    <xf numFmtId="169" fontId="14" fillId="0" borderId="13" xfId="138" applyNumberFormat="1" applyFont="1" applyBorder="1" applyAlignment="1" applyProtection="1">
      <alignment/>
      <protection/>
    </xf>
    <xf numFmtId="0" fontId="14" fillId="46" borderId="13" xfId="0" applyFont="1" applyFill="1" applyBorder="1" applyAlignment="1">
      <alignment horizontal="left" vertical="center"/>
    </xf>
    <xf numFmtId="1" fontId="13" fillId="46" borderId="13" xfId="0" applyNumberFormat="1" applyFont="1" applyFill="1" applyBorder="1" applyAlignment="1">
      <alignment vertical="center"/>
    </xf>
    <xf numFmtId="4" fontId="13" fillId="46" borderId="13" xfId="0" applyNumberFormat="1" applyFont="1" applyFill="1" applyBorder="1" applyAlignment="1">
      <alignment vertical="center"/>
    </xf>
    <xf numFmtId="0" fontId="16" fillId="53" borderId="13" xfId="0" applyFont="1" applyFill="1" applyBorder="1" applyAlignment="1">
      <alignment horizontal="center" vertical="center"/>
    </xf>
    <xf numFmtId="0" fontId="13" fillId="54" borderId="13" xfId="0" applyFont="1" applyFill="1" applyBorder="1" applyAlignment="1">
      <alignment horizontal="left" vertical="center"/>
    </xf>
    <xf numFmtId="1" fontId="13" fillId="54" borderId="13" xfId="0" applyNumberFormat="1" applyFont="1" applyFill="1" applyBorder="1" applyAlignment="1">
      <alignment vertical="center"/>
    </xf>
    <xf numFmtId="0" fontId="13" fillId="54" borderId="13" xfId="0" applyFont="1" applyFill="1" applyBorder="1" applyAlignment="1">
      <alignment vertical="center"/>
    </xf>
    <xf numFmtId="1" fontId="13" fillId="54" borderId="13" xfId="138" applyNumberFormat="1" applyFont="1" applyFill="1" applyBorder="1" applyAlignment="1" applyProtection="1">
      <alignment vertical="center"/>
      <protection/>
    </xf>
    <xf numFmtId="4" fontId="13" fillId="54" borderId="13" xfId="138" applyNumberFormat="1" applyFont="1" applyFill="1" applyBorder="1" applyAlignment="1" applyProtection="1">
      <alignment vertical="center"/>
      <protection/>
    </xf>
    <xf numFmtId="2" fontId="13" fillId="54" borderId="13" xfId="138" applyNumberFormat="1" applyFont="1" applyFill="1" applyBorder="1" applyAlignment="1" applyProtection="1">
      <alignment/>
      <protection/>
    </xf>
    <xf numFmtId="164" fontId="13" fillId="54" borderId="13" xfId="138" applyFont="1" applyFill="1" applyBorder="1" applyAlignment="1" applyProtection="1">
      <alignment vertical="center"/>
      <protection/>
    </xf>
    <xf numFmtId="0" fontId="0" fillId="54" borderId="13" xfId="0" applyFill="1" applyBorder="1" applyAlignment="1">
      <alignment vertical="center"/>
    </xf>
    <xf numFmtId="169" fontId="14" fillId="54" borderId="13" xfId="138" applyNumberFormat="1" applyFont="1" applyFill="1" applyBorder="1" applyAlignment="1" applyProtection="1">
      <alignment horizontal="right"/>
      <protection/>
    </xf>
    <xf numFmtId="0" fontId="13" fillId="54" borderId="13" xfId="0" applyFont="1" applyFill="1" applyBorder="1" applyAlignment="1">
      <alignment horizontal="right"/>
    </xf>
    <xf numFmtId="1" fontId="13" fillId="53" borderId="13" xfId="0" applyNumberFormat="1" applyFont="1" applyFill="1" applyBorder="1" applyAlignment="1">
      <alignment horizontal="center" vertical="center"/>
    </xf>
    <xf numFmtId="2" fontId="13" fillId="54" borderId="13" xfId="138" applyNumberFormat="1" applyFont="1" applyFill="1" applyBorder="1" applyAlignment="1" applyProtection="1">
      <alignment vertical="center"/>
      <protection/>
    </xf>
    <xf numFmtId="169" fontId="14" fillId="54" borderId="13" xfId="138" applyNumberFormat="1" applyFont="1" applyFill="1" applyBorder="1" applyAlignment="1" applyProtection="1">
      <alignment vertical="center"/>
      <protection/>
    </xf>
    <xf numFmtId="0" fontId="13" fillId="54" borderId="13" xfId="0" applyFont="1" applyFill="1" applyBorder="1" applyAlignment="1">
      <alignment horizontal="left"/>
    </xf>
    <xf numFmtId="1" fontId="13" fillId="54" borderId="13" xfId="0" applyNumberFormat="1" applyFont="1" applyFill="1" applyBorder="1" applyAlignment="1">
      <alignment/>
    </xf>
    <xf numFmtId="0" fontId="13" fillId="54" borderId="13" xfId="0" applyFont="1" applyFill="1" applyBorder="1" applyAlignment="1">
      <alignment/>
    </xf>
    <xf numFmtId="1" fontId="13" fillId="54" borderId="13" xfId="138" applyNumberFormat="1" applyFont="1" applyFill="1" applyBorder="1" applyAlignment="1" applyProtection="1">
      <alignment/>
      <protection/>
    </xf>
    <xf numFmtId="164" fontId="13" fillId="54" borderId="13" xfId="138" applyFont="1" applyFill="1" applyBorder="1" applyAlignment="1" applyProtection="1">
      <alignment/>
      <protection/>
    </xf>
    <xf numFmtId="169" fontId="14" fillId="54" borderId="13" xfId="138" applyNumberFormat="1" applyFont="1" applyFill="1" applyBorder="1" applyAlignment="1" applyProtection="1">
      <alignment/>
      <protection/>
    </xf>
    <xf numFmtId="0" fontId="0" fillId="54" borderId="13" xfId="0" applyFill="1" applyBorder="1" applyAlignment="1">
      <alignment/>
    </xf>
    <xf numFmtId="1" fontId="13" fillId="53" borderId="13" xfId="0" applyNumberFormat="1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 vertical="center" wrapText="1"/>
    </xf>
    <xf numFmtId="0" fontId="15" fillId="53" borderId="13" xfId="0" applyNumberFormat="1" applyFont="1" applyFill="1" applyBorder="1" applyAlignment="1">
      <alignment horizontal="center" vertical="center"/>
    </xf>
    <xf numFmtId="0" fontId="0" fillId="41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3" fillId="47" borderId="13" xfId="0" applyFont="1" applyFill="1" applyBorder="1" applyAlignment="1">
      <alignment horizontal="right"/>
    </xf>
    <xf numFmtId="165" fontId="14" fillId="49" borderId="11" xfId="138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" fontId="13" fillId="41" borderId="0" xfId="0" applyNumberFormat="1" applyFont="1" applyFill="1" applyBorder="1" applyAlignment="1">
      <alignment vertical="center"/>
    </xf>
    <xf numFmtId="165" fontId="13" fillId="41" borderId="0" xfId="138" applyNumberFormat="1" applyFont="1" applyFill="1" applyBorder="1" applyAlignment="1" applyProtection="1">
      <alignment vertical="center"/>
      <protection/>
    </xf>
    <xf numFmtId="171" fontId="13" fillId="48" borderId="11" xfId="138" applyNumberFormat="1" applyFont="1" applyFill="1" applyBorder="1" applyAlignment="1" applyProtection="1">
      <alignment/>
      <protection/>
    </xf>
    <xf numFmtId="0" fontId="15" fillId="53" borderId="13" xfId="0" applyFont="1" applyFill="1" applyBorder="1" applyAlignment="1">
      <alignment horizontal="center"/>
    </xf>
    <xf numFmtId="0" fontId="30" fillId="0" borderId="0" xfId="0" applyFont="1" applyAlignment="1">
      <alignment wrapText="1"/>
    </xf>
    <xf numFmtId="171" fontId="15" fillId="48" borderId="11" xfId="138" applyNumberFormat="1" applyFont="1" applyFill="1" applyBorder="1" applyAlignment="1" applyProtection="1">
      <alignment horizontal="center"/>
      <protection/>
    </xf>
    <xf numFmtId="165" fontId="13" fillId="49" borderId="11" xfId="138" applyNumberFormat="1" applyFont="1" applyFill="1" applyBorder="1" applyAlignment="1" applyProtection="1">
      <alignment horizontal="right" vertical="center"/>
      <protection/>
    </xf>
    <xf numFmtId="1" fontId="31" fillId="0" borderId="11" xfId="0" applyNumberFormat="1" applyFont="1" applyBorder="1" applyAlignment="1">
      <alignment/>
    </xf>
    <xf numFmtId="1" fontId="32" fillId="0" borderId="11" xfId="0" applyNumberFormat="1" applyFont="1" applyBorder="1" applyAlignment="1">
      <alignment/>
    </xf>
    <xf numFmtId="0" fontId="31" fillId="0" borderId="11" xfId="0" applyFont="1" applyBorder="1" applyAlignment="1">
      <alignment/>
    </xf>
    <xf numFmtId="1" fontId="14" fillId="0" borderId="11" xfId="0" applyNumberFormat="1" applyFont="1" applyBorder="1" applyAlignment="1">
      <alignment horizontal="center"/>
    </xf>
    <xf numFmtId="2" fontId="14" fillId="0" borderId="11" xfId="138" applyNumberFormat="1" applyFont="1" applyBorder="1" applyAlignment="1" applyProtection="1">
      <alignment/>
      <protection/>
    </xf>
    <xf numFmtId="0" fontId="33" fillId="0" borderId="0" xfId="0" applyFont="1" applyAlignment="1">
      <alignment wrapText="1"/>
    </xf>
    <xf numFmtId="171" fontId="14" fillId="48" borderId="11" xfId="138" applyNumberFormat="1" applyFont="1" applyFill="1" applyBorder="1" applyAlignment="1" applyProtection="1">
      <alignment horizontal="center"/>
      <protection/>
    </xf>
    <xf numFmtId="169" fontId="14" fillId="46" borderId="11" xfId="138" applyNumberFormat="1" applyFont="1" applyFill="1" applyBorder="1" applyAlignment="1" applyProtection="1">
      <alignment vertical="center"/>
      <protection/>
    </xf>
    <xf numFmtId="1" fontId="14" fillId="46" borderId="11" xfId="0" applyNumberFormat="1" applyFont="1" applyFill="1" applyBorder="1" applyAlignment="1">
      <alignment horizontal="center"/>
    </xf>
    <xf numFmtId="0" fontId="13" fillId="55" borderId="13" xfId="0" applyFont="1" applyFill="1" applyBorder="1" applyAlignment="1">
      <alignment horizontal="left" vertical="center"/>
    </xf>
    <xf numFmtId="1" fontId="13" fillId="55" borderId="11" xfId="0" applyNumberFormat="1" applyFont="1" applyFill="1" applyBorder="1" applyAlignment="1">
      <alignment/>
    </xf>
    <xf numFmtId="0" fontId="13" fillId="55" borderId="11" xfId="0" applyFont="1" applyFill="1" applyBorder="1" applyAlignment="1">
      <alignment/>
    </xf>
    <xf numFmtId="1" fontId="13" fillId="55" borderId="11" xfId="138" applyNumberFormat="1" applyFont="1" applyFill="1" applyBorder="1" applyAlignment="1" applyProtection="1">
      <alignment/>
      <protection/>
    </xf>
    <xf numFmtId="2" fontId="13" fillId="55" borderId="11" xfId="138" applyNumberFormat="1" applyFont="1" applyFill="1" applyBorder="1" applyAlignment="1" applyProtection="1">
      <alignment horizontal="right"/>
      <protection/>
    </xf>
    <xf numFmtId="2" fontId="0" fillId="55" borderId="11" xfId="0" applyNumberFormat="1" applyFill="1" applyBorder="1" applyAlignment="1">
      <alignment/>
    </xf>
    <xf numFmtId="169" fontId="14" fillId="55" borderId="13" xfId="138" applyNumberFormat="1" applyFont="1" applyFill="1" applyBorder="1" applyAlignment="1" applyProtection="1">
      <alignment horizontal="right"/>
      <protection/>
    </xf>
    <xf numFmtId="1" fontId="14" fillId="55" borderId="11" xfId="0" applyNumberFormat="1" applyFont="1" applyFill="1" applyBorder="1" applyAlignment="1">
      <alignment horizontal="center"/>
    </xf>
    <xf numFmtId="0" fontId="34" fillId="0" borderId="0" xfId="0" applyFont="1" applyAlignment="1">
      <alignment wrapText="1"/>
    </xf>
    <xf numFmtId="4" fontId="13" fillId="0" borderId="0" xfId="0" applyNumberFormat="1" applyFont="1" applyAlignment="1">
      <alignment/>
    </xf>
    <xf numFmtId="4" fontId="13" fillId="0" borderId="11" xfId="138" applyNumberFormat="1" applyFont="1" applyBorder="1" applyAlignment="1" applyProtection="1">
      <alignment horizontal="right"/>
      <protection/>
    </xf>
    <xf numFmtId="4" fontId="13" fillId="46" borderId="11" xfId="0" applyNumberFormat="1" applyFont="1" applyFill="1" applyBorder="1" applyAlignment="1">
      <alignment/>
    </xf>
    <xf numFmtId="1" fontId="14" fillId="41" borderId="11" xfId="0" applyNumberFormat="1" applyFont="1" applyFill="1" applyBorder="1" applyAlignment="1">
      <alignment horizontal="center"/>
    </xf>
    <xf numFmtId="2" fontId="0" fillId="41" borderId="11" xfId="0" applyNumberFormat="1" applyFill="1" applyBorder="1" applyAlignment="1">
      <alignment/>
    </xf>
    <xf numFmtId="171" fontId="13" fillId="41" borderId="11" xfId="138" applyNumberFormat="1" applyFont="1" applyFill="1" applyBorder="1" applyAlignment="1" applyProtection="1">
      <alignment/>
      <protection/>
    </xf>
    <xf numFmtId="169" fontId="14" fillId="41" borderId="13" xfId="138" applyNumberFormat="1" applyFont="1" applyFill="1" applyBorder="1" applyAlignment="1" applyProtection="1">
      <alignment horizontal="right"/>
      <protection/>
    </xf>
    <xf numFmtId="0" fontId="0" fillId="53" borderId="13" xfId="0" applyFill="1" applyBorder="1" applyAlignment="1">
      <alignment/>
    </xf>
    <xf numFmtId="0" fontId="14" fillId="40" borderId="11" xfId="0" applyFont="1" applyFill="1" applyBorder="1" applyAlignment="1">
      <alignment horizontal="center" wrapText="1"/>
    </xf>
    <xf numFmtId="0" fontId="21" fillId="40" borderId="11" xfId="0" applyFont="1" applyFill="1" applyBorder="1" applyAlignment="1">
      <alignment horizontal="center" wrapText="1"/>
    </xf>
    <xf numFmtId="0" fontId="16" fillId="40" borderId="11" xfId="0" applyFont="1" applyFill="1" applyBorder="1" applyAlignment="1">
      <alignment horizontal="center"/>
    </xf>
    <xf numFmtId="1" fontId="0" fillId="0" borderId="11" xfId="0" applyNumberFormat="1" applyBorder="1" applyAlignment="1">
      <alignment/>
    </xf>
    <xf numFmtId="1" fontId="14" fillId="0" borderId="11" xfId="138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14" fillId="40" borderId="11" xfId="0" applyNumberFormat="1" applyFont="1" applyFill="1" applyBorder="1" applyAlignment="1">
      <alignment horizontal="center"/>
    </xf>
    <xf numFmtId="2" fontId="35" fillId="46" borderId="1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36" fillId="0" borderId="13" xfId="0" applyFont="1" applyBorder="1" applyAlignment="1">
      <alignment horizontal="center"/>
    </xf>
    <xf numFmtId="0" fontId="22" fillId="0" borderId="13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37" fillId="0" borderId="13" xfId="0" applyNumberFormat="1" applyFont="1" applyBorder="1" applyAlignment="1">
      <alignment/>
    </xf>
    <xf numFmtId="1" fontId="13" fillId="48" borderId="11" xfId="138" applyNumberFormat="1" applyFont="1" applyFill="1" applyBorder="1" applyAlignment="1" applyProtection="1">
      <alignment/>
      <protection/>
    </xf>
    <xf numFmtId="2" fontId="13" fillId="48" borderId="11" xfId="138" applyNumberFormat="1" applyFont="1" applyFill="1" applyBorder="1" applyAlignment="1" applyProtection="1">
      <alignment/>
      <protection/>
    </xf>
    <xf numFmtId="2" fontId="35" fillId="48" borderId="11" xfId="138" applyNumberFormat="1" applyFont="1" applyFill="1" applyBorder="1" applyAlignment="1" applyProtection="1">
      <alignment/>
      <protection/>
    </xf>
    <xf numFmtId="0" fontId="0" fillId="40" borderId="13" xfId="0" applyFill="1" applyBorder="1" applyAlignment="1">
      <alignment/>
    </xf>
    <xf numFmtId="1" fontId="14" fillId="40" borderId="11" xfId="0" applyNumberFormat="1" applyFont="1" applyFill="1" applyBorder="1" applyAlignment="1">
      <alignment/>
    </xf>
    <xf numFmtId="1" fontId="14" fillId="40" borderId="13" xfId="0" applyNumberFormat="1" applyFont="1" applyFill="1" applyBorder="1" applyAlignment="1">
      <alignment horizontal="center"/>
    </xf>
    <xf numFmtId="1" fontId="13" fillId="0" borderId="11" xfId="0" applyNumberFormat="1" applyFont="1" applyBorder="1" applyAlignment="1">
      <alignment horizontal="right"/>
    </xf>
    <xf numFmtId="1" fontId="13" fillId="0" borderId="11" xfId="138" applyNumberFormat="1" applyFont="1" applyBorder="1" applyAlignment="1" applyProtection="1">
      <alignment horizontal="right"/>
      <protection/>
    </xf>
    <xf numFmtId="1" fontId="13" fillId="0" borderId="13" xfId="138" applyNumberFormat="1" applyFont="1" applyBorder="1" applyAlignment="1" applyProtection="1">
      <alignment horizontal="right"/>
      <protection/>
    </xf>
    <xf numFmtId="0" fontId="0" fillId="0" borderId="13" xfId="0" applyBorder="1" applyAlignment="1">
      <alignment horizontal="right"/>
    </xf>
    <xf numFmtId="169" fontId="14" fillId="0" borderId="11" xfId="138" applyNumberFormat="1" applyFont="1" applyFill="1" applyBorder="1" applyAlignment="1" applyProtection="1">
      <alignment vertical="center"/>
      <protection/>
    </xf>
    <xf numFmtId="169" fontId="14" fillId="0" borderId="13" xfId="138" applyNumberFormat="1" applyFont="1" applyBorder="1" applyAlignment="1" applyProtection="1">
      <alignment horizontal="right"/>
      <protection/>
    </xf>
    <xf numFmtId="0" fontId="0" fillId="0" borderId="13" xfId="0" applyFill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0" fillId="40" borderId="11" xfId="0" applyFill="1" applyBorder="1" applyAlignment="1">
      <alignment/>
    </xf>
    <xf numFmtId="0" fontId="0" fillId="40" borderId="0" xfId="0" applyFill="1" applyAlignment="1">
      <alignment/>
    </xf>
    <xf numFmtId="0" fontId="39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22" fillId="44" borderId="13" xfId="0" applyFont="1" applyFill="1" applyBorder="1" applyAlignment="1">
      <alignment horizontal="center" vertical="center" wrapText="1"/>
    </xf>
    <xf numFmtId="168" fontId="37" fillId="0" borderId="13" xfId="0" applyNumberFormat="1" applyFont="1" applyBorder="1" applyAlignment="1" applyProtection="1">
      <alignment horizontal="center" vertical="center"/>
      <protection/>
    </xf>
    <xf numFmtId="0" fontId="38" fillId="0" borderId="13" xfId="0" applyFont="1" applyBorder="1" applyAlignment="1">
      <alignment horizontal="center" vertical="center"/>
    </xf>
    <xf numFmtId="168" fontId="15" fillId="0" borderId="13" xfId="0" applyNumberFormat="1" applyFont="1" applyBorder="1" applyAlignment="1" applyProtection="1">
      <alignment horizontal="center" vertical="center"/>
      <protection/>
    </xf>
    <xf numFmtId="0" fontId="40" fillId="0" borderId="13" xfId="0" applyFont="1" applyBorder="1" applyAlignment="1">
      <alignment horizontal="center" vertical="center"/>
    </xf>
    <xf numFmtId="173" fontId="40" fillId="0" borderId="13" xfId="0" applyNumberFormat="1" applyFont="1" applyBorder="1" applyAlignment="1">
      <alignment horizontal="center" vertical="center"/>
    </xf>
    <xf numFmtId="165" fontId="13" fillId="0" borderId="0" xfId="138" applyNumberFormat="1" applyFont="1" applyBorder="1" applyAlignment="1" applyProtection="1">
      <alignment horizontal="center" vertical="center"/>
      <protection/>
    </xf>
    <xf numFmtId="0" fontId="38" fillId="53" borderId="1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right"/>
    </xf>
    <xf numFmtId="0" fontId="37" fillId="56" borderId="13" xfId="0" applyNumberFormat="1" applyFont="1" applyFill="1" applyBorder="1" applyAlignment="1">
      <alignment horizontal="center" vertical="center"/>
    </xf>
    <xf numFmtId="173" fontId="37" fillId="56" borderId="13" xfId="0" applyNumberFormat="1" applyFont="1" applyFill="1" applyBorder="1" applyAlignment="1">
      <alignment horizontal="center" vertical="center"/>
    </xf>
    <xf numFmtId="168" fontId="15" fillId="21" borderId="13" xfId="0" applyNumberFormat="1" applyFont="1" applyFill="1" applyBorder="1" applyAlignment="1" applyProtection="1">
      <alignment horizontal="center" vertical="center"/>
      <protection/>
    </xf>
    <xf numFmtId="37" fontId="29" fillId="44" borderId="13" xfId="0" applyNumberFormat="1" applyFont="1" applyFill="1" applyBorder="1" applyAlignment="1" applyProtection="1">
      <alignment horizontal="center" vertical="center"/>
      <protection/>
    </xf>
    <xf numFmtId="173" fontId="29" fillId="44" borderId="13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165" fontId="14" fillId="0" borderId="0" xfId="138" applyNumberFormat="1" applyFont="1" applyBorder="1" applyAlignment="1" applyProtection="1">
      <alignment horizontal="right" vertical="center"/>
      <protection/>
    </xf>
    <xf numFmtId="0" fontId="37" fillId="0" borderId="13" xfId="0" applyFont="1" applyBorder="1" applyAlignment="1">
      <alignment horizontal="center" vertical="center"/>
    </xf>
    <xf numFmtId="168" fontId="41" fillId="0" borderId="13" xfId="0" applyNumberFormat="1" applyFont="1" applyBorder="1" applyAlignment="1" applyProtection="1">
      <alignment horizontal="center" vertical="center"/>
      <protection/>
    </xf>
    <xf numFmtId="0" fontId="36" fillId="0" borderId="13" xfId="0" applyFont="1" applyBorder="1" applyAlignment="1">
      <alignment horizontal="center" vertical="center"/>
    </xf>
    <xf numFmtId="168" fontId="16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173" fontId="0" fillId="0" borderId="13" xfId="0" applyNumberFormat="1" applyFont="1" applyBorder="1" applyAlignment="1">
      <alignment horizontal="center" vertical="center"/>
    </xf>
    <xf numFmtId="37" fontId="15" fillId="57" borderId="13" xfId="0" applyNumberFormat="1" applyFont="1" applyFill="1" applyBorder="1" applyAlignment="1" applyProtection="1">
      <alignment horizontal="center" vertical="center"/>
      <protection/>
    </xf>
    <xf numFmtId="173" fontId="15" fillId="57" borderId="13" xfId="0" applyNumberFormat="1" applyFont="1" applyFill="1" applyBorder="1" applyAlignment="1">
      <alignment horizontal="center" vertical="center"/>
    </xf>
    <xf numFmtId="0" fontId="0" fillId="57" borderId="13" xfId="0" applyFont="1" applyFill="1" applyBorder="1" applyAlignment="1">
      <alignment/>
    </xf>
    <xf numFmtId="173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3" fontId="0" fillId="0" borderId="0" xfId="0" applyNumberFormat="1" applyFont="1" applyFill="1" applyBorder="1" applyAlignment="1">
      <alignment/>
    </xf>
    <xf numFmtId="0" fontId="13" fillId="0" borderId="13" xfId="0" applyFont="1" applyBorder="1" applyAlignment="1">
      <alignment horizontal="center" vertical="center"/>
    </xf>
    <xf numFmtId="37" fontId="14" fillId="57" borderId="13" xfId="0" applyNumberFormat="1" applyFont="1" applyFill="1" applyBorder="1" applyAlignment="1" applyProtection="1">
      <alignment horizontal="center" vertical="center"/>
      <protection/>
    </xf>
    <xf numFmtId="173" fontId="14" fillId="57" borderId="13" xfId="0" applyNumberFormat="1" applyFont="1" applyFill="1" applyBorder="1" applyAlignment="1">
      <alignment horizontal="center" vertical="center"/>
    </xf>
    <xf numFmtId="0" fontId="13" fillId="57" borderId="13" xfId="0" applyNumberFormat="1" applyFont="1" applyFill="1" applyBorder="1" applyAlignment="1">
      <alignment horizontal="center" vertical="center"/>
    </xf>
    <xf numFmtId="173" fontId="13" fillId="57" borderId="13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165" fontId="19" fillId="0" borderId="11" xfId="138" applyNumberFormat="1" applyFont="1" applyBorder="1" applyAlignment="1" applyProtection="1">
      <alignment horizontal="center" vertical="center"/>
      <protection/>
    </xf>
    <xf numFmtId="164" fontId="16" fillId="0" borderId="11" xfId="138" applyFont="1" applyBorder="1" applyAlignment="1" applyProtection="1">
      <alignment horizontal="center" vertical="center"/>
      <protection/>
    </xf>
    <xf numFmtId="167" fontId="14" fillId="41" borderId="11" xfId="0" applyNumberFormat="1" applyFont="1" applyFill="1" applyBorder="1" applyAlignment="1" applyProtection="1">
      <alignment horizontal="center" vertical="center"/>
      <protection/>
    </xf>
    <xf numFmtId="0" fontId="17" fillId="58" borderId="11" xfId="0" applyFont="1" applyFill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165" fontId="16" fillId="0" borderId="14" xfId="138" applyNumberFormat="1" applyFont="1" applyBorder="1" applyAlignment="1" applyProtection="1">
      <alignment horizontal="center" vertical="center" wrapText="1"/>
      <protection/>
    </xf>
    <xf numFmtId="164" fontId="16" fillId="0" borderId="14" xfId="138" applyFont="1" applyBorder="1" applyAlignment="1" applyProtection="1">
      <alignment horizontal="center" vertical="center" wrapText="1"/>
      <protection/>
    </xf>
    <xf numFmtId="165" fontId="16" fillId="0" borderId="14" xfId="138" applyNumberFormat="1" applyFont="1" applyFill="1" applyBorder="1" applyAlignment="1" applyProtection="1">
      <alignment horizontal="center" vertical="center" wrapText="1"/>
      <protection/>
    </xf>
    <xf numFmtId="0" fontId="14" fillId="43" borderId="11" xfId="0" applyFont="1" applyFill="1" applyBorder="1" applyAlignment="1">
      <alignment horizontal="center" vertical="center" wrapText="1"/>
    </xf>
    <xf numFmtId="4" fontId="14" fillId="43" borderId="11" xfId="138" applyNumberFormat="1" applyFont="1" applyFill="1" applyBorder="1" applyAlignment="1" applyProtection="1">
      <alignment horizontal="center" vertical="center"/>
      <protection/>
    </xf>
    <xf numFmtId="164" fontId="14" fillId="43" borderId="14" xfId="138" applyFont="1" applyFill="1" applyBorder="1" applyAlignment="1" applyProtection="1">
      <alignment horizontal="center" vertical="center" wrapText="1"/>
      <protection/>
    </xf>
    <xf numFmtId="164" fontId="14" fillId="43" borderId="12" xfId="138" applyFont="1" applyFill="1" applyBorder="1" applyAlignment="1" applyProtection="1">
      <alignment horizontal="center" vertical="center" wrapText="1"/>
      <protection/>
    </xf>
    <xf numFmtId="0" fontId="14" fillId="42" borderId="11" xfId="0" applyFont="1" applyFill="1" applyBorder="1" applyAlignment="1">
      <alignment horizontal="center" vertical="center" wrapText="1"/>
    </xf>
    <xf numFmtId="0" fontId="14" fillId="58" borderId="14" xfId="0" applyFont="1" applyFill="1" applyBorder="1" applyAlignment="1" applyProtection="1">
      <alignment horizontal="center" vertical="center"/>
      <protection/>
    </xf>
    <xf numFmtId="0" fontId="14" fillId="58" borderId="25" xfId="0" applyFont="1" applyFill="1" applyBorder="1" applyAlignment="1" applyProtection="1">
      <alignment horizontal="center" vertical="center"/>
      <protection/>
    </xf>
    <xf numFmtId="165" fontId="14" fillId="40" borderId="11" xfId="138" applyNumberFormat="1" applyFont="1" applyFill="1" applyBorder="1" applyAlignment="1" applyProtection="1">
      <alignment horizontal="center" vertical="center" wrapText="1"/>
      <protection/>
    </xf>
    <xf numFmtId="164" fontId="14" fillId="40" borderId="11" xfId="138" applyFont="1" applyFill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64" fontId="14" fillId="0" borderId="12" xfId="138" applyFont="1" applyBorder="1" applyAlignment="1" applyProtection="1">
      <alignment horizontal="center" vertical="center" wrapText="1"/>
      <protection/>
    </xf>
    <xf numFmtId="165" fontId="14" fillId="43" borderId="11" xfId="138" applyNumberFormat="1" applyFont="1" applyFill="1" applyBorder="1" applyAlignment="1" applyProtection="1">
      <alignment horizontal="center" vertical="center" wrapText="1"/>
      <protection/>
    </xf>
    <xf numFmtId="165" fontId="14" fillId="43" borderId="13" xfId="138" applyNumberFormat="1" applyFont="1" applyFill="1" applyBorder="1" applyAlignment="1" applyProtection="1">
      <alignment horizontal="center" vertical="center" wrapText="1"/>
      <protection/>
    </xf>
    <xf numFmtId="165" fontId="14" fillId="43" borderId="17" xfId="138" applyNumberFormat="1" applyFont="1" applyFill="1" applyBorder="1" applyAlignment="1" applyProtection="1">
      <alignment horizontal="center" vertical="center" wrapText="1"/>
      <protection/>
    </xf>
    <xf numFmtId="170" fontId="14" fillId="59" borderId="11" xfId="0" applyNumberFormat="1" applyFont="1" applyFill="1" applyBorder="1" applyAlignment="1">
      <alignment horizontal="center"/>
    </xf>
    <xf numFmtId="16" fontId="16" fillId="49" borderId="11" xfId="0" applyNumberFormat="1" applyFont="1" applyFill="1" applyBorder="1" applyAlignment="1">
      <alignment horizontal="center" vertical="center"/>
    </xf>
    <xf numFmtId="16" fontId="14" fillId="0" borderId="11" xfId="0" applyNumberFormat="1" applyFont="1" applyBorder="1" applyAlignment="1">
      <alignment horizontal="center" vertical="center"/>
    </xf>
    <xf numFmtId="170" fontId="15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40" borderId="13" xfId="0" applyFont="1" applyFill="1" applyBorder="1" applyAlignment="1">
      <alignment horizontal="center" vertical="center"/>
    </xf>
    <xf numFmtId="168" fontId="20" fillId="40" borderId="13" xfId="0" applyNumberFormat="1" applyFont="1" applyFill="1" applyBorder="1" applyAlignment="1">
      <alignment horizontal="center" vertical="center"/>
    </xf>
    <xf numFmtId="0" fontId="14" fillId="40" borderId="13" xfId="0" applyFont="1" applyFill="1" applyBorder="1" applyAlignment="1">
      <alignment horizontal="center"/>
    </xf>
    <xf numFmtId="16" fontId="22" fillId="49" borderId="11" xfId="0" applyNumberFormat="1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168" fontId="20" fillId="40" borderId="11" xfId="0" applyNumberFormat="1" applyFont="1" applyFill="1" applyBorder="1" applyAlignment="1">
      <alignment horizontal="center" vertical="center"/>
    </xf>
    <xf numFmtId="0" fontId="23" fillId="51" borderId="13" xfId="0" applyFont="1" applyFill="1" applyBorder="1" applyAlignment="1">
      <alignment horizontal="center" vertical="center"/>
    </xf>
    <xf numFmtId="0" fontId="24" fillId="51" borderId="13" xfId="0" applyFont="1" applyFill="1" applyBorder="1" applyAlignment="1">
      <alignment horizontal="left" vertical="center"/>
    </xf>
    <xf numFmtId="0" fontId="17" fillId="51" borderId="13" xfId="0" applyFont="1" applyFill="1" applyBorder="1" applyAlignment="1">
      <alignment horizontal="center" vertical="center"/>
    </xf>
    <xf numFmtId="16" fontId="14" fillId="53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70" fontId="14" fillId="59" borderId="11" xfId="0" applyNumberFormat="1" applyFont="1" applyFill="1" applyBorder="1" applyAlignment="1">
      <alignment horizontal="center" vertical="center"/>
    </xf>
    <xf numFmtId="16" fontId="14" fillId="49" borderId="11" xfId="0" applyNumberFormat="1" applyFont="1" applyFill="1" applyBorder="1" applyAlignment="1">
      <alignment horizontal="center" vertical="center"/>
    </xf>
    <xf numFmtId="0" fontId="16" fillId="53" borderId="13" xfId="0" applyFont="1" applyFill="1" applyBorder="1" applyAlignment="1">
      <alignment horizontal="center" vertical="center" wrapText="1"/>
    </xf>
    <xf numFmtId="0" fontId="16" fillId="53" borderId="13" xfId="0" applyFont="1" applyFill="1" applyBorder="1" applyAlignment="1">
      <alignment horizontal="center" vertical="center"/>
    </xf>
    <xf numFmtId="16" fontId="14" fillId="54" borderId="11" xfId="0" applyNumberFormat="1" applyFont="1" applyFill="1" applyBorder="1" applyAlignment="1">
      <alignment horizontal="center" vertical="center"/>
    </xf>
    <xf numFmtId="0" fontId="19" fillId="53" borderId="13" xfId="0" applyFont="1" applyFill="1" applyBorder="1" applyAlignment="1">
      <alignment horizontal="center" vertical="center"/>
    </xf>
    <xf numFmtId="0" fontId="15" fillId="45" borderId="0" xfId="0" applyFont="1" applyFill="1" applyBorder="1" applyAlignment="1">
      <alignment horizontal="center" vertical="center" wrapText="1"/>
    </xf>
    <xf numFmtId="16" fontId="13" fillId="49" borderId="11" xfId="0" applyNumberFormat="1" applyFont="1" applyFill="1" applyBorder="1" applyAlignment="1">
      <alignment horizontal="center" vertical="center"/>
    </xf>
    <xf numFmtId="0" fontId="14" fillId="40" borderId="13" xfId="0" applyFont="1" applyFill="1" applyBorder="1" applyAlignment="1">
      <alignment/>
    </xf>
    <xf numFmtId="0" fontId="29" fillId="0" borderId="13" xfId="0" applyFont="1" applyBorder="1" applyAlignment="1">
      <alignment horizontal="center" vertical="center"/>
    </xf>
    <xf numFmtId="1" fontId="13" fillId="41" borderId="26" xfId="0" applyNumberFormat="1" applyFont="1" applyFill="1" applyBorder="1" applyAlignment="1">
      <alignment horizontal="center" vertical="center"/>
    </xf>
    <xf numFmtId="0" fontId="14" fillId="53" borderId="13" xfId="0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/>
    </xf>
    <xf numFmtId="0" fontId="15" fillId="45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4" fillId="53" borderId="11" xfId="0" applyFont="1" applyFill="1" applyBorder="1" applyAlignment="1">
      <alignment horizontal="center" vertical="center"/>
    </xf>
    <xf numFmtId="1" fontId="14" fillId="4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8" fontId="20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" fontId="20" fillId="40" borderId="11" xfId="0" applyNumberFormat="1" applyFont="1" applyFill="1" applyBorder="1" applyAlignment="1">
      <alignment horizontal="center" vertical="center"/>
    </xf>
    <xf numFmtId="1" fontId="14" fillId="40" borderId="11" xfId="0" applyNumberFormat="1" applyFont="1" applyFill="1" applyBorder="1" applyAlignment="1">
      <alignment horizontal="center"/>
    </xf>
    <xf numFmtId="0" fontId="0" fillId="40" borderId="11" xfId="0" applyFill="1" applyBorder="1" applyAlignment="1">
      <alignment horizontal="center" vertical="center"/>
    </xf>
  </cellXfs>
  <cellStyles count="13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1 3" xfId="35"/>
    <cellStyle name="Accent 1 4" xfId="36"/>
    <cellStyle name="Accent 1 5" xfId="37"/>
    <cellStyle name="Accent 2 1" xfId="38"/>
    <cellStyle name="Accent 2 2" xfId="39"/>
    <cellStyle name="Accent 2 3" xfId="40"/>
    <cellStyle name="Accent 2 4" xfId="41"/>
    <cellStyle name="Accent 2 5" xfId="42"/>
    <cellStyle name="Accent 3 1" xfId="43"/>
    <cellStyle name="Accent 3 2" xfId="44"/>
    <cellStyle name="Accent 3 3" xfId="45"/>
    <cellStyle name="Accent 3 4" xfId="46"/>
    <cellStyle name="Accent 3 5" xfId="47"/>
    <cellStyle name="Accent 4" xfId="48"/>
    <cellStyle name="Accent 5" xfId="49"/>
    <cellStyle name="Accent 6" xfId="50"/>
    <cellStyle name="Accent 7" xfId="51"/>
    <cellStyle name="Accent 8" xfId="52"/>
    <cellStyle name="Bad 1" xfId="53"/>
    <cellStyle name="Bad 2" xfId="54"/>
    <cellStyle name="Bad 3" xfId="55"/>
    <cellStyle name="Bad 4" xfId="56"/>
    <cellStyle name="Bad 5" xfId="57"/>
    <cellStyle name="Bom" xfId="58"/>
    <cellStyle name="Cálculo" xfId="59"/>
    <cellStyle name="Célula de Verificação" xfId="60"/>
    <cellStyle name="Célula Vinculada" xfId="61"/>
    <cellStyle name="Ênfase1" xfId="62"/>
    <cellStyle name="Ênfase2" xfId="63"/>
    <cellStyle name="Ênfase3" xfId="64"/>
    <cellStyle name="Ênfase4" xfId="65"/>
    <cellStyle name="Ênfase5" xfId="66"/>
    <cellStyle name="Ênfase6" xfId="67"/>
    <cellStyle name="Entrada" xfId="68"/>
    <cellStyle name="Error 1" xfId="69"/>
    <cellStyle name="Error 2" xfId="70"/>
    <cellStyle name="Error 3" xfId="71"/>
    <cellStyle name="Error 4" xfId="72"/>
    <cellStyle name="Error 5" xfId="73"/>
    <cellStyle name="Footnote 1" xfId="74"/>
    <cellStyle name="Footnote 2" xfId="75"/>
    <cellStyle name="Footnote 3" xfId="76"/>
    <cellStyle name="Footnote 4" xfId="77"/>
    <cellStyle name="Footnote 5" xfId="78"/>
    <cellStyle name="Good 1" xfId="79"/>
    <cellStyle name="Good 2" xfId="80"/>
    <cellStyle name="Good 3" xfId="81"/>
    <cellStyle name="Good 4" xfId="82"/>
    <cellStyle name="Good 5" xfId="83"/>
    <cellStyle name="Heading 1 1" xfId="84"/>
    <cellStyle name="Heading 1 2" xfId="85"/>
    <cellStyle name="Heading 1 3" xfId="86"/>
    <cellStyle name="Heading 1 4" xfId="87"/>
    <cellStyle name="Heading 1 5" xfId="88"/>
    <cellStyle name="Heading 2 1" xfId="89"/>
    <cellStyle name="Heading 2 2" xfId="90"/>
    <cellStyle name="Heading 2 3" xfId="91"/>
    <cellStyle name="Heading 2 4" xfId="92"/>
    <cellStyle name="Heading 2 5" xfId="93"/>
    <cellStyle name="Heading 3" xfId="94"/>
    <cellStyle name="Heading 4" xfId="95"/>
    <cellStyle name="Heading 5" xfId="96"/>
    <cellStyle name="Heading 6" xfId="97"/>
    <cellStyle name="Heading 7" xfId="98"/>
    <cellStyle name="Hyperlink 1" xfId="99"/>
    <cellStyle name="Hyperlink 2" xfId="100"/>
    <cellStyle name="Hyperlink 3" xfId="101"/>
    <cellStyle name="Currency" xfId="102"/>
    <cellStyle name="Currency [0]" xfId="103"/>
    <cellStyle name="Neutral 1" xfId="104"/>
    <cellStyle name="Neutral 2" xfId="105"/>
    <cellStyle name="Neutral 3" xfId="106"/>
    <cellStyle name="Neutral 4" xfId="107"/>
    <cellStyle name="Neutral 5" xfId="108"/>
    <cellStyle name="Neutro" xfId="109"/>
    <cellStyle name="Nota" xfId="110"/>
    <cellStyle name="Note 1" xfId="111"/>
    <cellStyle name="Note 2" xfId="112"/>
    <cellStyle name="Note 3" xfId="113"/>
    <cellStyle name="Note 4" xfId="114"/>
    <cellStyle name="Note 5" xfId="115"/>
    <cellStyle name="Percent" xfId="116"/>
    <cellStyle name="Ruim" xfId="117"/>
    <cellStyle name="Saída" xfId="118"/>
    <cellStyle name="Comma [0]" xfId="119"/>
    <cellStyle name="Status 1" xfId="120"/>
    <cellStyle name="Status 2" xfId="121"/>
    <cellStyle name="Status 3" xfId="122"/>
    <cellStyle name="Status 4" xfId="123"/>
    <cellStyle name="Status 5" xfId="124"/>
    <cellStyle name="Text 1" xfId="125"/>
    <cellStyle name="Text 2" xfId="126"/>
    <cellStyle name="Text 3" xfId="127"/>
    <cellStyle name="Text 4" xfId="128"/>
    <cellStyle name="Text 5" xfId="129"/>
    <cellStyle name="Texto de Aviso" xfId="130"/>
    <cellStyle name="Texto Explicativo" xfId="131"/>
    <cellStyle name="Título" xfId="132"/>
    <cellStyle name="Título 1" xfId="133"/>
    <cellStyle name="Título 2" xfId="134"/>
    <cellStyle name="Título 3" xfId="135"/>
    <cellStyle name="Título 4" xfId="136"/>
    <cellStyle name="Total" xfId="137"/>
    <cellStyle name="Comma" xfId="138"/>
    <cellStyle name="Warning 1" xfId="139"/>
    <cellStyle name="Warning 2" xfId="140"/>
    <cellStyle name="Warning 3" xfId="141"/>
    <cellStyle name="Warning 4" xfId="142"/>
    <cellStyle name="Warning 5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B2B2B2"/>
      <rgbColor rgb="00993366"/>
      <rgbColor rgb="00FFFFCC"/>
      <rgbColor rgb="00E6E6FF"/>
      <rgbColor rgb="00660066"/>
      <rgbColor rgb="00E16173"/>
      <rgbColor rgb="000066CC"/>
      <rgbColor rgb="00CCCCCC"/>
      <rgbColor rgb="00000080"/>
      <rgbColor rgb="00FF00FF"/>
      <rgbColor rgb="00FFF200"/>
      <rgbColor rgb="0000FFFF"/>
      <rgbColor rgb="00800080"/>
      <rgbColor rgb="00800000"/>
      <rgbColor rgb="00008080"/>
      <rgbColor rgb="000000EE"/>
      <rgbColor rgb="0083CAFF"/>
      <rgbColor rgb="00E6E6E6"/>
      <rgbColor rgb="00CCFFCC"/>
      <rgbColor rgb="00FFFF99"/>
      <rgbColor rgb="0099CCFF"/>
      <rgbColor rgb="00F6F9D4"/>
      <rgbColor rgb="00DDDDDD"/>
      <rgbColor rgb="00FFCCCC"/>
      <rgbColor rgb="003366FF"/>
      <rgbColor rgb="0023B8DC"/>
      <rgbColor rgb="0099CC00"/>
      <rgbColor rgb="00D2D02B"/>
      <rgbColor rgb="00FFFFA6"/>
      <rgbColor rgb="00FFFFD7"/>
      <rgbColor rgb="00666699"/>
      <rgbColor rgb="00999999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A10">
      <selection activeCell="M13" sqref="M13"/>
    </sheetView>
  </sheetViews>
  <sheetFormatPr defaultColWidth="6.57421875" defaultRowHeight="12.75" customHeight="1"/>
  <cols>
    <col min="1" max="1" width="9.57421875" style="1" customWidth="1"/>
    <col min="2" max="2" width="9.140625" style="1" customWidth="1"/>
    <col min="3" max="3" width="10.140625" style="1" customWidth="1"/>
    <col min="4" max="4" width="7.421875" style="1" customWidth="1"/>
    <col min="5" max="5" width="9.140625" style="1" customWidth="1"/>
    <col min="6" max="6" width="7.57421875" style="1" customWidth="1"/>
    <col min="7" max="7" width="10.57421875" style="1" customWidth="1"/>
    <col min="8" max="8" width="8.57421875" style="1" customWidth="1"/>
    <col min="9" max="9" width="11.57421875" style="1" customWidth="1"/>
    <col min="10" max="10" width="1.57421875" style="1" customWidth="1"/>
    <col min="11" max="11" width="10.57421875" style="1" customWidth="1"/>
    <col min="12" max="13" width="9.57421875" style="1" customWidth="1"/>
    <col min="14" max="14" width="11.57421875" style="1" customWidth="1"/>
    <col min="15" max="15" width="10.57421875" style="1" customWidth="1"/>
    <col min="16" max="16" width="11.57421875" style="1" customWidth="1"/>
    <col min="17" max="17" width="10.57421875" style="2" customWidth="1"/>
    <col min="18" max="18" width="6.57421875" style="2" customWidth="1"/>
    <col min="19" max="19" width="9.57421875" style="2" customWidth="1"/>
    <col min="20" max="20" width="11.57421875" style="2" customWidth="1"/>
    <col min="21" max="21" width="8.57421875" style="2" customWidth="1"/>
    <col min="22" max="23" width="9.57421875" style="2" customWidth="1"/>
    <col min="24" max="24" width="13.421875" style="2" customWidth="1"/>
    <col min="25" max="25" width="11.57421875" style="2" customWidth="1"/>
    <col min="26" max="26" width="7.57421875" style="3" customWidth="1"/>
    <col min="27" max="27" width="7.00390625" style="3" hidden="1" customWidth="1"/>
    <col min="28" max="16384" width="6.57421875" style="3" customWidth="1"/>
  </cols>
  <sheetData>
    <row r="1" spans="1:25" ht="12.75" customHeight="1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</row>
    <row r="2" spans="1:25" ht="22.5" customHeight="1">
      <c r="A2" s="377" t="s">
        <v>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25" ht="9.75" customHeight="1">
      <c r="A3" s="377" t="s">
        <v>2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25" ht="36.75" customHeight="1">
      <c r="A4" s="4"/>
      <c r="B4" s="378" t="s">
        <v>3</v>
      </c>
      <c r="C4" s="378"/>
      <c r="D4" s="378"/>
      <c r="E4" s="378"/>
      <c r="F4" s="378"/>
      <c r="G4" s="378" t="s">
        <v>4</v>
      </c>
      <c r="H4" s="378"/>
      <c r="I4" s="378"/>
      <c r="J4" s="378"/>
      <c r="K4" s="379" t="s">
        <v>5</v>
      </c>
      <c r="L4" s="379"/>
      <c r="M4" s="379"/>
      <c r="N4" s="379"/>
      <c r="O4" s="379"/>
      <c r="P4" s="379"/>
      <c r="Q4" s="5" t="s">
        <v>6</v>
      </c>
      <c r="R4" s="6" t="s">
        <v>7</v>
      </c>
      <c r="S4" s="6" t="s">
        <v>8</v>
      </c>
      <c r="T4" s="5" t="s">
        <v>6</v>
      </c>
      <c r="U4" s="5" t="s">
        <v>6</v>
      </c>
      <c r="V4" s="5" t="s">
        <v>6</v>
      </c>
      <c r="W4" s="6" t="s">
        <v>9</v>
      </c>
      <c r="X4" s="6" t="s">
        <v>10</v>
      </c>
      <c r="Y4" s="6"/>
    </row>
    <row r="5" spans="1:25" s="14" customFormat="1" ht="65.25" customHeight="1">
      <c r="A5" s="380" t="s">
        <v>11</v>
      </c>
      <c r="B5" s="7" t="s">
        <v>12</v>
      </c>
      <c r="C5" s="7" t="s">
        <v>13</v>
      </c>
      <c r="D5" s="8" t="s">
        <v>14</v>
      </c>
      <c r="E5" s="7" t="s">
        <v>15</v>
      </c>
      <c r="F5" s="7" t="s">
        <v>16</v>
      </c>
      <c r="G5" s="9" t="s">
        <v>17</v>
      </c>
      <c r="H5" s="10" t="s">
        <v>18</v>
      </c>
      <c r="I5" s="381" t="s">
        <v>19</v>
      </c>
      <c r="J5" s="381"/>
      <c r="K5" s="10" t="s">
        <v>20</v>
      </c>
      <c r="L5" s="10" t="s">
        <v>21</v>
      </c>
      <c r="M5" s="10" t="s">
        <v>4</v>
      </c>
      <c r="N5" s="10" t="s">
        <v>22</v>
      </c>
      <c r="O5" s="11" t="s">
        <v>23</v>
      </c>
      <c r="P5" s="10" t="s">
        <v>24</v>
      </c>
      <c r="Q5" s="12" t="s">
        <v>25</v>
      </c>
      <c r="R5" s="13" t="s">
        <v>26</v>
      </c>
      <c r="S5" s="10" t="s">
        <v>27</v>
      </c>
      <c r="T5" s="10" t="s">
        <v>28</v>
      </c>
      <c r="U5" s="10" t="s">
        <v>29</v>
      </c>
      <c r="V5" s="10" t="s">
        <v>30</v>
      </c>
      <c r="W5" s="10" t="s">
        <v>31</v>
      </c>
      <c r="X5" s="10" t="s">
        <v>32</v>
      </c>
      <c r="Y5" s="10" t="s">
        <v>33</v>
      </c>
    </row>
    <row r="6" spans="1:25" ht="13.5" customHeight="1">
      <c r="A6" s="380"/>
      <c r="B6" s="382" t="s">
        <v>34</v>
      </c>
      <c r="C6" s="382"/>
      <c r="D6" s="382"/>
      <c r="E6" s="382"/>
      <c r="F6" s="382"/>
      <c r="G6" s="383" t="s">
        <v>4</v>
      </c>
      <c r="H6" s="383"/>
      <c r="I6" s="384" t="s">
        <v>35</v>
      </c>
      <c r="J6" s="384"/>
      <c r="K6" s="373" t="s">
        <v>36</v>
      </c>
      <c r="L6" s="373"/>
      <c r="M6" s="373"/>
      <c r="N6" s="373"/>
      <c r="O6" s="373"/>
      <c r="P6" s="374" t="s">
        <v>37</v>
      </c>
      <c r="Q6" s="371" t="s">
        <v>38</v>
      </c>
      <c r="R6" s="375" t="s">
        <v>38</v>
      </c>
      <c r="S6" s="371" t="s">
        <v>38</v>
      </c>
      <c r="T6" s="371" t="s">
        <v>38</v>
      </c>
      <c r="U6" s="371" t="s">
        <v>38</v>
      </c>
      <c r="V6" s="371" t="s">
        <v>38</v>
      </c>
      <c r="W6" s="371" t="s">
        <v>38</v>
      </c>
      <c r="X6" s="371" t="s">
        <v>38</v>
      </c>
      <c r="Y6" s="371" t="s">
        <v>38</v>
      </c>
    </row>
    <row r="7" spans="1:25" ht="24" customHeight="1">
      <c r="A7" s="380"/>
      <c r="B7" s="382"/>
      <c r="C7" s="382"/>
      <c r="D7" s="382"/>
      <c r="E7" s="382"/>
      <c r="F7" s="382"/>
      <c r="G7" s="383"/>
      <c r="H7" s="383"/>
      <c r="I7" s="384"/>
      <c r="J7" s="384"/>
      <c r="K7" s="373" t="s">
        <v>39</v>
      </c>
      <c r="L7" s="373"/>
      <c r="M7" s="373"/>
      <c r="N7" s="373"/>
      <c r="O7" s="373"/>
      <c r="P7" s="374"/>
      <c r="Q7" s="371"/>
      <c r="R7" s="375"/>
      <c r="S7" s="371"/>
      <c r="T7" s="371"/>
      <c r="U7" s="371"/>
      <c r="V7" s="371"/>
      <c r="W7" s="371"/>
      <c r="X7" s="371"/>
      <c r="Y7" s="371"/>
    </row>
    <row r="8" spans="1:25" ht="14.25" customHeight="1">
      <c r="A8" s="15" t="s">
        <v>40</v>
      </c>
      <c r="B8" s="16">
        <f>Janeiro!C195</f>
        <v>41461</v>
      </c>
      <c r="C8" s="16">
        <f>SUM(Janeiro!F195:J195)</f>
        <v>21651</v>
      </c>
      <c r="D8" s="16"/>
      <c r="E8" s="16">
        <f>SUM(Janeiro!D195)</f>
        <v>4363</v>
      </c>
      <c r="F8" s="16">
        <f>Janeiro!E195</f>
        <v>2787</v>
      </c>
      <c r="G8" s="16">
        <f>Janeiro!K195</f>
        <v>11</v>
      </c>
      <c r="H8" s="16">
        <f>Janeiro!L195</f>
        <v>25</v>
      </c>
      <c r="I8" s="16">
        <f>Janeiro!R195</f>
        <v>5968</v>
      </c>
      <c r="J8" s="16"/>
      <c r="K8" s="17">
        <f aca="true" t="shared" si="0" ref="K8:K14">SUM(B8*15,F8*0)</f>
        <v>621915</v>
      </c>
      <c r="L8" s="17">
        <f>SUM(C8*7.5)</f>
        <v>162382.5</v>
      </c>
      <c r="M8" s="18">
        <f aca="true" t="shared" si="1" ref="M8:M19">SUM(G8*100,H8*20)</f>
        <v>1600</v>
      </c>
      <c r="N8" s="19">
        <f>Janeiro!N195</f>
        <v>225252</v>
      </c>
      <c r="O8" s="20">
        <f aca="true" t="shared" si="2" ref="O8:O19">SUM(K8,L8,M8)</f>
        <v>785897.5</v>
      </c>
      <c r="P8" s="21">
        <v>825002.5</v>
      </c>
      <c r="Q8" s="22">
        <v>0</v>
      </c>
      <c r="R8" s="23">
        <v>0</v>
      </c>
      <c r="S8" s="24">
        <v>0</v>
      </c>
      <c r="T8" s="21">
        <v>129917.37</v>
      </c>
      <c r="U8" s="21">
        <v>2450</v>
      </c>
      <c r="V8" s="21">
        <v>0</v>
      </c>
      <c r="W8" s="21">
        <v>0</v>
      </c>
      <c r="X8" s="21">
        <v>1212.68</v>
      </c>
      <c r="Y8" s="21">
        <f aca="true" t="shared" si="3" ref="Y8:Y19">SUM(P8:X8)</f>
        <v>958582.55</v>
      </c>
    </row>
    <row r="9" spans="1:25" ht="12.75" customHeight="1">
      <c r="A9" s="15" t="s">
        <v>41</v>
      </c>
      <c r="B9" s="16">
        <f>Fevereiro!C177</f>
        <v>23238</v>
      </c>
      <c r="C9" s="16">
        <f>SUM(Fevereiro!F177:J177)</f>
        <v>8991</v>
      </c>
      <c r="D9" s="16"/>
      <c r="E9" s="16">
        <f>Fevereiro!D177</f>
        <v>3116</v>
      </c>
      <c r="F9" s="16">
        <f>Fevereiro!E177</f>
        <v>1543</v>
      </c>
      <c r="G9" s="16">
        <f>Fevereiro!K177</f>
        <v>8</v>
      </c>
      <c r="H9" s="16">
        <f>Fevereiro!L177</f>
        <v>20</v>
      </c>
      <c r="I9" s="16">
        <f>Fevereiro!R177</f>
        <v>3195</v>
      </c>
      <c r="J9" s="16"/>
      <c r="K9" s="20">
        <f t="shared" si="0"/>
        <v>348570</v>
      </c>
      <c r="L9" s="20">
        <f>SUM(C9*7.5)</f>
        <v>67432.5</v>
      </c>
      <c r="M9" s="25">
        <f t="shared" si="1"/>
        <v>1200</v>
      </c>
      <c r="N9" s="19">
        <f>Fevereiro!N177</f>
        <v>81217</v>
      </c>
      <c r="O9" s="20">
        <f t="shared" si="2"/>
        <v>417202.5</v>
      </c>
      <c r="P9" s="26">
        <v>415931</v>
      </c>
      <c r="Q9" s="22">
        <v>0</v>
      </c>
      <c r="R9" s="23">
        <v>0</v>
      </c>
      <c r="S9" s="24">
        <v>0</v>
      </c>
      <c r="T9" s="26">
        <v>92701.14</v>
      </c>
      <c r="U9" s="26">
        <v>3150</v>
      </c>
      <c r="V9" s="21">
        <v>0</v>
      </c>
      <c r="W9" s="21">
        <v>0</v>
      </c>
      <c r="X9" s="26">
        <f>816.17+13.49</f>
        <v>829.66</v>
      </c>
      <c r="Y9" s="21">
        <f t="shared" si="3"/>
        <v>512611.8</v>
      </c>
    </row>
    <row r="10" spans="1:26" ht="12.75" customHeight="1">
      <c r="A10" s="15" t="s">
        <v>42</v>
      </c>
      <c r="B10" s="16">
        <f>Março!C195</f>
        <v>26496</v>
      </c>
      <c r="C10" s="16">
        <f>SUM(Março!F195:J195)</f>
        <v>8985.2</v>
      </c>
      <c r="D10" s="16"/>
      <c r="E10" s="16">
        <f>Março!D195</f>
        <v>2737</v>
      </c>
      <c r="F10" s="16">
        <f>Março!E195</f>
        <v>2558</v>
      </c>
      <c r="G10" s="16">
        <f>Março!K195</f>
        <v>13</v>
      </c>
      <c r="H10" s="16">
        <f>Março!G195</f>
        <v>129</v>
      </c>
      <c r="I10" s="16">
        <f>Março!R195</f>
        <v>3707</v>
      </c>
      <c r="J10" s="19"/>
      <c r="K10" s="20">
        <f t="shared" si="0"/>
        <v>397440</v>
      </c>
      <c r="L10" s="20">
        <f>SUM(C10*7.5)</f>
        <v>67389</v>
      </c>
      <c r="M10" s="27">
        <f t="shared" si="1"/>
        <v>3880</v>
      </c>
      <c r="N10" s="19">
        <f>Março!N195</f>
        <v>101927.2</v>
      </c>
      <c r="O10" s="20">
        <f t="shared" si="2"/>
        <v>468709</v>
      </c>
      <c r="P10" s="26">
        <v>447453</v>
      </c>
      <c r="Q10" s="22">
        <v>0</v>
      </c>
      <c r="R10" s="23">
        <v>0</v>
      </c>
      <c r="S10" s="24">
        <v>0</v>
      </c>
      <c r="T10" s="26">
        <v>68069.99</v>
      </c>
      <c r="U10" s="26">
        <v>3075</v>
      </c>
      <c r="V10" s="21">
        <v>0</v>
      </c>
      <c r="W10" s="21">
        <v>0</v>
      </c>
      <c r="X10" s="26">
        <f>1022.4+116.33+838.06</f>
        <v>1976.79</v>
      </c>
      <c r="Y10" s="21">
        <f t="shared" si="3"/>
        <v>520574.77999999997</v>
      </c>
      <c r="Z10" s="28"/>
    </row>
    <row r="11" spans="1:25" ht="12.75" customHeight="1">
      <c r="A11" s="15" t="s">
        <v>43</v>
      </c>
      <c r="B11" s="16">
        <f>Abril!C189</f>
        <v>22032</v>
      </c>
      <c r="C11" s="16">
        <f>SUM(Abril!F189:J189)</f>
        <v>9059</v>
      </c>
      <c r="D11" s="16"/>
      <c r="E11" s="16">
        <f>Abril!D189</f>
        <v>2539</v>
      </c>
      <c r="F11" s="16">
        <f>Abril!E189</f>
        <v>1880</v>
      </c>
      <c r="G11" s="16">
        <f>Abril!K189</f>
        <v>14</v>
      </c>
      <c r="H11" s="16">
        <f>Abril!L189</f>
        <v>28</v>
      </c>
      <c r="I11" s="16">
        <f>Abril!R189</f>
        <v>3880</v>
      </c>
      <c r="J11" s="19"/>
      <c r="K11" s="20">
        <f t="shared" si="0"/>
        <v>330480</v>
      </c>
      <c r="L11" s="20">
        <f>C11*7.5</f>
        <v>67942.5</v>
      </c>
      <c r="M11" s="27">
        <f t="shared" si="1"/>
        <v>1960</v>
      </c>
      <c r="N11" s="19">
        <f>Abril!N189</f>
        <v>104090</v>
      </c>
      <c r="O11" s="20">
        <f t="shared" si="2"/>
        <v>400382.5</v>
      </c>
      <c r="P11" s="29">
        <v>426654</v>
      </c>
      <c r="Q11" s="22">
        <v>0</v>
      </c>
      <c r="R11" s="23">
        <v>0</v>
      </c>
      <c r="S11" s="24">
        <v>0</v>
      </c>
      <c r="T11" s="21">
        <v>101305.1</v>
      </c>
      <c r="U11" s="21">
        <v>3750</v>
      </c>
      <c r="V11" s="21">
        <v>0</v>
      </c>
      <c r="W11" s="21">
        <v>0</v>
      </c>
      <c r="X11" s="21">
        <f>11382.5+631.22+717.34</f>
        <v>12731.06</v>
      </c>
      <c r="Y11" s="21">
        <f t="shared" si="3"/>
        <v>544440.16</v>
      </c>
    </row>
    <row r="12" spans="1:25" ht="12.75" customHeight="1">
      <c r="A12" s="15" t="s">
        <v>44</v>
      </c>
      <c r="B12" s="16">
        <f>Maio!C226</f>
        <v>21723</v>
      </c>
      <c r="C12" s="16">
        <f>SUM(Maio!F226:J226)</f>
        <v>11212</v>
      </c>
      <c r="D12" s="16"/>
      <c r="E12" s="16">
        <f>Maio!D226</f>
        <v>2747</v>
      </c>
      <c r="F12" s="16">
        <f>Maio!E226</f>
        <v>2608</v>
      </c>
      <c r="G12" s="16">
        <f>Maio!K226</f>
        <v>13</v>
      </c>
      <c r="H12" s="16">
        <f>Maio!L226</f>
        <v>31</v>
      </c>
      <c r="I12" s="16">
        <f>Maio!R226</f>
        <v>3928</v>
      </c>
      <c r="J12" s="19"/>
      <c r="K12" s="20">
        <f t="shared" si="0"/>
        <v>325845</v>
      </c>
      <c r="L12" s="20">
        <f>C12*7.5</f>
        <v>84090</v>
      </c>
      <c r="M12" s="27">
        <f t="shared" si="1"/>
        <v>1920</v>
      </c>
      <c r="N12" s="19">
        <f>Maio!N226</f>
        <v>114697</v>
      </c>
      <c r="O12" s="20">
        <f t="shared" si="2"/>
        <v>411855</v>
      </c>
      <c r="P12" s="30">
        <v>341121.5</v>
      </c>
      <c r="Q12" s="22">
        <v>0</v>
      </c>
      <c r="R12" s="23">
        <v>0</v>
      </c>
      <c r="S12" s="24">
        <v>0</v>
      </c>
      <c r="T12" s="21">
        <v>87765.1</v>
      </c>
      <c r="U12" s="21">
        <v>2700</v>
      </c>
      <c r="V12" s="21">
        <v>4300</v>
      </c>
      <c r="W12" s="21">
        <v>0</v>
      </c>
      <c r="X12" s="21">
        <f>132+4.34</f>
        <v>136.34</v>
      </c>
      <c r="Y12" s="21">
        <f t="shared" si="3"/>
        <v>436022.94</v>
      </c>
    </row>
    <row r="13" spans="1:26" s="34" customFormat="1" ht="12.75" customHeight="1">
      <c r="A13" s="15" t="s">
        <v>45</v>
      </c>
      <c r="B13" s="16">
        <f>Junho!C219</f>
        <v>20850</v>
      </c>
      <c r="C13" s="16">
        <f>SUM(Junho!F219:J219)</f>
        <v>11602</v>
      </c>
      <c r="D13" s="16"/>
      <c r="E13" s="31">
        <f>Junho!D219</f>
        <v>2846</v>
      </c>
      <c r="F13" s="16">
        <f>Junho!E219</f>
        <v>4286</v>
      </c>
      <c r="G13" s="16">
        <f>Junho!K219</f>
        <v>22</v>
      </c>
      <c r="H13" s="16">
        <f>Junho!L219</f>
        <v>36</v>
      </c>
      <c r="I13" s="16">
        <f>Junho!R219</f>
        <v>4713</v>
      </c>
      <c r="J13" s="19"/>
      <c r="K13" s="20">
        <f t="shared" si="0"/>
        <v>312750</v>
      </c>
      <c r="L13" s="20">
        <f>C13*7.5</f>
        <v>87015</v>
      </c>
      <c r="M13" s="27">
        <f t="shared" si="1"/>
        <v>2920</v>
      </c>
      <c r="N13" s="19">
        <f>Junho!N219</f>
        <v>131519.5</v>
      </c>
      <c r="O13" s="20">
        <f t="shared" si="2"/>
        <v>402685</v>
      </c>
      <c r="P13" s="32">
        <v>261133.7</v>
      </c>
      <c r="Q13" s="22">
        <v>0</v>
      </c>
      <c r="R13" s="23">
        <v>0</v>
      </c>
      <c r="S13" s="24">
        <v>0</v>
      </c>
      <c r="T13" s="21">
        <v>102046.12</v>
      </c>
      <c r="U13" s="21">
        <v>4850</v>
      </c>
      <c r="V13" s="21">
        <v>0</v>
      </c>
      <c r="W13" s="21">
        <v>0</v>
      </c>
      <c r="X13" s="21">
        <f>1669.27+60</f>
        <v>1729.27</v>
      </c>
      <c r="Y13" s="21">
        <f t="shared" si="3"/>
        <v>369759.09</v>
      </c>
      <c r="Z13" s="33"/>
    </row>
    <row r="14" spans="1:25" ht="12.75" customHeight="1">
      <c r="A14" s="15" t="s">
        <v>46</v>
      </c>
      <c r="B14" s="16">
        <f>Julho!C226</f>
        <v>29385</v>
      </c>
      <c r="C14" s="16">
        <f>SUM(Julho!F226:J226)</f>
        <v>19979</v>
      </c>
      <c r="D14" s="16"/>
      <c r="E14" s="31">
        <f>Julho!D226</f>
        <v>2803</v>
      </c>
      <c r="F14" s="16">
        <f>Julho!E226</f>
        <v>2851</v>
      </c>
      <c r="G14" s="16">
        <f>Julho!K226</f>
        <v>15</v>
      </c>
      <c r="H14" s="16">
        <f>Julho!L226</f>
        <v>32</v>
      </c>
      <c r="I14" s="16">
        <f>Julho!R226</f>
        <v>7304</v>
      </c>
      <c r="J14" s="19"/>
      <c r="K14" s="20">
        <f t="shared" si="0"/>
        <v>440775</v>
      </c>
      <c r="L14" s="20">
        <f>C14*7.5</f>
        <v>149842.5</v>
      </c>
      <c r="M14" s="27">
        <f t="shared" si="1"/>
        <v>2140</v>
      </c>
      <c r="N14" s="19">
        <f>Julho!N226</f>
        <v>192725</v>
      </c>
      <c r="O14" s="20">
        <f t="shared" si="2"/>
        <v>592757.5</v>
      </c>
      <c r="P14" s="26">
        <v>757003</v>
      </c>
      <c r="Q14" s="22">
        <v>0</v>
      </c>
      <c r="R14" s="23">
        <v>0</v>
      </c>
      <c r="S14" s="24">
        <v>0</v>
      </c>
      <c r="T14" s="26">
        <v>92834.7400000001</v>
      </c>
      <c r="U14" s="26">
        <v>3000</v>
      </c>
      <c r="V14" s="21">
        <v>0</v>
      </c>
      <c r="W14" s="21">
        <v>0</v>
      </c>
      <c r="X14" s="21">
        <v>1074.36</v>
      </c>
      <c r="Y14" s="21">
        <f t="shared" si="3"/>
        <v>853912.1000000001</v>
      </c>
    </row>
    <row r="15" spans="1:25" ht="12.75" customHeight="1">
      <c r="A15" s="15" t="s">
        <v>47</v>
      </c>
      <c r="B15" s="16">
        <f>Agosto!C226</f>
        <v>23458</v>
      </c>
      <c r="C15" s="16">
        <f>SUM(Agosto!F226:J226)</f>
        <v>11844</v>
      </c>
      <c r="D15" s="16"/>
      <c r="E15" s="16">
        <f>SUM(Agosto!D226)</f>
        <v>2585</v>
      </c>
      <c r="F15" s="16">
        <f>Agosto!E226</f>
        <v>3202</v>
      </c>
      <c r="G15" s="16">
        <f>Agosto!K226</f>
        <v>15</v>
      </c>
      <c r="H15" s="16">
        <f>Agosto!L226</f>
        <v>29</v>
      </c>
      <c r="I15" s="16">
        <f>Agosto!R226</f>
        <v>4195</v>
      </c>
      <c r="J15" s="19"/>
      <c r="K15" s="20">
        <f>SUM(B15*15)</f>
        <v>351870</v>
      </c>
      <c r="L15" s="27">
        <f>SUM(C15*7.5)</f>
        <v>88830</v>
      </c>
      <c r="M15" s="27">
        <f t="shared" si="1"/>
        <v>2080</v>
      </c>
      <c r="N15" s="19">
        <f>Agosto!N226</f>
        <v>108275</v>
      </c>
      <c r="O15" s="20">
        <f t="shared" si="2"/>
        <v>442780</v>
      </c>
      <c r="P15" s="26">
        <v>476738.5</v>
      </c>
      <c r="Q15" s="22">
        <v>0</v>
      </c>
      <c r="R15" s="23">
        <v>0</v>
      </c>
      <c r="S15" s="24">
        <v>0</v>
      </c>
      <c r="T15" s="26">
        <v>63464.2999999999</v>
      </c>
      <c r="U15" s="26">
        <v>4125</v>
      </c>
      <c r="V15" s="21">
        <v>0</v>
      </c>
      <c r="W15" s="21">
        <v>0</v>
      </c>
      <c r="X15" s="21">
        <v>0</v>
      </c>
      <c r="Y15" s="21">
        <f t="shared" si="3"/>
        <v>544327.7999999999</v>
      </c>
    </row>
    <row r="16" spans="1:25" ht="12.75" customHeight="1">
      <c r="A16" s="15" t="s">
        <v>48</v>
      </c>
      <c r="B16" s="16">
        <f>Setembro!C220</f>
        <v>22351</v>
      </c>
      <c r="C16" s="16">
        <f>SUM(Setembro!G220:K220)</f>
        <v>13359</v>
      </c>
      <c r="D16" s="16">
        <f>SUM(Agosto!F231)</f>
        <v>0</v>
      </c>
      <c r="E16" s="31">
        <f>Setembro!D220</f>
        <v>2440</v>
      </c>
      <c r="F16" s="16">
        <f>Setembro!E220</f>
        <v>3435</v>
      </c>
      <c r="G16" s="16">
        <f>Setembro!L220</f>
        <v>10</v>
      </c>
      <c r="H16" s="16">
        <f>Setembro!M220</f>
        <v>18</v>
      </c>
      <c r="I16" s="16">
        <f>Setembro!S220</f>
        <v>5105</v>
      </c>
      <c r="J16" s="19"/>
      <c r="K16" s="20">
        <f>SUM(B16*15,F16*0)</f>
        <v>335265</v>
      </c>
      <c r="L16" s="27">
        <f>SUM(D16*12,C16*7.5)</f>
        <v>100192.5</v>
      </c>
      <c r="M16" s="27">
        <f t="shared" si="1"/>
        <v>1360</v>
      </c>
      <c r="N16" s="19">
        <f>Setembro!O220</f>
        <v>121801.9</v>
      </c>
      <c r="O16" s="20">
        <f t="shared" si="2"/>
        <v>436817.5</v>
      </c>
      <c r="P16" s="32">
        <v>455556.5</v>
      </c>
      <c r="Q16" s="22">
        <v>0</v>
      </c>
      <c r="R16" s="23">
        <v>0</v>
      </c>
      <c r="S16" s="24">
        <v>0</v>
      </c>
      <c r="T16" s="21">
        <v>63464.3</v>
      </c>
      <c r="U16" s="21">
        <v>2550</v>
      </c>
      <c r="V16" s="21">
        <v>4300</v>
      </c>
      <c r="W16" s="21">
        <v>0</v>
      </c>
      <c r="X16" s="21">
        <v>0</v>
      </c>
      <c r="Y16" s="21">
        <f t="shared" si="3"/>
        <v>525870.8</v>
      </c>
    </row>
    <row r="17" spans="1:25" ht="14.25" customHeight="1">
      <c r="A17" s="15" t="s">
        <v>49</v>
      </c>
      <c r="B17" s="16">
        <f>Outubro!C226</f>
        <v>25373</v>
      </c>
      <c r="C17" s="16">
        <f>SUM(Outubro!G226:K226)</f>
        <v>16310</v>
      </c>
      <c r="D17" s="16">
        <f>SUM(Agosto!F232)</f>
        <v>0</v>
      </c>
      <c r="E17" s="31">
        <f>Outubro!D226</f>
        <v>2324</v>
      </c>
      <c r="F17" s="16">
        <f>Outubro!E226</f>
        <v>7332</v>
      </c>
      <c r="G17" s="16">
        <f>Outubro!L226</f>
        <v>18</v>
      </c>
      <c r="H17" s="16">
        <f>Outubro!M226</f>
        <v>31</v>
      </c>
      <c r="I17" s="16">
        <f>Outubro!S226</f>
        <v>7683</v>
      </c>
      <c r="J17" s="19"/>
      <c r="K17" s="20">
        <f>SUM(B17*15,F17*0)</f>
        <v>380595</v>
      </c>
      <c r="L17" s="27">
        <f>SUM(C17*7.5)</f>
        <v>122325</v>
      </c>
      <c r="M17" s="27">
        <f t="shared" si="1"/>
        <v>2420</v>
      </c>
      <c r="N17" s="19">
        <f>Outubro!O226</f>
        <v>159453.5</v>
      </c>
      <c r="O17" s="20">
        <f t="shared" si="2"/>
        <v>505340</v>
      </c>
      <c r="P17" s="30">
        <v>520938.5</v>
      </c>
      <c r="Q17" s="22">
        <v>0</v>
      </c>
      <c r="R17" s="23">
        <v>0</v>
      </c>
      <c r="S17" s="24">
        <v>0</v>
      </c>
      <c r="T17" s="21">
        <v>90801.06</v>
      </c>
      <c r="U17" s="21">
        <v>36110</v>
      </c>
      <c r="V17" s="21">
        <v>0</v>
      </c>
      <c r="W17" s="21">
        <v>0</v>
      </c>
      <c r="X17" s="21">
        <v>0</v>
      </c>
      <c r="Y17" s="21">
        <f t="shared" si="3"/>
        <v>647849.56</v>
      </c>
    </row>
    <row r="18" spans="1:25" ht="12.75" customHeight="1">
      <c r="A18" s="15" t="s">
        <v>50</v>
      </c>
      <c r="B18" s="16">
        <f>Novembro!C219</f>
        <v>24250</v>
      </c>
      <c r="C18" s="16">
        <f>SUM(Novembro!F219:J219)</f>
        <v>10513</v>
      </c>
      <c r="D18" s="16">
        <f>SUM(Agosto!F233)</f>
        <v>0</v>
      </c>
      <c r="E18" s="31">
        <f>Novembro!D219</f>
        <v>2215</v>
      </c>
      <c r="F18" s="16">
        <f>Novembro!E219</f>
        <v>12467</v>
      </c>
      <c r="G18" s="16">
        <f>Novembro!K219</f>
        <v>10</v>
      </c>
      <c r="H18" s="16">
        <f>Novembro!L219</f>
        <v>21</v>
      </c>
      <c r="I18" s="16">
        <f>Novembro!R219</f>
        <v>5018</v>
      </c>
      <c r="J18" s="19"/>
      <c r="K18" s="20">
        <f>SUM(B18*15,F18*0)</f>
        <v>363750</v>
      </c>
      <c r="L18" s="27">
        <f>SUM(C18*7.5)</f>
        <v>78847.5</v>
      </c>
      <c r="M18" s="27">
        <f t="shared" si="1"/>
        <v>1420</v>
      </c>
      <c r="N18" s="19">
        <f>Novembro!N219</f>
        <v>128834.2</v>
      </c>
      <c r="O18" s="20">
        <f t="shared" si="2"/>
        <v>444017.5</v>
      </c>
      <c r="P18" s="30">
        <v>421145</v>
      </c>
      <c r="Q18" s="22">
        <v>0</v>
      </c>
      <c r="R18" s="23">
        <v>0</v>
      </c>
      <c r="S18" s="24">
        <v>0</v>
      </c>
      <c r="T18" s="21">
        <v>79344.68</v>
      </c>
      <c r="U18" s="21">
        <v>7250</v>
      </c>
      <c r="V18" s="21">
        <v>0</v>
      </c>
      <c r="W18" s="21">
        <v>0</v>
      </c>
      <c r="X18" s="21">
        <v>0</v>
      </c>
      <c r="Y18" s="21">
        <f t="shared" si="3"/>
        <v>507739.68</v>
      </c>
    </row>
    <row r="19" spans="1:25" ht="12.75" customHeight="1">
      <c r="A19" s="15" t="s">
        <v>51</v>
      </c>
      <c r="B19" s="16">
        <f>Dezembro!C227</f>
        <v>27319</v>
      </c>
      <c r="C19" s="16">
        <f>SUM(Dezembro!F227:J227)</f>
        <v>14755</v>
      </c>
      <c r="D19" s="16">
        <f>SUM(Agosto!F234)</f>
        <v>0</v>
      </c>
      <c r="E19" s="31">
        <f>Dezembro!D227</f>
        <v>2584</v>
      </c>
      <c r="F19" s="16">
        <f>Dezembro!E227</f>
        <v>8991</v>
      </c>
      <c r="G19" s="16">
        <f>Dezembro!K227</f>
        <v>11</v>
      </c>
      <c r="H19" s="16">
        <f>Dezembro!L227</f>
        <v>16</v>
      </c>
      <c r="I19" s="16">
        <f>Dezembro!R227</f>
        <v>6138</v>
      </c>
      <c r="J19" s="19"/>
      <c r="K19" s="20">
        <f>SUM(B19*15,F19*0)</f>
        <v>409785</v>
      </c>
      <c r="L19" s="27">
        <f>SUM(D19*12,C19*7.5)</f>
        <v>110662.5</v>
      </c>
      <c r="M19" s="27">
        <f t="shared" si="1"/>
        <v>1420</v>
      </c>
      <c r="N19" s="19">
        <f>Dezembro!N227</f>
        <v>165622</v>
      </c>
      <c r="O19" s="20">
        <f t="shared" si="2"/>
        <v>521867.5</v>
      </c>
      <c r="P19" s="30">
        <v>410092.5</v>
      </c>
      <c r="Q19" s="22">
        <v>0</v>
      </c>
      <c r="R19" s="23">
        <v>0</v>
      </c>
      <c r="S19" s="24">
        <v>0</v>
      </c>
      <c r="T19" s="24">
        <v>66002.14</v>
      </c>
      <c r="U19" s="24">
        <v>3150</v>
      </c>
      <c r="V19" s="24">
        <v>0</v>
      </c>
      <c r="W19" s="24">
        <v>0</v>
      </c>
      <c r="X19" s="24">
        <v>0</v>
      </c>
      <c r="Y19" s="21">
        <f t="shared" si="3"/>
        <v>479244.64</v>
      </c>
    </row>
    <row r="20" spans="1:27" ht="25.5" customHeight="1">
      <c r="A20" s="35" t="s">
        <v>52</v>
      </c>
      <c r="B20" s="36">
        <f aca="true" t="shared" si="4" ref="B20:I20">SUM(B8:B19)</f>
        <v>307936</v>
      </c>
      <c r="C20" s="36">
        <f t="shared" si="4"/>
        <v>158260.2</v>
      </c>
      <c r="D20" s="36">
        <f t="shared" si="4"/>
        <v>0</v>
      </c>
      <c r="E20" s="36">
        <f t="shared" si="4"/>
        <v>33299</v>
      </c>
      <c r="F20" s="36">
        <f t="shared" si="4"/>
        <v>53940</v>
      </c>
      <c r="G20" s="36">
        <f t="shared" si="4"/>
        <v>160</v>
      </c>
      <c r="H20" s="36">
        <f t="shared" si="4"/>
        <v>416</v>
      </c>
      <c r="I20" s="36">
        <f t="shared" si="4"/>
        <v>60834</v>
      </c>
      <c r="J20" s="37"/>
      <c r="K20" s="372">
        <f>SUM(O8:O19)</f>
        <v>5830311.5</v>
      </c>
      <c r="L20" s="372"/>
      <c r="M20" s="372"/>
      <c r="N20" s="372"/>
      <c r="O20" s="372"/>
      <c r="P20" s="22">
        <f>SUM(P8:P19)</f>
        <v>5758769.7</v>
      </c>
      <c r="Q20" s="22"/>
      <c r="R20" s="38">
        <f aca="true" t="shared" si="5" ref="R20:Y20">SUM(R8:R19)</f>
        <v>0</v>
      </c>
      <c r="S20" s="22">
        <f t="shared" si="5"/>
        <v>0</v>
      </c>
      <c r="T20" s="22">
        <f t="shared" si="5"/>
        <v>1037716.0399999999</v>
      </c>
      <c r="U20" s="22">
        <f t="shared" si="5"/>
        <v>76160</v>
      </c>
      <c r="V20" s="22">
        <f t="shared" si="5"/>
        <v>8600</v>
      </c>
      <c r="W20" s="22">
        <f t="shared" si="5"/>
        <v>0</v>
      </c>
      <c r="X20" s="22">
        <f t="shared" si="5"/>
        <v>19690.16</v>
      </c>
      <c r="Y20" s="22">
        <f t="shared" si="5"/>
        <v>6900935.899999999</v>
      </c>
      <c r="AA20" s="28"/>
    </row>
    <row r="21" spans="2:25" ht="12.75" customHeight="1">
      <c r="B21" s="19">
        <f>Dezembro!C229</f>
        <v>0</v>
      </c>
      <c r="C21" s="19">
        <f>SUM(Dezembro!E229:I229)</f>
        <v>0</v>
      </c>
      <c r="D21" s="19"/>
      <c r="E21" s="19"/>
      <c r="F21" s="19">
        <f>Dezembro!D229</f>
        <v>0</v>
      </c>
      <c r="G21" s="19">
        <f>H195</f>
        <v>0</v>
      </c>
      <c r="H21" s="39"/>
      <c r="I21" s="39"/>
      <c r="J21" s="39"/>
      <c r="K21" s="372"/>
      <c r="L21" s="372"/>
      <c r="M21" s="372"/>
      <c r="N21" s="372"/>
      <c r="O21" s="372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8" ht="12.75" customHeight="1">
      <c r="A22" s="41" t="s">
        <v>53</v>
      </c>
      <c r="B22" s="365" t="s">
        <v>54</v>
      </c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42">
        <f aca="true" t="shared" si="6" ref="P22:X22">P20/$Y$20</f>
        <v>0.8344911159079162</v>
      </c>
      <c r="Q22" s="42">
        <f t="shared" si="6"/>
        <v>0</v>
      </c>
      <c r="R22" s="42">
        <f t="shared" si="6"/>
        <v>0</v>
      </c>
      <c r="S22" s="42">
        <f t="shared" si="6"/>
        <v>0</v>
      </c>
      <c r="T22" s="42">
        <f t="shared" si="6"/>
        <v>0.15037323270891417</v>
      </c>
      <c r="U22" s="42">
        <f t="shared" si="6"/>
        <v>0.011036184236981538</v>
      </c>
      <c r="V22" s="42">
        <f t="shared" si="6"/>
        <v>0.0012462077788608355</v>
      </c>
      <c r="W22" s="42">
        <f t="shared" si="6"/>
        <v>0</v>
      </c>
      <c r="X22" s="42">
        <f t="shared" si="6"/>
        <v>0.0028532593673272636</v>
      </c>
      <c r="Y22" s="43">
        <v>1</v>
      </c>
      <c r="AB22" s="44"/>
    </row>
    <row r="23" spans="1:25" ht="12.75" customHeight="1">
      <c r="A23" s="366" t="s">
        <v>55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>
        <f>SUM(P8:P20)</f>
        <v>11517539.4</v>
      </c>
      <c r="Q23" s="366"/>
      <c r="R23" s="366"/>
      <c r="S23" s="366"/>
      <c r="T23" s="366">
        <f>SUM(T20:T20)</f>
        <v>1037716.0399999999</v>
      </c>
      <c r="U23" s="366">
        <f>SUM(U21:U21)</f>
        <v>0</v>
      </c>
      <c r="V23" s="366"/>
      <c r="W23" s="366"/>
      <c r="X23" s="366"/>
      <c r="Y23" s="45"/>
    </row>
    <row r="24" spans="1:25" s="50" customFormat="1" ht="26.25" customHeight="1">
      <c r="A24" s="367" t="s">
        <v>56</v>
      </c>
      <c r="B24" s="368" t="s">
        <v>57</v>
      </c>
      <c r="C24" s="369" t="s">
        <v>58</v>
      </c>
      <c r="D24" s="368" t="s">
        <v>59</v>
      </c>
      <c r="E24" s="368" t="s">
        <v>60</v>
      </c>
      <c r="F24" s="368" t="s">
        <v>61</v>
      </c>
      <c r="G24" s="370" t="s">
        <v>62</v>
      </c>
      <c r="H24" s="370"/>
      <c r="I24" s="48" t="s">
        <v>63</v>
      </c>
      <c r="J24" s="369" t="s">
        <v>64</v>
      </c>
      <c r="K24" s="369"/>
      <c r="L24" s="47" t="s">
        <v>65</v>
      </c>
      <c r="M24" s="49" t="s">
        <v>66</v>
      </c>
      <c r="N24" s="49" t="s">
        <v>67</v>
      </c>
      <c r="O24" s="47" t="s">
        <v>68</v>
      </c>
      <c r="P24" s="46" t="s">
        <v>69</v>
      </c>
      <c r="Q24" s="47" t="s">
        <v>70</v>
      </c>
      <c r="R24" s="47" t="s">
        <v>71</v>
      </c>
      <c r="S24" s="47" t="s">
        <v>72</v>
      </c>
      <c r="T24" s="47" t="s">
        <v>73</v>
      </c>
      <c r="U24" s="47" t="s">
        <v>74</v>
      </c>
      <c r="V24" s="47" t="s">
        <v>75</v>
      </c>
      <c r="W24" s="47" t="s">
        <v>76</v>
      </c>
      <c r="X24" s="47" t="s">
        <v>77</v>
      </c>
      <c r="Y24" s="47" t="s">
        <v>78</v>
      </c>
    </row>
    <row r="25" spans="1:25" s="55" customFormat="1" ht="11.25" customHeight="1">
      <c r="A25" s="367"/>
      <c r="B25" s="368"/>
      <c r="C25" s="368"/>
      <c r="D25" s="368"/>
      <c r="E25" s="368"/>
      <c r="F25" s="368"/>
      <c r="G25" s="51" t="s">
        <v>79</v>
      </c>
      <c r="H25" s="52" t="s">
        <v>80</v>
      </c>
      <c r="I25" s="53"/>
      <c r="J25" s="364"/>
      <c r="K25" s="364"/>
      <c r="L25" s="53" t="s">
        <v>81</v>
      </c>
      <c r="M25" s="53"/>
      <c r="N25" s="53"/>
      <c r="O25" s="53"/>
      <c r="P25" s="54" t="s">
        <v>82</v>
      </c>
      <c r="Q25" s="53" t="s">
        <v>83</v>
      </c>
      <c r="R25" s="53" t="s">
        <v>82</v>
      </c>
      <c r="S25" s="53" t="s">
        <v>82</v>
      </c>
      <c r="T25" s="53" t="s">
        <v>83</v>
      </c>
      <c r="U25" s="53" t="s">
        <v>82</v>
      </c>
      <c r="V25" s="53" t="s">
        <v>82</v>
      </c>
      <c r="W25" s="53" t="s">
        <v>82</v>
      </c>
      <c r="X25" s="53" t="s">
        <v>82</v>
      </c>
      <c r="Y25" s="53" t="s">
        <v>82</v>
      </c>
    </row>
    <row r="26" spans="1:26" s="34" customFormat="1" ht="11.25" customHeight="1">
      <c r="A26" s="56">
        <v>2002</v>
      </c>
      <c r="B26" s="57">
        <v>162142</v>
      </c>
      <c r="C26" s="58" t="s">
        <v>84</v>
      </c>
      <c r="D26" s="57">
        <v>28177</v>
      </c>
      <c r="E26" s="57"/>
      <c r="F26" s="59">
        <f aca="true" t="shared" si="7" ref="F26:F42">SUM(B26:E26)</f>
        <v>190319</v>
      </c>
      <c r="G26" s="60"/>
      <c r="H26" s="60"/>
      <c r="I26" s="57"/>
      <c r="J26" s="362">
        <v>4278</v>
      </c>
      <c r="K26" s="362"/>
      <c r="L26" s="61">
        <v>762799.02</v>
      </c>
      <c r="M26" s="62">
        <v>1004</v>
      </c>
      <c r="N26" s="57">
        <v>557</v>
      </c>
      <c r="O26" s="57">
        <v>25444</v>
      </c>
      <c r="P26" s="61">
        <v>1310.25</v>
      </c>
      <c r="Q26" s="61">
        <v>42652.5</v>
      </c>
      <c r="R26" s="63">
        <v>2387</v>
      </c>
      <c r="S26" s="63">
        <v>169637.64</v>
      </c>
      <c r="T26" s="63">
        <v>5598</v>
      </c>
      <c r="U26" s="63">
        <v>11245</v>
      </c>
      <c r="V26" s="63">
        <v>0</v>
      </c>
      <c r="W26" s="63">
        <v>2720</v>
      </c>
      <c r="X26" s="63">
        <v>511.7</v>
      </c>
      <c r="Y26" s="63">
        <f aca="true" t="shared" si="8" ref="Y26:Y35">SUM(J26:W26)</f>
        <v>1029632.41</v>
      </c>
      <c r="Z26" s="55"/>
    </row>
    <row r="27" spans="1:26" s="34" customFormat="1" ht="11.25" customHeight="1">
      <c r="A27" s="56">
        <v>2003</v>
      </c>
      <c r="B27" s="57">
        <v>205045</v>
      </c>
      <c r="C27" s="58" t="s">
        <v>84</v>
      </c>
      <c r="D27" s="57">
        <v>28779</v>
      </c>
      <c r="E27" s="57"/>
      <c r="F27" s="59">
        <f t="shared" si="7"/>
        <v>233824</v>
      </c>
      <c r="G27" s="60"/>
      <c r="H27" s="60"/>
      <c r="I27" s="57"/>
      <c r="J27" s="362">
        <v>4590</v>
      </c>
      <c r="K27" s="362"/>
      <c r="L27" s="61">
        <v>962904.16</v>
      </c>
      <c r="M27" s="62">
        <v>913</v>
      </c>
      <c r="N27" s="57">
        <v>825</v>
      </c>
      <c r="O27" s="57">
        <v>31454</v>
      </c>
      <c r="P27" s="61">
        <v>1158.6</v>
      </c>
      <c r="Q27" s="61">
        <v>51191.5</v>
      </c>
      <c r="R27" s="63">
        <v>407</v>
      </c>
      <c r="S27" s="63">
        <v>251831.09</v>
      </c>
      <c r="T27" s="63">
        <v>6650</v>
      </c>
      <c r="U27" s="63">
        <v>26500</v>
      </c>
      <c r="V27" s="63">
        <v>0</v>
      </c>
      <c r="W27" s="63">
        <v>730</v>
      </c>
      <c r="X27" s="63">
        <v>2516.51</v>
      </c>
      <c r="Y27" s="63">
        <f t="shared" si="8"/>
        <v>1339154.35</v>
      </c>
      <c r="Z27" s="55"/>
    </row>
    <row r="28" spans="1:26" s="34" customFormat="1" ht="11.25" customHeight="1">
      <c r="A28" s="64">
        <v>2004</v>
      </c>
      <c r="B28" s="65">
        <v>262923</v>
      </c>
      <c r="C28" s="58" t="s">
        <v>84</v>
      </c>
      <c r="D28" s="65">
        <v>32952</v>
      </c>
      <c r="E28" s="65"/>
      <c r="F28" s="59">
        <f t="shared" si="7"/>
        <v>295875</v>
      </c>
      <c r="G28" s="60"/>
      <c r="H28" s="60"/>
      <c r="I28" s="57"/>
      <c r="J28" s="362">
        <v>4360</v>
      </c>
      <c r="K28" s="362"/>
      <c r="L28" s="61">
        <v>1218032</v>
      </c>
      <c r="M28" s="62">
        <v>410</v>
      </c>
      <c r="N28" s="65">
        <v>998</v>
      </c>
      <c r="O28" s="57">
        <v>38055</v>
      </c>
      <c r="P28" s="61">
        <v>3130.2</v>
      </c>
      <c r="Q28" s="61">
        <v>45913</v>
      </c>
      <c r="R28" s="63">
        <v>2338</v>
      </c>
      <c r="S28" s="63">
        <v>306904.54</v>
      </c>
      <c r="T28" s="63">
        <v>16825</v>
      </c>
      <c r="U28" s="63">
        <v>33150</v>
      </c>
      <c r="V28" s="63">
        <v>0</v>
      </c>
      <c r="W28" s="63">
        <v>345.75</v>
      </c>
      <c r="X28" s="63">
        <v>0</v>
      </c>
      <c r="Y28" s="63">
        <f t="shared" si="8"/>
        <v>1670461.49</v>
      </c>
      <c r="Z28" s="55"/>
    </row>
    <row r="29" spans="1:26" s="34" customFormat="1" ht="11.25" customHeight="1">
      <c r="A29" s="64">
        <v>2005</v>
      </c>
      <c r="B29" s="65">
        <v>259958</v>
      </c>
      <c r="C29" s="58" t="s">
        <v>84</v>
      </c>
      <c r="D29" s="65">
        <v>34815</v>
      </c>
      <c r="E29" s="65"/>
      <c r="F29" s="59">
        <f t="shared" si="7"/>
        <v>294773</v>
      </c>
      <c r="G29" s="60"/>
      <c r="H29" s="60"/>
      <c r="I29" s="57"/>
      <c r="J29" s="362">
        <v>4117</v>
      </c>
      <c r="K29" s="362"/>
      <c r="L29" s="61">
        <v>1219890</v>
      </c>
      <c r="M29" s="62">
        <v>391</v>
      </c>
      <c r="N29" s="65">
        <v>1037</v>
      </c>
      <c r="O29" s="57">
        <v>41562</v>
      </c>
      <c r="P29" s="61">
        <v>956.5</v>
      </c>
      <c r="Q29" s="61">
        <v>49935</v>
      </c>
      <c r="R29" s="63">
        <v>1731</v>
      </c>
      <c r="S29" s="63">
        <v>294517.3</v>
      </c>
      <c r="T29" s="63">
        <v>9890</v>
      </c>
      <c r="U29" s="63">
        <v>23453.1</v>
      </c>
      <c r="V29" s="63">
        <v>16</v>
      </c>
      <c r="W29" s="63">
        <v>192.75</v>
      </c>
      <c r="X29" s="63">
        <v>0</v>
      </c>
      <c r="Y29" s="63">
        <f t="shared" si="8"/>
        <v>1647688.6500000001</v>
      </c>
      <c r="Z29" s="55"/>
    </row>
    <row r="30" spans="1:26" s="34" customFormat="1" ht="11.25" customHeight="1">
      <c r="A30" s="56">
        <v>2006</v>
      </c>
      <c r="B30" s="57">
        <v>268624</v>
      </c>
      <c r="C30" s="58" t="s">
        <v>84</v>
      </c>
      <c r="D30" s="57">
        <v>32440</v>
      </c>
      <c r="E30" s="57"/>
      <c r="F30" s="59">
        <f t="shared" si="7"/>
        <v>301064</v>
      </c>
      <c r="G30" s="60"/>
      <c r="H30" s="60"/>
      <c r="I30" s="57"/>
      <c r="J30" s="362">
        <v>3570</v>
      </c>
      <c r="K30" s="362"/>
      <c r="L30" s="61">
        <v>1298446.5</v>
      </c>
      <c r="M30" s="66">
        <v>381</v>
      </c>
      <c r="N30" s="57">
        <v>1089</v>
      </c>
      <c r="O30" s="57">
        <v>47317</v>
      </c>
      <c r="P30" s="61">
        <v>640.5</v>
      </c>
      <c r="Q30" s="61">
        <v>50510.5</v>
      </c>
      <c r="R30" s="61">
        <v>1923.68</v>
      </c>
      <c r="S30" s="63">
        <v>212342.12</v>
      </c>
      <c r="T30" s="61">
        <v>19380</v>
      </c>
      <c r="U30" s="61">
        <v>38626.06</v>
      </c>
      <c r="V30" s="61">
        <v>108</v>
      </c>
      <c r="W30" s="61">
        <v>0</v>
      </c>
      <c r="X30" s="61">
        <v>0</v>
      </c>
      <c r="Y30" s="63">
        <f t="shared" si="8"/>
        <v>1674334.3599999999</v>
      </c>
      <c r="Z30" s="55"/>
    </row>
    <row r="31" spans="1:26" s="34" customFormat="1" ht="11.25" customHeight="1">
      <c r="A31" s="56">
        <v>2007</v>
      </c>
      <c r="B31" s="57">
        <v>300942</v>
      </c>
      <c r="C31" s="58" t="s">
        <v>84</v>
      </c>
      <c r="D31" s="57">
        <v>48154</v>
      </c>
      <c r="E31" s="57"/>
      <c r="F31" s="59">
        <f t="shared" si="7"/>
        <v>349096</v>
      </c>
      <c r="G31" s="60"/>
      <c r="H31" s="60"/>
      <c r="I31" s="57"/>
      <c r="J31" s="362">
        <v>794</v>
      </c>
      <c r="K31" s="362"/>
      <c r="L31" s="61">
        <v>1480199</v>
      </c>
      <c r="M31" s="66">
        <v>555</v>
      </c>
      <c r="N31" s="57">
        <v>983</v>
      </c>
      <c r="O31" s="57">
        <v>53353</v>
      </c>
      <c r="P31" s="61">
        <v>774.2</v>
      </c>
      <c r="Q31" s="61">
        <v>85088</v>
      </c>
      <c r="R31" s="61">
        <v>3171.75</v>
      </c>
      <c r="S31" s="63">
        <v>183762.65</v>
      </c>
      <c r="T31" s="61">
        <v>19745</v>
      </c>
      <c r="U31" s="61">
        <v>42240.53</v>
      </c>
      <c r="V31" s="61">
        <v>44</v>
      </c>
      <c r="W31" s="61">
        <v>0</v>
      </c>
      <c r="X31" s="61">
        <v>10</v>
      </c>
      <c r="Y31" s="63">
        <f t="shared" si="8"/>
        <v>1870710.13</v>
      </c>
      <c r="Z31" s="55"/>
    </row>
    <row r="32" spans="1:26" s="34" customFormat="1" ht="11.25" customHeight="1">
      <c r="A32" s="56">
        <v>2008</v>
      </c>
      <c r="B32" s="51">
        <v>299708</v>
      </c>
      <c r="C32" s="58" t="s">
        <v>84</v>
      </c>
      <c r="D32" s="51">
        <v>39034</v>
      </c>
      <c r="E32" s="51"/>
      <c r="F32" s="59">
        <f t="shared" si="7"/>
        <v>338742</v>
      </c>
      <c r="G32" s="60"/>
      <c r="H32" s="60"/>
      <c r="I32" s="51"/>
      <c r="J32" s="363">
        <v>1102</v>
      </c>
      <c r="K32" s="363"/>
      <c r="L32" s="63">
        <v>1467719</v>
      </c>
      <c r="M32" s="67">
        <v>426</v>
      </c>
      <c r="N32" s="51">
        <v>791</v>
      </c>
      <c r="O32" s="51">
        <v>44068</v>
      </c>
      <c r="P32" s="63">
        <v>1846.19</v>
      </c>
      <c r="Q32" s="63">
        <v>77961</v>
      </c>
      <c r="R32" s="63">
        <v>15533</v>
      </c>
      <c r="S32" s="63">
        <v>166426.51</v>
      </c>
      <c r="T32" s="63">
        <v>25805</v>
      </c>
      <c r="U32" s="63">
        <v>35062.05</v>
      </c>
      <c r="V32" s="63">
        <v>0</v>
      </c>
      <c r="W32" s="63">
        <v>0</v>
      </c>
      <c r="X32" s="63">
        <v>0</v>
      </c>
      <c r="Y32" s="63">
        <f t="shared" si="8"/>
        <v>1836739.75</v>
      </c>
      <c r="Z32" s="55"/>
    </row>
    <row r="33" spans="1:26" s="34" customFormat="1" ht="11.25" customHeight="1">
      <c r="A33" s="56">
        <v>2009</v>
      </c>
      <c r="B33" s="51">
        <v>361331</v>
      </c>
      <c r="C33" s="58" t="s">
        <v>84</v>
      </c>
      <c r="D33" s="51">
        <v>54391</v>
      </c>
      <c r="E33" s="51"/>
      <c r="F33" s="59">
        <f t="shared" si="7"/>
        <v>415722</v>
      </c>
      <c r="G33" s="60"/>
      <c r="H33" s="60"/>
      <c r="I33" s="51"/>
      <c r="J33" s="363" t="s">
        <v>85</v>
      </c>
      <c r="K33" s="363"/>
      <c r="L33" s="63">
        <v>2079706</v>
      </c>
      <c r="M33" s="67">
        <v>546</v>
      </c>
      <c r="N33" s="51">
        <v>464</v>
      </c>
      <c r="O33" s="51">
        <v>51633</v>
      </c>
      <c r="P33" s="63">
        <v>1175</v>
      </c>
      <c r="Q33" s="63">
        <v>82325</v>
      </c>
      <c r="R33" s="63">
        <v>5395</v>
      </c>
      <c r="S33" s="63">
        <v>202328.82</v>
      </c>
      <c r="T33" s="63">
        <v>35551</v>
      </c>
      <c r="U33" s="63">
        <v>75458.24</v>
      </c>
      <c r="V33" s="63">
        <v>0</v>
      </c>
      <c r="W33" s="63">
        <v>0</v>
      </c>
      <c r="X33" s="63">
        <v>0</v>
      </c>
      <c r="Y33" s="63">
        <f t="shared" si="8"/>
        <v>2534582.06</v>
      </c>
      <c r="Z33" s="55"/>
    </row>
    <row r="34" spans="1:26" s="34" customFormat="1" ht="11.25" customHeight="1">
      <c r="A34" s="56">
        <v>2010</v>
      </c>
      <c r="B34" s="58">
        <v>397712</v>
      </c>
      <c r="C34" s="58" t="s">
        <v>84</v>
      </c>
      <c r="D34" s="58">
        <v>78961</v>
      </c>
      <c r="E34" s="58">
        <v>3323</v>
      </c>
      <c r="F34" s="59">
        <f t="shared" si="7"/>
        <v>479996</v>
      </c>
      <c r="G34" s="60"/>
      <c r="H34" s="60"/>
      <c r="I34" s="58"/>
      <c r="J34" s="361" t="s">
        <v>84</v>
      </c>
      <c r="K34" s="361"/>
      <c r="L34" s="61">
        <v>2232187.38</v>
      </c>
      <c r="M34" s="68">
        <v>551</v>
      </c>
      <c r="N34" s="58">
        <v>382</v>
      </c>
      <c r="O34" s="58">
        <v>51938</v>
      </c>
      <c r="P34" s="61">
        <v>1937.6</v>
      </c>
      <c r="Q34" s="61">
        <v>71837.94</v>
      </c>
      <c r="R34" s="61">
        <v>6721.6</v>
      </c>
      <c r="S34" s="61">
        <v>214540.74</v>
      </c>
      <c r="T34" s="61">
        <v>39292</v>
      </c>
      <c r="U34" s="61">
        <v>52579.64</v>
      </c>
      <c r="V34" s="61">
        <v>0</v>
      </c>
      <c r="W34" s="61">
        <v>0</v>
      </c>
      <c r="X34" s="61">
        <v>0</v>
      </c>
      <c r="Y34" s="63">
        <f t="shared" si="8"/>
        <v>2671967.9</v>
      </c>
      <c r="Z34" s="55"/>
    </row>
    <row r="35" spans="1:26" s="34" customFormat="1" ht="11.25" customHeight="1">
      <c r="A35" s="56">
        <v>2011</v>
      </c>
      <c r="B35" s="58">
        <v>509919</v>
      </c>
      <c r="C35" s="58" t="s">
        <v>84</v>
      </c>
      <c r="D35" s="58">
        <v>76444</v>
      </c>
      <c r="E35" s="58">
        <v>40628</v>
      </c>
      <c r="F35" s="59">
        <f t="shared" si="7"/>
        <v>626991</v>
      </c>
      <c r="G35" s="60"/>
      <c r="H35" s="60"/>
      <c r="I35" s="58"/>
      <c r="J35" s="361" t="s">
        <v>84</v>
      </c>
      <c r="K35" s="361"/>
      <c r="L35" s="61">
        <v>2966080</v>
      </c>
      <c r="M35" s="68">
        <v>674</v>
      </c>
      <c r="N35" s="58">
        <v>288</v>
      </c>
      <c r="O35" s="58">
        <v>56383</v>
      </c>
      <c r="P35" s="61">
        <v>1362.95</v>
      </c>
      <c r="Q35" s="61">
        <v>55800</v>
      </c>
      <c r="R35" s="61">
        <v>1224</v>
      </c>
      <c r="S35" s="61">
        <v>332083.8</v>
      </c>
      <c r="T35" s="61">
        <v>17326</v>
      </c>
      <c r="U35" s="61">
        <v>24520.67</v>
      </c>
      <c r="V35" s="61">
        <v>0</v>
      </c>
      <c r="W35" s="61">
        <v>0</v>
      </c>
      <c r="X35" s="61">
        <v>59086.5</v>
      </c>
      <c r="Y35" s="63">
        <f t="shared" si="8"/>
        <v>3455742.42</v>
      </c>
      <c r="Z35" s="55"/>
    </row>
    <row r="36" spans="1:26" s="34" customFormat="1" ht="11.25" customHeight="1">
      <c r="A36" s="56">
        <v>2012</v>
      </c>
      <c r="B36" s="58">
        <v>557737</v>
      </c>
      <c r="C36" s="58" t="s">
        <v>84</v>
      </c>
      <c r="D36" s="58">
        <v>79260</v>
      </c>
      <c r="E36" s="58">
        <v>37816</v>
      </c>
      <c r="F36" s="59">
        <f t="shared" si="7"/>
        <v>674813</v>
      </c>
      <c r="G36" s="60"/>
      <c r="H36" s="60"/>
      <c r="I36" s="58"/>
      <c r="J36" s="361" t="s">
        <v>84</v>
      </c>
      <c r="K36" s="361"/>
      <c r="L36" s="61">
        <v>3587352.35</v>
      </c>
      <c r="M36" s="57">
        <v>839</v>
      </c>
      <c r="N36" s="58">
        <v>143</v>
      </c>
      <c r="O36" s="58">
        <v>47778</v>
      </c>
      <c r="P36" s="61">
        <v>345.35</v>
      </c>
      <c r="Q36" s="61">
        <v>50543</v>
      </c>
      <c r="R36" s="61">
        <v>1140</v>
      </c>
      <c r="S36" s="61">
        <v>410233.7</v>
      </c>
      <c r="T36" s="61">
        <v>24410</v>
      </c>
      <c r="U36" s="61">
        <v>55426.39</v>
      </c>
      <c r="V36" s="61">
        <v>0</v>
      </c>
      <c r="W36" s="61">
        <v>0</v>
      </c>
      <c r="X36" s="61">
        <v>111656.53</v>
      </c>
      <c r="Y36" s="63">
        <f aca="true" t="shared" si="9" ref="Y36:Y41">SUM(L36:W36)</f>
        <v>4178210.7900000005</v>
      </c>
      <c r="Z36" s="55"/>
    </row>
    <row r="37" spans="1:26" s="34" customFormat="1" ht="11.25" customHeight="1">
      <c r="A37" s="56">
        <v>2013</v>
      </c>
      <c r="B37" s="58">
        <v>601194</v>
      </c>
      <c r="C37" s="58" t="s">
        <v>84</v>
      </c>
      <c r="D37" s="58">
        <v>92737</v>
      </c>
      <c r="E37" s="58">
        <v>44349</v>
      </c>
      <c r="F37" s="59">
        <f t="shared" si="7"/>
        <v>738280</v>
      </c>
      <c r="G37" s="60"/>
      <c r="H37" s="60"/>
      <c r="I37" s="58"/>
      <c r="J37" s="361" t="s">
        <v>84</v>
      </c>
      <c r="K37" s="361"/>
      <c r="L37" s="61">
        <v>4147411.95</v>
      </c>
      <c r="M37" s="57">
        <v>1045</v>
      </c>
      <c r="N37" s="58">
        <v>19</v>
      </c>
      <c r="O37" s="58">
        <v>43475</v>
      </c>
      <c r="P37" s="61">
        <v>134.45</v>
      </c>
      <c r="Q37" s="61">
        <v>14132</v>
      </c>
      <c r="R37" s="61">
        <v>664</v>
      </c>
      <c r="S37" s="61">
        <v>606210.08</v>
      </c>
      <c r="T37" s="61">
        <v>23500</v>
      </c>
      <c r="U37" s="61">
        <v>8129.55</v>
      </c>
      <c r="V37" s="61">
        <v>0</v>
      </c>
      <c r="W37" s="61">
        <v>0</v>
      </c>
      <c r="X37" s="61">
        <v>100862.83</v>
      </c>
      <c r="Y37" s="63">
        <f t="shared" si="9"/>
        <v>4844721.03</v>
      </c>
      <c r="Z37" s="55"/>
    </row>
    <row r="38" spans="1:26" s="34" customFormat="1" ht="11.25" customHeight="1">
      <c r="A38" s="56">
        <v>2014</v>
      </c>
      <c r="B38" s="58">
        <v>634285</v>
      </c>
      <c r="C38" s="58" t="s">
        <v>84</v>
      </c>
      <c r="D38" s="58">
        <v>93104</v>
      </c>
      <c r="E38" s="58">
        <v>48415</v>
      </c>
      <c r="F38" s="59">
        <f t="shared" si="7"/>
        <v>775804</v>
      </c>
      <c r="G38" s="60"/>
      <c r="H38" s="60"/>
      <c r="I38" s="58"/>
      <c r="J38" s="361" t="s">
        <v>84</v>
      </c>
      <c r="K38" s="361"/>
      <c r="L38" s="61">
        <v>4215876.3</v>
      </c>
      <c r="M38" s="57">
        <v>273</v>
      </c>
      <c r="N38" s="58">
        <v>12</v>
      </c>
      <c r="O38" s="58">
        <v>14448</v>
      </c>
      <c r="P38" s="61">
        <v>35.15</v>
      </c>
      <c r="Q38" s="61">
        <v>0</v>
      </c>
      <c r="R38" s="61">
        <v>109</v>
      </c>
      <c r="S38" s="61">
        <v>584446.86</v>
      </c>
      <c r="T38" s="61">
        <v>30167</v>
      </c>
      <c r="U38" s="61">
        <v>56868.18</v>
      </c>
      <c r="V38" s="61">
        <v>0</v>
      </c>
      <c r="W38" s="61">
        <v>0</v>
      </c>
      <c r="X38" s="61">
        <v>16844.23</v>
      </c>
      <c r="Y38" s="63">
        <f t="shared" si="9"/>
        <v>4902235.49</v>
      </c>
      <c r="Z38" s="55"/>
    </row>
    <row r="39" spans="1:26" s="34" customFormat="1" ht="11.25" customHeight="1">
      <c r="A39" s="56">
        <v>2015</v>
      </c>
      <c r="B39" s="58">
        <v>679324</v>
      </c>
      <c r="C39" s="58" t="s">
        <v>84</v>
      </c>
      <c r="D39" s="58">
        <v>108682</v>
      </c>
      <c r="E39" s="58">
        <v>47528</v>
      </c>
      <c r="F39" s="59">
        <f t="shared" si="7"/>
        <v>835534</v>
      </c>
      <c r="G39" s="60"/>
      <c r="H39" s="60"/>
      <c r="I39" s="58"/>
      <c r="J39" s="361" t="s">
        <v>84</v>
      </c>
      <c r="K39" s="361"/>
      <c r="L39" s="61">
        <v>5479892.11</v>
      </c>
      <c r="M39" s="69" t="s">
        <v>84</v>
      </c>
      <c r="N39" s="69" t="s">
        <v>84</v>
      </c>
      <c r="O39" s="69" t="s">
        <v>84</v>
      </c>
      <c r="P39" s="61">
        <v>33.9</v>
      </c>
      <c r="Q39" s="61">
        <v>0</v>
      </c>
      <c r="R39" s="61">
        <v>0</v>
      </c>
      <c r="S39" s="61">
        <v>310846.98</v>
      </c>
      <c r="T39" s="61">
        <v>29036</v>
      </c>
      <c r="U39" s="61">
        <v>35649.23</v>
      </c>
      <c r="V39" s="61">
        <v>0</v>
      </c>
      <c r="W39" s="61">
        <v>0</v>
      </c>
      <c r="X39" s="61">
        <v>89487.82</v>
      </c>
      <c r="Y39" s="63">
        <f t="shared" si="9"/>
        <v>5855458.220000001</v>
      </c>
      <c r="Z39" s="55"/>
    </row>
    <row r="40" spans="1:26" s="34" customFormat="1" ht="11.25" customHeight="1">
      <c r="A40" s="56">
        <v>2016</v>
      </c>
      <c r="B40" s="58">
        <f>568395-C40</f>
        <v>442104</v>
      </c>
      <c r="C40" s="58">
        <v>126291</v>
      </c>
      <c r="D40" s="58">
        <v>55754</v>
      </c>
      <c r="E40" s="58">
        <v>43746</v>
      </c>
      <c r="F40" s="59">
        <f t="shared" si="7"/>
        <v>667895</v>
      </c>
      <c r="G40" s="60"/>
      <c r="H40" s="58"/>
      <c r="I40" s="58"/>
      <c r="J40" s="361" t="s">
        <v>84</v>
      </c>
      <c r="K40" s="361"/>
      <c r="L40" s="61">
        <v>4864456.25</v>
      </c>
      <c r="M40" s="69" t="s">
        <v>84</v>
      </c>
      <c r="N40" s="70" t="s">
        <v>84</v>
      </c>
      <c r="O40" s="69" t="s">
        <v>84</v>
      </c>
      <c r="P40" s="61">
        <v>72.8</v>
      </c>
      <c r="Q40" s="61">
        <v>72.8</v>
      </c>
      <c r="R40" s="61">
        <v>0</v>
      </c>
      <c r="S40" s="61">
        <v>421847.22</v>
      </c>
      <c r="T40" s="61">
        <v>30723</v>
      </c>
      <c r="U40" s="61">
        <v>208555.87</v>
      </c>
      <c r="V40" s="61"/>
      <c r="W40" s="61"/>
      <c r="X40" s="61">
        <v>22081.16</v>
      </c>
      <c r="Y40" s="63">
        <f t="shared" si="9"/>
        <v>5525727.9399999995</v>
      </c>
      <c r="Z40" s="55"/>
    </row>
    <row r="41" spans="1:26" s="34" customFormat="1" ht="11.25" customHeight="1">
      <c r="A41" s="56">
        <v>2017</v>
      </c>
      <c r="B41" s="58">
        <v>311137</v>
      </c>
      <c r="C41" s="58">
        <v>160157</v>
      </c>
      <c r="D41" s="58">
        <v>28464</v>
      </c>
      <c r="E41" s="58">
        <v>43831</v>
      </c>
      <c r="F41" s="59">
        <f t="shared" si="7"/>
        <v>543589</v>
      </c>
      <c r="G41" s="58">
        <v>333</v>
      </c>
      <c r="H41" s="58">
        <v>534</v>
      </c>
      <c r="I41" s="58"/>
      <c r="J41" s="361" t="s">
        <v>84</v>
      </c>
      <c r="K41" s="361"/>
      <c r="L41" s="61">
        <v>5433914</v>
      </c>
      <c r="M41" s="69" t="s">
        <v>84</v>
      </c>
      <c r="N41" s="70" t="s">
        <v>84</v>
      </c>
      <c r="O41" s="69" t="s">
        <v>84</v>
      </c>
      <c r="P41" s="61">
        <v>0</v>
      </c>
      <c r="Q41" s="61">
        <v>0</v>
      </c>
      <c r="R41" s="61">
        <v>0</v>
      </c>
      <c r="S41" s="61">
        <v>507978.38</v>
      </c>
      <c r="T41" s="61">
        <v>29925</v>
      </c>
      <c r="U41" s="61">
        <v>186022.33</v>
      </c>
      <c r="V41" s="61"/>
      <c r="W41" s="61"/>
      <c r="X41" s="61">
        <v>43503.19</v>
      </c>
      <c r="Y41" s="63">
        <f t="shared" si="9"/>
        <v>6157839.71</v>
      </c>
      <c r="Z41" s="55"/>
    </row>
    <row r="42" spans="1:26" s="34" customFormat="1" ht="11.25" customHeight="1">
      <c r="A42" s="56">
        <v>2018</v>
      </c>
      <c r="B42" s="71">
        <v>281185</v>
      </c>
      <c r="C42" s="72">
        <v>137980</v>
      </c>
      <c r="D42" s="58">
        <v>42005</v>
      </c>
      <c r="E42" s="58">
        <v>33315</v>
      </c>
      <c r="F42" s="59">
        <f t="shared" si="7"/>
        <v>494485</v>
      </c>
      <c r="G42" s="58">
        <v>187</v>
      </c>
      <c r="H42" s="58">
        <v>388</v>
      </c>
      <c r="I42" s="73">
        <v>29677</v>
      </c>
      <c r="J42" s="361" t="s">
        <v>84</v>
      </c>
      <c r="K42" s="361"/>
      <c r="L42" s="61">
        <v>5279085</v>
      </c>
      <c r="M42" s="69" t="s">
        <v>84</v>
      </c>
      <c r="N42" s="70" t="s">
        <v>84</v>
      </c>
      <c r="O42" s="69" t="s">
        <v>84</v>
      </c>
      <c r="P42" s="61">
        <v>0</v>
      </c>
      <c r="Q42" s="61">
        <v>0</v>
      </c>
      <c r="R42" s="61">
        <v>0</v>
      </c>
      <c r="S42" s="61">
        <v>1056899.22</v>
      </c>
      <c r="T42" s="61">
        <v>42872</v>
      </c>
      <c r="U42" s="61">
        <v>43700</v>
      </c>
      <c r="V42" s="61"/>
      <c r="W42" s="61"/>
      <c r="X42" s="61">
        <v>27728.31</v>
      </c>
      <c r="Y42" s="63">
        <v>6539304.2</v>
      </c>
      <c r="Z42" s="55"/>
    </row>
    <row r="43" spans="1:25" ht="12.75" customHeight="1">
      <c r="A43" s="74" t="s">
        <v>86</v>
      </c>
      <c r="B43" s="75"/>
      <c r="C43" s="75"/>
      <c r="D43" s="75"/>
      <c r="E43" s="75"/>
      <c r="F43" s="75"/>
      <c r="G43" s="75"/>
      <c r="H43" s="75"/>
      <c r="I43" s="75"/>
      <c r="J43" s="75"/>
      <c r="K43" s="76"/>
      <c r="L43" s="76"/>
      <c r="M43" s="76"/>
      <c r="N43" s="76"/>
      <c r="O43" s="75"/>
      <c r="P43" s="75"/>
      <c r="Q43" s="77"/>
      <c r="R43" s="77"/>
      <c r="S43" s="77"/>
      <c r="T43" s="77"/>
      <c r="U43" s="77"/>
      <c r="V43" s="77"/>
      <c r="W43" s="77"/>
      <c r="X43" s="77"/>
      <c r="Y43" s="78"/>
    </row>
    <row r="44" spans="1:25" ht="12.75" customHeight="1">
      <c r="A44" s="79" t="s">
        <v>87</v>
      </c>
      <c r="B44" s="80"/>
      <c r="C44" s="80"/>
      <c r="D44" s="80"/>
      <c r="E44" s="80"/>
      <c r="F44" s="80"/>
      <c r="G44" s="80"/>
      <c r="H44" s="80"/>
      <c r="I44" s="80"/>
      <c r="J44" s="80"/>
      <c r="K44" s="81"/>
      <c r="L44" s="81"/>
      <c r="M44" s="81"/>
      <c r="N44" s="81"/>
      <c r="O44" s="80"/>
      <c r="P44" s="80"/>
      <c r="Q44" s="82"/>
      <c r="R44" s="82"/>
      <c r="S44" s="82"/>
      <c r="T44" s="82"/>
      <c r="U44" s="82"/>
      <c r="V44" s="82"/>
      <c r="W44" s="82"/>
      <c r="X44" s="82"/>
      <c r="Y44" s="83"/>
    </row>
    <row r="45" spans="1:25" ht="12.75" customHeigh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1"/>
      <c r="L45" s="81"/>
      <c r="M45" s="81"/>
      <c r="N45" s="81"/>
      <c r="O45" s="80"/>
      <c r="P45" s="80"/>
      <c r="Q45" s="82"/>
      <c r="R45" s="82"/>
      <c r="S45" s="82"/>
      <c r="T45" s="82"/>
      <c r="U45" s="82"/>
      <c r="V45" s="82"/>
      <c r="W45" s="82"/>
      <c r="X45" s="82"/>
      <c r="Y45" s="83"/>
    </row>
    <row r="46" spans="1:25" ht="12.75" customHeight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1"/>
      <c r="L46" s="81"/>
      <c r="M46" s="81"/>
      <c r="N46" s="81"/>
      <c r="O46" s="80"/>
      <c r="P46" s="80"/>
      <c r="Q46" s="82"/>
      <c r="R46" s="82"/>
      <c r="S46" s="82"/>
      <c r="T46" s="82"/>
      <c r="U46" s="82"/>
      <c r="V46" s="82"/>
      <c r="W46" s="82"/>
      <c r="X46" s="82"/>
      <c r="Y46" s="83"/>
    </row>
    <row r="47" spans="1:25" ht="12.7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2"/>
      <c r="R47" s="82"/>
      <c r="S47" s="82"/>
      <c r="T47" s="82"/>
      <c r="U47" s="82"/>
      <c r="V47" s="82"/>
      <c r="W47" s="82"/>
      <c r="X47" s="82"/>
      <c r="Y47" s="83"/>
    </row>
    <row r="48" spans="1:25" ht="12.75" customHeight="1">
      <c r="A48" s="84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2.75" customHeight="1">
      <c r="A49" s="88"/>
      <c r="B49" s="89"/>
      <c r="C49" s="90"/>
      <c r="D49" s="89"/>
      <c r="E49" s="89"/>
      <c r="F49" s="91"/>
      <c r="G49" s="89"/>
      <c r="H49" s="89"/>
      <c r="I49" s="92"/>
      <c r="J49" s="360"/>
      <c r="K49" s="360"/>
      <c r="L49" s="93"/>
      <c r="M49" s="94"/>
      <c r="N49" s="95"/>
      <c r="O49" s="94"/>
      <c r="P49" s="93"/>
      <c r="Q49" s="93"/>
      <c r="R49" s="93"/>
      <c r="S49" s="93"/>
      <c r="T49" s="93"/>
      <c r="U49" s="93"/>
      <c r="V49" s="93"/>
      <c r="W49" s="93"/>
      <c r="X49" s="93"/>
      <c r="Y49" s="96"/>
    </row>
  </sheetData>
  <sheetProtection selectLockedCells="1" selectUnlockedCells="1"/>
  <mergeCells count="51">
    <mergeCell ref="G6:H7"/>
    <mergeCell ref="I6:J7"/>
    <mergeCell ref="S6:S7"/>
    <mergeCell ref="T6:T7"/>
    <mergeCell ref="A1:Y1"/>
    <mergeCell ref="A2:Y2"/>
    <mergeCell ref="A3:Y3"/>
    <mergeCell ref="B4:J4"/>
    <mergeCell ref="K4:P4"/>
    <mergeCell ref="A5:A7"/>
    <mergeCell ref="I5:J5"/>
    <mergeCell ref="B6:F7"/>
    <mergeCell ref="U6:U7"/>
    <mergeCell ref="V6:V7"/>
    <mergeCell ref="W6:W7"/>
    <mergeCell ref="X6:X7"/>
    <mergeCell ref="Y6:Y7"/>
    <mergeCell ref="K20:O21"/>
    <mergeCell ref="K6:O7"/>
    <mergeCell ref="P6:P7"/>
    <mergeCell ref="Q6:Q7"/>
    <mergeCell ref="R6:R7"/>
    <mergeCell ref="B22:O22"/>
    <mergeCell ref="A23:X23"/>
    <mergeCell ref="A24:A25"/>
    <mergeCell ref="B24:B25"/>
    <mergeCell ref="C24:C25"/>
    <mergeCell ref="D24:D25"/>
    <mergeCell ref="E24:E25"/>
    <mergeCell ref="F24:F25"/>
    <mergeCell ref="G24:H24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49:K49"/>
    <mergeCell ref="J37:K37"/>
    <mergeCell ref="J38:K38"/>
    <mergeCell ref="J39:K39"/>
    <mergeCell ref="J40:K40"/>
    <mergeCell ref="J41:K41"/>
    <mergeCell ref="J42:K42"/>
  </mergeCells>
  <printOptions horizontalCentered="1" verticalCentered="1"/>
  <pageMargins left="0.03958333333333333" right="0.03958333333333333" top="0.3541666666666667" bottom="0.3541666666666667" header="0.5118055555555555" footer="0.5118055555555555"/>
  <pageSetup horizontalDpi="300" verticalDpi="300" orientation="landscape" paperSize="9" scale="5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M220"/>
  <sheetViews>
    <sheetView zoomScalePageLayoutView="0" workbookViewId="0" topLeftCell="A1">
      <pane xSplit="2" ySplit="3" topLeftCell="H203" activePane="bottomRight" state="frozen"/>
      <selection pane="topLeft" activeCell="A1" sqref="A1"/>
      <selection pane="topRight" activeCell="H1" sqref="H1"/>
      <selection pane="bottomLeft" activeCell="A203" sqref="A203"/>
      <selection pane="bottomRight" activeCell="O2" sqref="O2"/>
    </sheetView>
  </sheetViews>
  <sheetFormatPr defaultColWidth="7.00390625" defaultRowHeight="12.75" customHeight="1"/>
  <cols>
    <col min="1" max="1" width="7.57421875" style="97" customWidth="1"/>
    <col min="2" max="2" width="16.57421875" style="97" customWidth="1"/>
    <col min="3" max="3" width="6.57421875" style="97" customWidth="1"/>
    <col min="4" max="4" width="7.57421875" style="97" customWidth="1"/>
    <col min="5" max="5" width="6.57421875" style="97" customWidth="1"/>
    <col min="6" max="6" width="10.57421875" style="97" customWidth="1"/>
    <col min="7" max="7" width="5.57421875" style="97" customWidth="1"/>
    <col min="8" max="8" width="9.57421875" style="98" customWidth="1"/>
    <col min="9" max="9" width="10.57421875" style="97" customWidth="1"/>
    <col min="10" max="10" width="7.57421875" style="97" customWidth="1"/>
    <col min="11" max="11" width="8.57421875" style="97" customWidth="1"/>
    <col min="12" max="12" width="8.57421875" style="0" customWidth="1"/>
    <col min="13" max="13" width="7.57421875" style="0" customWidth="1"/>
    <col min="14" max="14" width="11.57421875" style="0" customWidth="1"/>
    <col min="15" max="16" width="10.57421875" style="0" customWidth="1"/>
    <col min="17" max="17" width="14.57421875" style="0" customWidth="1"/>
    <col min="18" max="18" width="9.57421875" style="0" customWidth="1"/>
    <col min="19" max="19" width="10.57421875" style="0" customWidth="1"/>
    <col min="20" max="20" width="7.00390625" style="0" customWidth="1"/>
    <col min="21" max="23" width="13.57421875" style="0" customWidth="1"/>
    <col min="24" max="24" width="17.421875" style="0" customWidth="1"/>
  </cols>
  <sheetData>
    <row r="1" spans="1:19" ht="12.75" customHeight="1">
      <c r="A1" s="413" t="s">
        <v>88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283"/>
    </row>
    <row r="2" spans="1:19" ht="41.25" customHeight="1">
      <c r="A2" s="395" t="s">
        <v>158</v>
      </c>
      <c r="B2" s="395"/>
      <c r="C2" s="414" t="s">
        <v>90</v>
      </c>
      <c r="D2" s="414"/>
      <c r="E2" s="414"/>
      <c r="F2" s="151" t="s">
        <v>159</v>
      </c>
      <c r="G2" s="394" t="s">
        <v>91</v>
      </c>
      <c r="H2" s="394"/>
      <c r="I2" s="394"/>
      <c r="J2" s="394"/>
      <c r="K2" s="394"/>
      <c r="L2" s="394" t="s">
        <v>92</v>
      </c>
      <c r="M2" s="394"/>
      <c r="N2" s="284" t="s">
        <v>93</v>
      </c>
      <c r="O2" s="103" t="s">
        <v>94</v>
      </c>
      <c r="P2" s="285" t="s">
        <v>95</v>
      </c>
      <c r="Q2" s="285" t="s">
        <v>96</v>
      </c>
      <c r="R2" s="150" t="s">
        <v>97</v>
      </c>
      <c r="S2" s="415" t="s">
        <v>98</v>
      </c>
    </row>
    <row r="3" spans="1:247" s="107" customFormat="1" ht="12.75" customHeight="1">
      <c r="A3" s="150" t="s">
        <v>99</v>
      </c>
      <c r="B3" s="150" t="s">
        <v>100</v>
      </c>
      <c r="C3" s="150" t="s">
        <v>136</v>
      </c>
      <c r="D3" s="150" t="s">
        <v>102</v>
      </c>
      <c r="E3" s="151" t="s">
        <v>103</v>
      </c>
      <c r="F3" s="286" t="s">
        <v>160</v>
      </c>
      <c r="G3" s="151" t="s">
        <v>104</v>
      </c>
      <c r="H3" s="151" t="s">
        <v>105</v>
      </c>
      <c r="I3" s="151" t="s">
        <v>106</v>
      </c>
      <c r="J3" s="151" t="s">
        <v>107</v>
      </c>
      <c r="K3" s="151" t="s">
        <v>108</v>
      </c>
      <c r="L3" s="151" t="s">
        <v>109</v>
      </c>
      <c r="M3" s="151" t="s">
        <v>110</v>
      </c>
      <c r="N3" s="151" t="s">
        <v>111</v>
      </c>
      <c r="O3" s="151" t="s">
        <v>111</v>
      </c>
      <c r="P3" s="151" t="s">
        <v>111</v>
      </c>
      <c r="Q3" s="151" t="s">
        <v>111</v>
      </c>
      <c r="R3" s="151" t="s">
        <v>111</v>
      </c>
      <c r="S3" s="415"/>
      <c r="ID3"/>
      <c r="IE3"/>
      <c r="IF3"/>
      <c r="IG3"/>
      <c r="IH3"/>
      <c r="II3"/>
      <c r="IJ3"/>
      <c r="IK3"/>
      <c r="IL3"/>
      <c r="IM3"/>
    </row>
    <row r="4" spans="1:19" ht="12.75" customHeight="1">
      <c r="A4" s="387">
        <v>43709</v>
      </c>
      <c r="B4" s="202" t="s">
        <v>112</v>
      </c>
      <c r="C4" s="109">
        <v>405</v>
      </c>
      <c r="D4" s="109">
        <v>71</v>
      </c>
      <c r="E4" s="109">
        <v>58</v>
      </c>
      <c r="F4" s="109">
        <v>0</v>
      </c>
      <c r="G4" s="110">
        <v>177</v>
      </c>
      <c r="H4" s="110">
        <v>5</v>
      </c>
      <c r="I4" s="110">
        <v>43</v>
      </c>
      <c r="J4" s="111">
        <v>0</v>
      </c>
      <c r="K4" s="111">
        <v>63</v>
      </c>
      <c r="L4" s="287"/>
      <c r="M4" s="287"/>
      <c r="N4" s="112">
        <f aca="true" t="shared" si="0" ref="N4:N9">SUM(C4*15,F4*12,G4*7.5,H4*7.5,I4*7.5,J4*7.5,K4*7.5,L4*100,M4*20)</f>
        <v>8235</v>
      </c>
      <c r="O4" s="112">
        <v>2647.5</v>
      </c>
      <c r="P4" s="135">
        <v>0</v>
      </c>
      <c r="Q4" s="135">
        <v>0</v>
      </c>
      <c r="R4" s="122">
        <f aca="true" t="shared" si="1" ref="R4:R10">SUM(N4-O4)-P4+Q4</f>
        <v>5587.5</v>
      </c>
      <c r="S4" s="177">
        <v>101</v>
      </c>
    </row>
    <row r="5" spans="1:19" ht="12.75" customHeight="1">
      <c r="A5" s="387"/>
      <c r="B5" s="202" t="s">
        <v>113</v>
      </c>
      <c r="C5" s="109">
        <v>0</v>
      </c>
      <c r="D5" s="109">
        <v>0</v>
      </c>
      <c r="E5" s="109">
        <v>0</v>
      </c>
      <c r="F5" s="109">
        <v>0</v>
      </c>
      <c r="G5" s="110">
        <v>0</v>
      </c>
      <c r="H5" s="110">
        <v>0</v>
      </c>
      <c r="I5" s="110">
        <v>0</v>
      </c>
      <c r="J5" s="111">
        <v>0</v>
      </c>
      <c r="K5" s="111">
        <v>0</v>
      </c>
      <c r="L5" s="288">
        <v>0</v>
      </c>
      <c r="M5" s="288">
        <v>0</v>
      </c>
      <c r="N5" s="112">
        <f t="shared" si="0"/>
        <v>0</v>
      </c>
      <c r="O5" s="112">
        <v>0</v>
      </c>
      <c r="P5" s="135">
        <v>0</v>
      </c>
      <c r="Q5" s="135">
        <v>0</v>
      </c>
      <c r="R5" s="122">
        <f t="shared" si="1"/>
        <v>0</v>
      </c>
      <c r="S5" s="177">
        <v>0</v>
      </c>
    </row>
    <row r="6" spans="1:19" ht="12.75" customHeight="1">
      <c r="A6" s="387"/>
      <c r="B6" s="202" t="s">
        <v>114</v>
      </c>
      <c r="C6" s="109">
        <v>390</v>
      </c>
      <c r="D6" s="109"/>
      <c r="E6" s="109">
        <v>15</v>
      </c>
      <c r="F6" s="109">
        <v>0</v>
      </c>
      <c r="G6" s="110">
        <v>91</v>
      </c>
      <c r="H6" s="110"/>
      <c r="I6" s="110">
        <v>57</v>
      </c>
      <c r="J6" s="111"/>
      <c r="K6" s="111">
        <v>114</v>
      </c>
      <c r="L6" s="288"/>
      <c r="M6" s="288"/>
      <c r="N6" s="112">
        <f t="shared" si="0"/>
        <v>7815</v>
      </c>
      <c r="O6" s="112">
        <v>2670</v>
      </c>
      <c r="P6" s="289">
        <v>0</v>
      </c>
      <c r="Q6" s="135">
        <v>0</v>
      </c>
      <c r="R6" s="122">
        <f t="shared" si="1"/>
        <v>5145</v>
      </c>
      <c r="S6" s="177">
        <v>95</v>
      </c>
    </row>
    <row r="7" spans="1:19" ht="12.75" customHeight="1">
      <c r="A7" s="387"/>
      <c r="B7" s="213" t="s">
        <v>139</v>
      </c>
      <c r="C7" s="109">
        <v>170</v>
      </c>
      <c r="D7" s="109">
        <v>34</v>
      </c>
      <c r="E7" s="109">
        <v>19</v>
      </c>
      <c r="F7" s="109">
        <v>0</v>
      </c>
      <c r="G7" s="110">
        <v>51</v>
      </c>
      <c r="H7" s="110"/>
      <c r="I7" s="110">
        <v>28</v>
      </c>
      <c r="J7" s="111"/>
      <c r="K7" s="111">
        <v>31</v>
      </c>
      <c r="L7" s="288"/>
      <c r="M7" s="288"/>
      <c r="N7" s="112">
        <f t="shared" si="0"/>
        <v>3375</v>
      </c>
      <c r="O7" s="112">
        <v>1237.5</v>
      </c>
      <c r="P7" s="289">
        <v>0</v>
      </c>
      <c r="Q7" s="135">
        <v>0</v>
      </c>
      <c r="R7" s="122">
        <f t="shared" si="1"/>
        <v>2137.5</v>
      </c>
      <c r="S7" s="177">
        <v>58</v>
      </c>
    </row>
    <row r="8" spans="1:19" ht="12.75" customHeight="1">
      <c r="A8" s="387"/>
      <c r="B8" s="202" t="s">
        <v>115</v>
      </c>
      <c r="C8" s="109">
        <v>181</v>
      </c>
      <c r="D8" s="109">
        <v>0</v>
      </c>
      <c r="E8" s="109">
        <v>6</v>
      </c>
      <c r="F8" s="109">
        <v>0</v>
      </c>
      <c r="G8" s="110">
        <v>26</v>
      </c>
      <c r="H8" s="110">
        <v>2</v>
      </c>
      <c r="I8" s="110">
        <v>19</v>
      </c>
      <c r="J8" s="111">
        <v>1</v>
      </c>
      <c r="K8" s="111">
        <v>20</v>
      </c>
      <c r="L8" s="288"/>
      <c r="M8" s="288"/>
      <c r="N8" s="112">
        <f t="shared" si="0"/>
        <v>3225</v>
      </c>
      <c r="O8" s="112">
        <v>990</v>
      </c>
      <c r="P8" s="135">
        <v>0</v>
      </c>
      <c r="Q8" s="135">
        <v>0</v>
      </c>
      <c r="R8" s="122">
        <f t="shared" si="1"/>
        <v>2235</v>
      </c>
      <c r="S8" s="177">
        <v>38</v>
      </c>
    </row>
    <row r="9" spans="1:19" ht="12.75" customHeight="1">
      <c r="A9" s="387"/>
      <c r="B9" s="202" t="s">
        <v>116</v>
      </c>
      <c r="C9" s="109">
        <v>39</v>
      </c>
      <c r="D9" s="109">
        <v>36</v>
      </c>
      <c r="E9" s="109">
        <v>8</v>
      </c>
      <c r="F9" s="109">
        <v>0</v>
      </c>
      <c r="G9" s="110">
        <v>21</v>
      </c>
      <c r="H9" s="110"/>
      <c r="I9" s="110">
        <v>15</v>
      </c>
      <c r="J9" s="111"/>
      <c r="K9" s="111">
        <v>11</v>
      </c>
      <c r="L9" s="288"/>
      <c r="M9" s="288"/>
      <c r="N9" s="112">
        <f t="shared" si="0"/>
        <v>937.5</v>
      </c>
      <c r="O9" s="112">
        <v>480</v>
      </c>
      <c r="P9" s="135">
        <v>0</v>
      </c>
      <c r="Q9" s="135">
        <v>0</v>
      </c>
      <c r="R9" s="122">
        <f t="shared" si="1"/>
        <v>457.5</v>
      </c>
      <c r="S9" s="177">
        <v>19</v>
      </c>
    </row>
    <row r="10" spans="1:19" ht="12.75" customHeight="1">
      <c r="A10" s="387"/>
      <c r="B10" s="116" t="s">
        <v>117</v>
      </c>
      <c r="C10" s="168">
        <f aca="true" t="shared" si="2" ref="C10:Q10">SUM(C4:C9)</f>
        <v>1185</v>
      </c>
      <c r="D10" s="168">
        <f t="shared" si="2"/>
        <v>141</v>
      </c>
      <c r="E10" s="168">
        <f t="shared" si="2"/>
        <v>106</v>
      </c>
      <c r="F10" s="168">
        <f t="shared" si="2"/>
        <v>0</v>
      </c>
      <c r="G10" s="168">
        <f t="shared" si="2"/>
        <v>366</v>
      </c>
      <c r="H10" s="168">
        <f t="shared" si="2"/>
        <v>7</v>
      </c>
      <c r="I10" s="168">
        <f t="shared" si="2"/>
        <v>162</v>
      </c>
      <c r="J10" s="117">
        <f t="shared" si="2"/>
        <v>1</v>
      </c>
      <c r="K10" s="117">
        <f t="shared" si="2"/>
        <v>239</v>
      </c>
      <c r="L10" s="168">
        <f t="shared" si="2"/>
        <v>0</v>
      </c>
      <c r="M10" s="168">
        <f t="shared" si="2"/>
        <v>0</v>
      </c>
      <c r="N10" s="169">
        <f t="shared" si="2"/>
        <v>23587.5</v>
      </c>
      <c r="O10" s="168">
        <f t="shared" si="2"/>
        <v>8025</v>
      </c>
      <c r="P10" s="169">
        <f t="shared" si="2"/>
        <v>0</v>
      </c>
      <c r="Q10" s="169">
        <f t="shared" si="2"/>
        <v>0</v>
      </c>
      <c r="R10" s="265">
        <f t="shared" si="1"/>
        <v>15562.5</v>
      </c>
      <c r="S10" s="121">
        <f>SUM(S4:S9)</f>
        <v>311</v>
      </c>
    </row>
    <row r="11" spans="1:19" ht="12.75" customHeight="1">
      <c r="A11" s="385" t="s">
        <v>118</v>
      </c>
      <c r="B11" s="385">
        <v>920</v>
      </c>
      <c r="C11" s="253">
        <f aca="true" t="shared" si="3" ref="C11:S11">SUM(C10)</f>
        <v>1185</v>
      </c>
      <c r="D11" s="253">
        <f t="shared" si="3"/>
        <v>141</v>
      </c>
      <c r="E11" s="253">
        <f t="shared" si="3"/>
        <v>106</v>
      </c>
      <c r="F11" s="253">
        <f t="shared" si="3"/>
        <v>0</v>
      </c>
      <c r="G11" s="253">
        <f t="shared" si="3"/>
        <v>366</v>
      </c>
      <c r="H11" s="253">
        <f t="shared" si="3"/>
        <v>7</v>
      </c>
      <c r="I11" s="253">
        <f t="shared" si="3"/>
        <v>162</v>
      </c>
      <c r="J11" s="253">
        <f t="shared" si="3"/>
        <v>1</v>
      </c>
      <c r="K11" s="253">
        <f t="shared" si="3"/>
        <v>239</v>
      </c>
      <c r="L11" s="253">
        <f t="shared" si="3"/>
        <v>0</v>
      </c>
      <c r="M11" s="253">
        <f t="shared" si="3"/>
        <v>0</v>
      </c>
      <c r="N11" s="253">
        <f t="shared" si="3"/>
        <v>23587.5</v>
      </c>
      <c r="O11" s="253">
        <f t="shared" si="3"/>
        <v>8025</v>
      </c>
      <c r="P11" s="253">
        <f t="shared" si="3"/>
        <v>0</v>
      </c>
      <c r="Q11" s="253">
        <f t="shared" si="3"/>
        <v>0</v>
      </c>
      <c r="R11" s="253">
        <f t="shared" si="3"/>
        <v>15562.5</v>
      </c>
      <c r="S11" s="253">
        <f t="shared" si="3"/>
        <v>311</v>
      </c>
    </row>
    <row r="12" spans="1:19" ht="12.75" customHeight="1">
      <c r="A12" s="387">
        <v>43710</v>
      </c>
      <c r="B12" s="202" t="s">
        <v>112</v>
      </c>
      <c r="C12" s="109">
        <v>89</v>
      </c>
      <c r="D12" s="109">
        <v>11</v>
      </c>
      <c r="E12" s="109">
        <v>5</v>
      </c>
      <c r="F12" s="109">
        <v>0</v>
      </c>
      <c r="G12" s="110">
        <v>22</v>
      </c>
      <c r="H12" s="110">
        <v>1</v>
      </c>
      <c r="I12" s="110">
        <v>10</v>
      </c>
      <c r="J12" s="111">
        <v>0</v>
      </c>
      <c r="K12" s="111">
        <v>21</v>
      </c>
      <c r="L12" s="287">
        <v>0</v>
      </c>
      <c r="M12" s="287">
        <v>0</v>
      </c>
      <c r="N12" s="112">
        <f aca="true" t="shared" si="4" ref="N12:N17">SUM(C12*15,F12*12,G12*7.5,H12*7.5,I12*7.5,J12*7.5,K12*7.5,L12*100,M12*20)</f>
        <v>1740</v>
      </c>
      <c r="O12" s="112">
        <v>405</v>
      </c>
      <c r="P12" s="135">
        <v>0</v>
      </c>
      <c r="Q12" s="135">
        <v>0</v>
      </c>
      <c r="R12" s="122">
        <f aca="true" t="shared" si="5" ref="R12:R60">SUM(N12-O12)-P12+Q12</f>
        <v>1335</v>
      </c>
      <c r="S12" s="177">
        <v>14</v>
      </c>
    </row>
    <row r="13" spans="1:19" ht="12.75" customHeight="1">
      <c r="A13" s="387"/>
      <c r="B13" s="202" t="s">
        <v>113</v>
      </c>
      <c r="C13" s="109">
        <v>0</v>
      </c>
      <c r="D13" s="109">
        <v>0</v>
      </c>
      <c r="E13" s="109">
        <v>0</v>
      </c>
      <c r="F13" s="109">
        <v>0</v>
      </c>
      <c r="G13" s="110">
        <v>0</v>
      </c>
      <c r="H13" s="110">
        <v>0</v>
      </c>
      <c r="I13" s="110">
        <v>0</v>
      </c>
      <c r="J13" s="111">
        <v>0</v>
      </c>
      <c r="K13" s="111">
        <v>0</v>
      </c>
      <c r="L13" s="288">
        <v>0</v>
      </c>
      <c r="M13" s="288">
        <v>0</v>
      </c>
      <c r="N13" s="112">
        <f t="shared" si="4"/>
        <v>0</v>
      </c>
      <c r="O13" s="112">
        <v>0</v>
      </c>
      <c r="P13" s="135">
        <v>0</v>
      </c>
      <c r="Q13" s="135">
        <v>0</v>
      </c>
      <c r="R13" s="122">
        <f t="shared" si="5"/>
        <v>0</v>
      </c>
      <c r="S13" s="177">
        <v>0</v>
      </c>
    </row>
    <row r="14" spans="1:19" ht="12.75" customHeight="1">
      <c r="A14" s="387"/>
      <c r="B14" s="202" t="s">
        <v>114</v>
      </c>
      <c r="C14" s="109">
        <v>104</v>
      </c>
      <c r="D14" s="109">
        <v>0</v>
      </c>
      <c r="E14" s="109">
        <v>8</v>
      </c>
      <c r="F14" s="109">
        <v>0</v>
      </c>
      <c r="G14" s="110">
        <v>47</v>
      </c>
      <c r="H14" s="110">
        <v>0</v>
      </c>
      <c r="I14" s="110">
        <v>3</v>
      </c>
      <c r="J14" s="111">
        <v>0</v>
      </c>
      <c r="K14" s="111">
        <v>19</v>
      </c>
      <c r="L14" s="288">
        <v>0</v>
      </c>
      <c r="M14" s="288">
        <v>0</v>
      </c>
      <c r="N14" s="112">
        <f t="shared" si="4"/>
        <v>2077.5</v>
      </c>
      <c r="O14" s="112">
        <v>382.5</v>
      </c>
      <c r="P14" s="289">
        <v>0</v>
      </c>
      <c r="Q14" s="135">
        <v>0</v>
      </c>
      <c r="R14" s="122">
        <f t="shared" si="5"/>
        <v>1695</v>
      </c>
      <c r="S14" s="177">
        <v>16</v>
      </c>
    </row>
    <row r="15" spans="1:19" ht="12.75" customHeight="1">
      <c r="A15" s="387"/>
      <c r="B15" s="213" t="s">
        <v>139</v>
      </c>
      <c r="C15" s="109">
        <v>82</v>
      </c>
      <c r="D15" s="109">
        <v>1</v>
      </c>
      <c r="E15" s="109">
        <v>5</v>
      </c>
      <c r="F15" s="109">
        <v>0</v>
      </c>
      <c r="G15" s="110">
        <v>13</v>
      </c>
      <c r="H15" s="110">
        <v>0</v>
      </c>
      <c r="I15" s="110">
        <v>3</v>
      </c>
      <c r="J15" s="111">
        <v>0</v>
      </c>
      <c r="K15" s="111">
        <v>1</v>
      </c>
      <c r="L15" s="288">
        <v>0</v>
      </c>
      <c r="M15" s="288">
        <v>0</v>
      </c>
      <c r="N15" s="112">
        <f t="shared" si="4"/>
        <v>1357.5</v>
      </c>
      <c r="O15" s="112">
        <v>210</v>
      </c>
      <c r="P15" s="289">
        <v>0</v>
      </c>
      <c r="Q15" s="135">
        <v>0</v>
      </c>
      <c r="R15" s="122">
        <f t="shared" si="5"/>
        <v>1147.5</v>
      </c>
      <c r="S15" s="177">
        <v>10</v>
      </c>
    </row>
    <row r="16" spans="1:19" ht="12.75" customHeight="1">
      <c r="A16" s="387"/>
      <c r="B16" s="202" t="s">
        <v>115</v>
      </c>
      <c r="C16" s="109">
        <v>104</v>
      </c>
      <c r="D16" s="109">
        <v>16</v>
      </c>
      <c r="E16" s="109">
        <v>1</v>
      </c>
      <c r="F16" s="109">
        <v>0</v>
      </c>
      <c r="G16" s="110">
        <v>24</v>
      </c>
      <c r="H16" s="110">
        <v>0</v>
      </c>
      <c r="I16" s="110">
        <v>5</v>
      </c>
      <c r="J16" s="111">
        <v>0</v>
      </c>
      <c r="K16" s="111">
        <v>7</v>
      </c>
      <c r="L16" s="288">
        <v>0</v>
      </c>
      <c r="M16" s="288">
        <v>0</v>
      </c>
      <c r="N16" s="112">
        <f t="shared" si="4"/>
        <v>1830</v>
      </c>
      <c r="O16" s="112">
        <v>502.5</v>
      </c>
      <c r="P16" s="135">
        <v>0</v>
      </c>
      <c r="Q16" s="135">
        <v>0</v>
      </c>
      <c r="R16" s="122">
        <f t="shared" si="5"/>
        <v>1327.5</v>
      </c>
      <c r="S16" s="177">
        <v>22</v>
      </c>
    </row>
    <row r="17" spans="1:19" ht="12.75" customHeight="1">
      <c r="A17" s="387"/>
      <c r="B17" s="202" t="s">
        <v>116</v>
      </c>
      <c r="C17" s="109">
        <v>16</v>
      </c>
      <c r="D17" s="109">
        <v>6</v>
      </c>
      <c r="E17" s="109">
        <v>7</v>
      </c>
      <c r="F17" s="109">
        <v>0</v>
      </c>
      <c r="G17" s="110">
        <v>8</v>
      </c>
      <c r="H17" s="110">
        <v>0</v>
      </c>
      <c r="I17" s="110">
        <v>0</v>
      </c>
      <c r="J17" s="111">
        <v>0</v>
      </c>
      <c r="K17" s="111">
        <v>3</v>
      </c>
      <c r="L17" s="288">
        <v>0</v>
      </c>
      <c r="M17" s="288">
        <v>0</v>
      </c>
      <c r="N17" s="112">
        <f t="shared" si="4"/>
        <v>322.5</v>
      </c>
      <c r="O17" s="112">
        <v>82.5</v>
      </c>
      <c r="P17" s="135">
        <v>0</v>
      </c>
      <c r="Q17" s="135">
        <v>0</v>
      </c>
      <c r="R17" s="122">
        <f t="shared" si="5"/>
        <v>240</v>
      </c>
      <c r="S17" s="177">
        <v>5</v>
      </c>
    </row>
    <row r="18" spans="1:19" ht="12.75" customHeight="1">
      <c r="A18" s="387"/>
      <c r="B18" s="116" t="s">
        <v>117</v>
      </c>
      <c r="C18" s="168">
        <f aca="true" t="shared" si="6" ref="C18:Q18">SUM(C12:C17)</f>
        <v>395</v>
      </c>
      <c r="D18" s="168">
        <f t="shared" si="6"/>
        <v>34</v>
      </c>
      <c r="E18" s="168">
        <f t="shared" si="6"/>
        <v>26</v>
      </c>
      <c r="F18" s="168">
        <f t="shared" si="6"/>
        <v>0</v>
      </c>
      <c r="G18" s="168">
        <f t="shared" si="6"/>
        <v>114</v>
      </c>
      <c r="H18" s="168">
        <f t="shared" si="6"/>
        <v>1</v>
      </c>
      <c r="I18" s="168">
        <f t="shared" si="6"/>
        <v>21</v>
      </c>
      <c r="J18" s="117">
        <f t="shared" si="6"/>
        <v>0</v>
      </c>
      <c r="K18" s="117">
        <f t="shared" si="6"/>
        <v>51</v>
      </c>
      <c r="L18" s="168">
        <f t="shared" si="6"/>
        <v>0</v>
      </c>
      <c r="M18" s="168">
        <f t="shared" si="6"/>
        <v>0</v>
      </c>
      <c r="N18" s="169">
        <f t="shared" si="6"/>
        <v>7327.5</v>
      </c>
      <c r="O18" s="168">
        <f t="shared" si="6"/>
        <v>1582.5</v>
      </c>
      <c r="P18" s="169">
        <f t="shared" si="6"/>
        <v>0</v>
      </c>
      <c r="Q18" s="169">
        <f t="shared" si="6"/>
        <v>0</v>
      </c>
      <c r="R18" s="265">
        <f t="shared" si="5"/>
        <v>5745</v>
      </c>
      <c r="S18" s="121">
        <f>SUM(S12:S17)</f>
        <v>67</v>
      </c>
    </row>
    <row r="19" spans="1:19" ht="12.75" customHeight="1">
      <c r="A19" s="387">
        <v>43711</v>
      </c>
      <c r="B19" s="202" t="s">
        <v>112</v>
      </c>
      <c r="C19" s="109">
        <v>64</v>
      </c>
      <c r="D19" s="109">
        <v>28</v>
      </c>
      <c r="E19" s="109">
        <v>29</v>
      </c>
      <c r="F19" s="109">
        <v>0</v>
      </c>
      <c r="G19" s="110">
        <v>16</v>
      </c>
      <c r="H19" s="110">
        <v>0</v>
      </c>
      <c r="I19" s="110">
        <v>2</v>
      </c>
      <c r="J19" s="111">
        <v>0</v>
      </c>
      <c r="K19" s="111">
        <v>4</v>
      </c>
      <c r="L19" s="287">
        <v>0</v>
      </c>
      <c r="M19" s="287">
        <v>0</v>
      </c>
      <c r="N19" s="112">
        <f aca="true" t="shared" si="7" ref="N19:N24">SUM(C19*15,F19*12,G19*7.5,H19*7.5,I19*7.5,J19*7.5,K19*7.5,L19*100,M19*20)</f>
        <v>1125</v>
      </c>
      <c r="O19" s="112">
        <v>172.5</v>
      </c>
      <c r="P19" s="135">
        <v>0</v>
      </c>
      <c r="Q19" s="135">
        <v>10</v>
      </c>
      <c r="R19" s="122">
        <f t="shared" si="5"/>
        <v>962.5</v>
      </c>
      <c r="S19" s="177">
        <v>7</v>
      </c>
    </row>
    <row r="20" spans="1:19" ht="12.75" customHeight="1">
      <c r="A20" s="387"/>
      <c r="B20" s="202" t="s">
        <v>113</v>
      </c>
      <c r="C20" s="109">
        <v>0</v>
      </c>
      <c r="D20" s="109">
        <v>0</v>
      </c>
      <c r="E20" s="109">
        <v>0</v>
      </c>
      <c r="F20" s="109">
        <v>0</v>
      </c>
      <c r="G20" s="110">
        <v>0</v>
      </c>
      <c r="H20" s="110">
        <v>0</v>
      </c>
      <c r="I20" s="110">
        <v>0</v>
      </c>
      <c r="J20" s="111">
        <v>0</v>
      </c>
      <c r="K20" s="111">
        <v>0</v>
      </c>
      <c r="L20" s="288">
        <v>0</v>
      </c>
      <c r="M20" s="288">
        <v>0</v>
      </c>
      <c r="N20" s="112">
        <f t="shared" si="7"/>
        <v>0</v>
      </c>
      <c r="O20" s="112">
        <v>0</v>
      </c>
      <c r="P20" s="135">
        <v>0</v>
      </c>
      <c r="Q20" s="135">
        <v>0</v>
      </c>
      <c r="R20" s="122">
        <f t="shared" si="5"/>
        <v>0</v>
      </c>
      <c r="S20" s="177">
        <v>0</v>
      </c>
    </row>
    <row r="21" spans="1:19" ht="12.75" customHeight="1">
      <c r="A21" s="387"/>
      <c r="B21" s="202" t="s">
        <v>114</v>
      </c>
      <c r="C21" s="109">
        <v>168</v>
      </c>
      <c r="D21" s="109">
        <v>0</v>
      </c>
      <c r="E21" s="109">
        <v>55</v>
      </c>
      <c r="F21" s="109">
        <v>0</v>
      </c>
      <c r="G21" s="110">
        <v>29</v>
      </c>
      <c r="H21" s="110">
        <v>1</v>
      </c>
      <c r="I21" s="110">
        <v>11</v>
      </c>
      <c r="J21" s="111">
        <v>0</v>
      </c>
      <c r="K21" s="111">
        <v>17</v>
      </c>
      <c r="L21" s="288">
        <v>0</v>
      </c>
      <c r="M21" s="288">
        <v>0</v>
      </c>
      <c r="N21" s="112">
        <f t="shared" si="7"/>
        <v>2955</v>
      </c>
      <c r="O21" s="112">
        <v>322.5</v>
      </c>
      <c r="P21" s="289">
        <v>0</v>
      </c>
      <c r="Q21" s="135">
        <v>30</v>
      </c>
      <c r="R21" s="122">
        <f t="shared" si="5"/>
        <v>2662.5</v>
      </c>
      <c r="S21" s="177">
        <v>14</v>
      </c>
    </row>
    <row r="22" spans="1:19" ht="12.75" customHeight="1">
      <c r="A22" s="387"/>
      <c r="B22" s="213" t="s">
        <v>139</v>
      </c>
      <c r="C22" s="109">
        <v>78</v>
      </c>
      <c r="D22" s="109">
        <v>0</v>
      </c>
      <c r="E22" s="109">
        <v>5</v>
      </c>
      <c r="F22" s="109">
        <v>0</v>
      </c>
      <c r="G22" s="110">
        <v>8</v>
      </c>
      <c r="H22" s="110">
        <v>0</v>
      </c>
      <c r="I22" s="110">
        <v>7</v>
      </c>
      <c r="J22" s="111">
        <v>0</v>
      </c>
      <c r="K22" s="111">
        <v>4</v>
      </c>
      <c r="L22" s="288">
        <v>0</v>
      </c>
      <c r="M22" s="288">
        <v>0</v>
      </c>
      <c r="N22" s="112">
        <f t="shared" si="7"/>
        <v>1312.5</v>
      </c>
      <c r="O22" s="112">
        <v>202.5</v>
      </c>
      <c r="P22" s="289">
        <v>0</v>
      </c>
      <c r="Q22" s="135">
        <v>0</v>
      </c>
      <c r="R22" s="122">
        <f t="shared" si="5"/>
        <v>1110</v>
      </c>
      <c r="S22" s="177">
        <v>7</v>
      </c>
    </row>
    <row r="23" spans="1:19" ht="12.75" customHeight="1">
      <c r="A23" s="387"/>
      <c r="B23" s="202" t="s">
        <v>115</v>
      </c>
      <c r="C23" s="109">
        <v>63</v>
      </c>
      <c r="D23" s="109">
        <v>31</v>
      </c>
      <c r="E23" s="109">
        <v>1</v>
      </c>
      <c r="F23" s="109">
        <v>0</v>
      </c>
      <c r="G23" s="110">
        <v>4</v>
      </c>
      <c r="H23" s="110">
        <v>0</v>
      </c>
      <c r="I23" s="110">
        <v>6</v>
      </c>
      <c r="J23" s="111">
        <v>0</v>
      </c>
      <c r="K23" s="111">
        <v>12</v>
      </c>
      <c r="L23" s="288">
        <v>0</v>
      </c>
      <c r="M23" s="288">
        <v>0</v>
      </c>
      <c r="N23" s="112">
        <f t="shared" si="7"/>
        <v>1110</v>
      </c>
      <c r="O23" s="112">
        <v>135</v>
      </c>
      <c r="P23" s="135">
        <v>0</v>
      </c>
      <c r="Q23" s="135">
        <v>0</v>
      </c>
      <c r="R23" s="122">
        <f t="shared" si="5"/>
        <v>975</v>
      </c>
      <c r="S23" s="177">
        <v>5</v>
      </c>
    </row>
    <row r="24" spans="1:19" ht="12.75" customHeight="1">
      <c r="A24" s="387"/>
      <c r="B24" s="202" t="s">
        <v>116</v>
      </c>
      <c r="C24" s="109">
        <v>8</v>
      </c>
      <c r="D24" s="109">
        <v>21</v>
      </c>
      <c r="E24" s="109">
        <v>2</v>
      </c>
      <c r="F24" s="109">
        <v>0</v>
      </c>
      <c r="G24" s="110">
        <v>1</v>
      </c>
      <c r="H24" s="110">
        <v>0</v>
      </c>
      <c r="I24" s="110">
        <v>0</v>
      </c>
      <c r="J24" s="111">
        <v>0</v>
      </c>
      <c r="K24" s="111">
        <v>2</v>
      </c>
      <c r="L24" s="288">
        <v>0</v>
      </c>
      <c r="M24" s="288">
        <v>0</v>
      </c>
      <c r="N24" s="112">
        <f t="shared" si="7"/>
        <v>142.5</v>
      </c>
      <c r="O24" s="112">
        <v>22.5</v>
      </c>
      <c r="P24" s="135">
        <v>0</v>
      </c>
      <c r="Q24" s="135">
        <v>0</v>
      </c>
      <c r="R24" s="122">
        <f t="shared" si="5"/>
        <v>120</v>
      </c>
      <c r="S24" s="177">
        <v>2</v>
      </c>
    </row>
    <row r="25" spans="1:19" ht="12.75" customHeight="1">
      <c r="A25" s="387"/>
      <c r="B25" s="116" t="s">
        <v>117</v>
      </c>
      <c r="C25" s="168">
        <f aca="true" t="shared" si="8" ref="C25:Q25">SUM(C19:C24)</f>
        <v>381</v>
      </c>
      <c r="D25" s="168">
        <f t="shared" si="8"/>
        <v>80</v>
      </c>
      <c r="E25" s="168">
        <f t="shared" si="8"/>
        <v>92</v>
      </c>
      <c r="F25" s="168">
        <f t="shared" si="8"/>
        <v>0</v>
      </c>
      <c r="G25" s="168">
        <f t="shared" si="8"/>
        <v>58</v>
      </c>
      <c r="H25" s="168">
        <f t="shared" si="8"/>
        <v>1</v>
      </c>
      <c r="I25" s="168">
        <f t="shared" si="8"/>
        <v>26</v>
      </c>
      <c r="J25" s="117">
        <f t="shared" si="8"/>
        <v>0</v>
      </c>
      <c r="K25" s="117">
        <f t="shared" si="8"/>
        <v>39</v>
      </c>
      <c r="L25" s="168">
        <f t="shared" si="8"/>
        <v>0</v>
      </c>
      <c r="M25" s="168">
        <f t="shared" si="8"/>
        <v>0</v>
      </c>
      <c r="N25" s="169">
        <f t="shared" si="8"/>
        <v>6645</v>
      </c>
      <c r="O25" s="168">
        <f t="shared" si="8"/>
        <v>855</v>
      </c>
      <c r="P25" s="169">
        <f t="shared" si="8"/>
        <v>0</v>
      </c>
      <c r="Q25" s="169">
        <f t="shared" si="8"/>
        <v>40</v>
      </c>
      <c r="R25" s="265">
        <f t="shared" si="5"/>
        <v>5830</v>
      </c>
      <c r="S25" s="121">
        <f>SUM(S19:S24)</f>
        <v>35</v>
      </c>
    </row>
    <row r="26" spans="1:19" ht="12.75" customHeight="1">
      <c r="A26" s="387">
        <v>43712</v>
      </c>
      <c r="B26" s="202" t="s">
        <v>112</v>
      </c>
      <c r="C26" s="109">
        <v>82</v>
      </c>
      <c r="D26" s="109">
        <v>11</v>
      </c>
      <c r="E26" s="109">
        <v>2</v>
      </c>
      <c r="F26" s="109">
        <v>0</v>
      </c>
      <c r="G26" s="110">
        <v>9</v>
      </c>
      <c r="H26" s="110">
        <v>0</v>
      </c>
      <c r="I26" s="110">
        <v>6</v>
      </c>
      <c r="J26" s="111">
        <v>0</v>
      </c>
      <c r="K26" s="111">
        <v>8</v>
      </c>
      <c r="L26" s="287">
        <v>0</v>
      </c>
      <c r="M26" s="287">
        <v>0</v>
      </c>
      <c r="N26" s="112">
        <f aca="true" t="shared" si="9" ref="N26:N31">SUM(C26*15,F26*12,G26*7.5,H26*7.5,I26*7.5,J26*7.5,K26*7.5,L26*100,M26*20)</f>
        <v>1402.5</v>
      </c>
      <c r="O26" s="112">
        <v>247.5</v>
      </c>
      <c r="P26" s="135">
        <v>0</v>
      </c>
      <c r="Q26" s="135">
        <v>0</v>
      </c>
      <c r="R26" s="122">
        <f t="shared" si="5"/>
        <v>1155</v>
      </c>
      <c r="S26" s="177">
        <v>9</v>
      </c>
    </row>
    <row r="27" spans="1:19" ht="12.75" customHeight="1">
      <c r="A27" s="387"/>
      <c r="B27" s="202" t="s">
        <v>113</v>
      </c>
      <c r="C27" s="109">
        <v>0</v>
      </c>
      <c r="D27" s="109">
        <v>0</v>
      </c>
      <c r="E27" s="109">
        <v>0</v>
      </c>
      <c r="F27" s="109">
        <v>0</v>
      </c>
      <c r="G27" s="110">
        <v>0</v>
      </c>
      <c r="H27" s="110">
        <v>0</v>
      </c>
      <c r="I27" s="110">
        <v>0</v>
      </c>
      <c r="J27" s="111">
        <v>0</v>
      </c>
      <c r="K27" s="111">
        <v>0</v>
      </c>
      <c r="L27" s="288">
        <v>0</v>
      </c>
      <c r="M27" s="288">
        <v>0</v>
      </c>
      <c r="N27" s="112">
        <f t="shared" si="9"/>
        <v>0</v>
      </c>
      <c r="O27" s="112">
        <v>0</v>
      </c>
      <c r="P27" s="135">
        <v>0</v>
      </c>
      <c r="Q27" s="135">
        <v>0</v>
      </c>
      <c r="R27" s="122">
        <f t="shared" si="5"/>
        <v>0</v>
      </c>
      <c r="S27" s="177">
        <v>0</v>
      </c>
    </row>
    <row r="28" spans="1:19" ht="12.75" customHeight="1">
      <c r="A28" s="387"/>
      <c r="B28" s="202" t="s">
        <v>114</v>
      </c>
      <c r="C28" s="109">
        <v>148</v>
      </c>
      <c r="D28" s="109">
        <v>0</v>
      </c>
      <c r="E28" s="109">
        <v>2</v>
      </c>
      <c r="F28" s="109">
        <v>0</v>
      </c>
      <c r="G28" s="110">
        <v>15</v>
      </c>
      <c r="H28" s="110">
        <v>2</v>
      </c>
      <c r="I28" s="110">
        <v>4</v>
      </c>
      <c r="J28" s="111">
        <v>0</v>
      </c>
      <c r="K28" s="111">
        <v>11</v>
      </c>
      <c r="L28" s="288">
        <v>0</v>
      </c>
      <c r="M28" s="288">
        <v>0</v>
      </c>
      <c r="N28" s="112">
        <f t="shared" si="9"/>
        <v>2460</v>
      </c>
      <c r="O28" s="112">
        <v>300</v>
      </c>
      <c r="P28" s="289">
        <v>0</v>
      </c>
      <c r="Q28" s="135">
        <v>0</v>
      </c>
      <c r="R28" s="122">
        <f t="shared" si="5"/>
        <v>2160</v>
      </c>
      <c r="S28" s="177">
        <v>10</v>
      </c>
    </row>
    <row r="29" spans="1:19" ht="12.75" customHeight="1">
      <c r="A29" s="387"/>
      <c r="B29" s="213" t="s">
        <v>139</v>
      </c>
      <c r="C29" s="109">
        <v>74</v>
      </c>
      <c r="D29" s="109">
        <v>1</v>
      </c>
      <c r="E29" s="109">
        <v>1</v>
      </c>
      <c r="F29" s="109">
        <v>0</v>
      </c>
      <c r="G29" s="110">
        <v>15</v>
      </c>
      <c r="H29" s="110">
        <v>0</v>
      </c>
      <c r="I29" s="110">
        <v>7</v>
      </c>
      <c r="J29" s="111">
        <v>1</v>
      </c>
      <c r="K29" s="111">
        <v>1</v>
      </c>
      <c r="L29" s="288">
        <v>0</v>
      </c>
      <c r="M29" s="288">
        <v>0</v>
      </c>
      <c r="N29" s="112">
        <f t="shared" si="9"/>
        <v>1290</v>
      </c>
      <c r="O29" s="112">
        <v>157.5</v>
      </c>
      <c r="P29" s="289">
        <v>0</v>
      </c>
      <c r="Q29" s="135">
        <v>0</v>
      </c>
      <c r="R29" s="122">
        <f t="shared" si="5"/>
        <v>1132.5</v>
      </c>
      <c r="S29" s="177">
        <v>8</v>
      </c>
    </row>
    <row r="30" spans="1:19" ht="12.75" customHeight="1">
      <c r="A30" s="387"/>
      <c r="B30" s="202" t="s">
        <v>115</v>
      </c>
      <c r="C30" s="109">
        <v>73</v>
      </c>
      <c r="D30" s="109">
        <v>21</v>
      </c>
      <c r="E30" s="109">
        <v>6</v>
      </c>
      <c r="F30" s="109">
        <v>0</v>
      </c>
      <c r="G30" s="110">
        <v>15</v>
      </c>
      <c r="H30" s="110">
        <v>0</v>
      </c>
      <c r="I30" s="110">
        <v>5</v>
      </c>
      <c r="J30" s="111">
        <v>1</v>
      </c>
      <c r="K30" s="111">
        <v>4</v>
      </c>
      <c r="L30" s="288">
        <v>0</v>
      </c>
      <c r="M30" s="288">
        <v>0</v>
      </c>
      <c r="N30" s="112">
        <f t="shared" si="9"/>
        <v>1282.5</v>
      </c>
      <c r="O30" s="112">
        <v>120</v>
      </c>
      <c r="P30" s="135">
        <v>0</v>
      </c>
      <c r="Q30" s="135">
        <v>0</v>
      </c>
      <c r="R30" s="122">
        <f t="shared" si="5"/>
        <v>1162.5</v>
      </c>
      <c r="S30" s="177">
        <v>4</v>
      </c>
    </row>
    <row r="31" spans="1:19" ht="12.75" customHeight="1">
      <c r="A31" s="387"/>
      <c r="B31" s="202" t="s">
        <v>116</v>
      </c>
      <c r="C31" s="109">
        <v>22</v>
      </c>
      <c r="D31" s="109">
        <v>6</v>
      </c>
      <c r="E31" s="109">
        <v>2</v>
      </c>
      <c r="F31" s="109">
        <v>0</v>
      </c>
      <c r="G31" s="110">
        <v>1</v>
      </c>
      <c r="H31" s="110">
        <v>0</v>
      </c>
      <c r="I31" s="110">
        <v>0</v>
      </c>
      <c r="J31" s="111">
        <v>0</v>
      </c>
      <c r="K31" s="111">
        <v>0</v>
      </c>
      <c r="L31" s="288">
        <v>0</v>
      </c>
      <c r="M31" s="288">
        <v>0</v>
      </c>
      <c r="N31" s="112">
        <f t="shared" si="9"/>
        <v>337.5</v>
      </c>
      <c r="O31" s="112">
        <v>45</v>
      </c>
      <c r="P31" s="135">
        <v>0</v>
      </c>
      <c r="Q31" s="135">
        <v>0</v>
      </c>
      <c r="R31" s="122">
        <f t="shared" si="5"/>
        <v>292.5</v>
      </c>
      <c r="S31" s="177">
        <v>2</v>
      </c>
    </row>
    <row r="32" spans="1:19" ht="12.75" customHeight="1">
      <c r="A32" s="387"/>
      <c r="B32" s="116" t="s">
        <v>117</v>
      </c>
      <c r="C32" s="168">
        <f aca="true" t="shared" si="10" ref="C32:Q32">SUM(C26:C31)</f>
        <v>399</v>
      </c>
      <c r="D32" s="168">
        <f t="shared" si="10"/>
        <v>39</v>
      </c>
      <c r="E32" s="168">
        <f t="shared" si="10"/>
        <v>13</v>
      </c>
      <c r="F32" s="168">
        <f t="shared" si="10"/>
        <v>0</v>
      </c>
      <c r="G32" s="168">
        <f t="shared" si="10"/>
        <v>55</v>
      </c>
      <c r="H32" s="168">
        <f t="shared" si="10"/>
        <v>2</v>
      </c>
      <c r="I32" s="168">
        <f t="shared" si="10"/>
        <v>22</v>
      </c>
      <c r="J32" s="117">
        <f t="shared" si="10"/>
        <v>2</v>
      </c>
      <c r="K32" s="117">
        <f t="shared" si="10"/>
        <v>24</v>
      </c>
      <c r="L32" s="168">
        <f t="shared" si="10"/>
        <v>0</v>
      </c>
      <c r="M32" s="168">
        <f t="shared" si="10"/>
        <v>0</v>
      </c>
      <c r="N32" s="169">
        <f t="shared" si="10"/>
        <v>6772.5</v>
      </c>
      <c r="O32" s="168">
        <f t="shared" si="10"/>
        <v>870</v>
      </c>
      <c r="P32" s="169">
        <f t="shared" si="10"/>
        <v>0</v>
      </c>
      <c r="Q32" s="169">
        <f t="shared" si="10"/>
        <v>0</v>
      </c>
      <c r="R32" s="265">
        <f t="shared" si="5"/>
        <v>5902.5</v>
      </c>
      <c r="S32" s="121">
        <f>SUM(S26:S31)</f>
        <v>33</v>
      </c>
    </row>
    <row r="33" spans="1:19" ht="12.75" customHeight="1">
      <c r="A33" s="387">
        <v>43713</v>
      </c>
      <c r="B33" s="202" t="s">
        <v>112</v>
      </c>
      <c r="C33" s="109">
        <v>11</v>
      </c>
      <c r="D33" s="109">
        <v>3</v>
      </c>
      <c r="E33" s="109">
        <v>8</v>
      </c>
      <c r="F33" s="109">
        <v>0</v>
      </c>
      <c r="G33" s="110">
        <v>1</v>
      </c>
      <c r="H33" s="110">
        <v>0</v>
      </c>
      <c r="I33" s="110">
        <v>0</v>
      </c>
      <c r="J33" s="111">
        <v>0</v>
      </c>
      <c r="K33" s="111">
        <v>0</v>
      </c>
      <c r="L33" s="287">
        <v>0</v>
      </c>
      <c r="M33" s="287">
        <v>0</v>
      </c>
      <c r="N33" s="112">
        <f aca="true" t="shared" si="11" ref="N33:N38">SUM(C33*15,F33*12,G33*7.5,H33*7.5,I33*7.5,J33*7.5,K33*7.5,L33*100,M33*20)</f>
        <v>172.5</v>
      </c>
      <c r="O33" s="112">
        <v>0</v>
      </c>
      <c r="P33" s="135">
        <v>0</v>
      </c>
      <c r="Q33" s="135">
        <v>0</v>
      </c>
      <c r="R33" s="122">
        <f t="shared" si="5"/>
        <v>172.5</v>
      </c>
      <c r="S33" s="177">
        <v>0</v>
      </c>
    </row>
    <row r="34" spans="1:19" ht="12.75" customHeight="1">
      <c r="A34" s="387"/>
      <c r="B34" s="202" t="s">
        <v>113</v>
      </c>
      <c r="C34" s="109">
        <v>0</v>
      </c>
      <c r="D34" s="109">
        <v>0</v>
      </c>
      <c r="E34" s="109">
        <v>0</v>
      </c>
      <c r="F34" s="109">
        <v>0</v>
      </c>
      <c r="G34" s="110">
        <v>0</v>
      </c>
      <c r="H34" s="110">
        <v>0</v>
      </c>
      <c r="I34" s="110">
        <v>0</v>
      </c>
      <c r="J34" s="111">
        <v>0</v>
      </c>
      <c r="K34" s="111">
        <v>0</v>
      </c>
      <c r="L34" s="288">
        <v>0</v>
      </c>
      <c r="M34" s="288">
        <v>0</v>
      </c>
      <c r="N34" s="112">
        <f t="shared" si="11"/>
        <v>0</v>
      </c>
      <c r="O34" s="112">
        <v>0</v>
      </c>
      <c r="P34" s="135">
        <v>0</v>
      </c>
      <c r="Q34" s="135">
        <v>0</v>
      </c>
      <c r="R34" s="122">
        <f t="shared" si="5"/>
        <v>0</v>
      </c>
      <c r="S34" s="177">
        <v>0</v>
      </c>
    </row>
    <row r="35" spans="1:19" ht="12.75" customHeight="1">
      <c r="A35" s="387"/>
      <c r="B35" s="202" t="s">
        <v>114</v>
      </c>
      <c r="C35" s="109">
        <v>34</v>
      </c>
      <c r="D35" s="109">
        <v>0</v>
      </c>
      <c r="E35" s="109">
        <v>3</v>
      </c>
      <c r="F35" s="109">
        <v>0</v>
      </c>
      <c r="G35" s="110">
        <v>10</v>
      </c>
      <c r="H35" s="110">
        <v>0</v>
      </c>
      <c r="I35" s="110">
        <v>0</v>
      </c>
      <c r="J35" s="111">
        <v>0</v>
      </c>
      <c r="K35" s="111">
        <v>4</v>
      </c>
      <c r="L35" s="288">
        <v>0</v>
      </c>
      <c r="M35" s="288">
        <v>0</v>
      </c>
      <c r="N35" s="112">
        <f t="shared" si="11"/>
        <v>615</v>
      </c>
      <c r="O35" s="112">
        <v>105</v>
      </c>
      <c r="P35" s="289">
        <v>0</v>
      </c>
      <c r="Q35" s="135">
        <v>0</v>
      </c>
      <c r="R35" s="122">
        <f t="shared" si="5"/>
        <v>510</v>
      </c>
      <c r="S35" s="177">
        <v>3</v>
      </c>
    </row>
    <row r="36" spans="1:19" ht="12.75" customHeight="1">
      <c r="A36" s="387"/>
      <c r="B36" s="213" t="s">
        <v>139</v>
      </c>
      <c r="C36" s="109">
        <v>18</v>
      </c>
      <c r="D36" s="109">
        <v>0</v>
      </c>
      <c r="E36" s="109">
        <v>0</v>
      </c>
      <c r="F36" s="109">
        <v>0</v>
      </c>
      <c r="G36" s="110">
        <v>2</v>
      </c>
      <c r="H36" s="110">
        <v>0</v>
      </c>
      <c r="I36" s="110">
        <v>0</v>
      </c>
      <c r="J36" s="111">
        <v>0</v>
      </c>
      <c r="K36" s="111">
        <v>0</v>
      </c>
      <c r="L36" s="288">
        <v>0</v>
      </c>
      <c r="M36" s="288">
        <v>0</v>
      </c>
      <c r="N36" s="112">
        <f t="shared" si="11"/>
        <v>285</v>
      </c>
      <c r="O36" s="112">
        <v>30</v>
      </c>
      <c r="P36" s="289">
        <v>0</v>
      </c>
      <c r="Q36" s="135">
        <v>0</v>
      </c>
      <c r="R36" s="122">
        <f t="shared" si="5"/>
        <v>255</v>
      </c>
      <c r="S36" s="177">
        <v>1</v>
      </c>
    </row>
    <row r="37" spans="1:19" ht="12.75" customHeight="1">
      <c r="A37" s="387"/>
      <c r="B37" s="202" t="s">
        <v>115</v>
      </c>
      <c r="C37" s="109">
        <v>6</v>
      </c>
      <c r="D37" s="109">
        <v>2</v>
      </c>
      <c r="E37" s="109">
        <v>8</v>
      </c>
      <c r="F37" s="109">
        <v>0</v>
      </c>
      <c r="G37" s="110">
        <v>5</v>
      </c>
      <c r="H37" s="110">
        <v>0</v>
      </c>
      <c r="I37" s="110">
        <v>0</v>
      </c>
      <c r="J37" s="111">
        <v>0</v>
      </c>
      <c r="K37" s="111">
        <v>0</v>
      </c>
      <c r="L37" s="288">
        <v>0</v>
      </c>
      <c r="M37" s="288">
        <v>0</v>
      </c>
      <c r="N37" s="112">
        <f t="shared" si="11"/>
        <v>127.5</v>
      </c>
      <c r="O37" s="112">
        <v>0</v>
      </c>
      <c r="P37" s="135">
        <v>0</v>
      </c>
      <c r="Q37" s="135">
        <v>0</v>
      </c>
      <c r="R37" s="122">
        <f t="shared" si="5"/>
        <v>127.5</v>
      </c>
      <c r="S37" s="177">
        <v>0</v>
      </c>
    </row>
    <row r="38" spans="1:19" ht="12.75" customHeight="1">
      <c r="A38" s="387"/>
      <c r="B38" s="202" t="s">
        <v>116</v>
      </c>
      <c r="C38" s="109">
        <v>4</v>
      </c>
      <c r="D38" s="109">
        <v>0</v>
      </c>
      <c r="E38" s="109">
        <v>2</v>
      </c>
      <c r="F38" s="109">
        <v>0</v>
      </c>
      <c r="G38" s="110">
        <v>0</v>
      </c>
      <c r="H38" s="110">
        <v>0</v>
      </c>
      <c r="I38" s="110">
        <v>0</v>
      </c>
      <c r="J38" s="111">
        <v>0</v>
      </c>
      <c r="K38" s="111">
        <v>0</v>
      </c>
      <c r="L38" s="288">
        <v>0</v>
      </c>
      <c r="M38" s="288">
        <v>0</v>
      </c>
      <c r="N38" s="112">
        <f t="shared" si="11"/>
        <v>60</v>
      </c>
      <c r="O38" s="112">
        <v>0</v>
      </c>
      <c r="P38" s="135">
        <v>0</v>
      </c>
      <c r="Q38" s="135">
        <v>0</v>
      </c>
      <c r="R38" s="122">
        <f t="shared" si="5"/>
        <v>60</v>
      </c>
      <c r="S38" s="177">
        <v>0</v>
      </c>
    </row>
    <row r="39" spans="1:19" ht="12.75" customHeight="1">
      <c r="A39" s="387"/>
      <c r="B39" s="116" t="s">
        <v>117</v>
      </c>
      <c r="C39" s="168">
        <f aca="true" t="shared" si="12" ref="C39:Q39">SUM(C33:C38)</f>
        <v>73</v>
      </c>
      <c r="D39" s="168">
        <f t="shared" si="12"/>
        <v>5</v>
      </c>
      <c r="E39" s="168">
        <f t="shared" si="12"/>
        <v>21</v>
      </c>
      <c r="F39" s="168">
        <f t="shared" si="12"/>
        <v>0</v>
      </c>
      <c r="G39" s="168">
        <f t="shared" si="12"/>
        <v>18</v>
      </c>
      <c r="H39" s="168">
        <f t="shared" si="12"/>
        <v>0</v>
      </c>
      <c r="I39" s="168">
        <f t="shared" si="12"/>
        <v>0</v>
      </c>
      <c r="J39" s="117">
        <f t="shared" si="12"/>
        <v>0</v>
      </c>
      <c r="K39" s="117">
        <f t="shared" si="12"/>
        <v>4</v>
      </c>
      <c r="L39" s="168">
        <f t="shared" si="12"/>
        <v>0</v>
      </c>
      <c r="M39" s="168">
        <f t="shared" si="12"/>
        <v>0</v>
      </c>
      <c r="N39" s="169">
        <f t="shared" si="12"/>
        <v>1260</v>
      </c>
      <c r="O39" s="168">
        <f t="shared" si="12"/>
        <v>135</v>
      </c>
      <c r="P39" s="169">
        <f t="shared" si="12"/>
        <v>0</v>
      </c>
      <c r="Q39" s="169">
        <f t="shared" si="12"/>
        <v>0</v>
      </c>
      <c r="R39" s="265">
        <f t="shared" si="5"/>
        <v>1125</v>
      </c>
      <c r="S39" s="121">
        <f>SUM(S33:S38)</f>
        <v>4</v>
      </c>
    </row>
    <row r="40" spans="1:19" ht="12.75" customHeight="1">
      <c r="A40" s="387">
        <v>43714</v>
      </c>
      <c r="B40" s="202" t="s">
        <v>112</v>
      </c>
      <c r="C40" s="109">
        <v>260</v>
      </c>
      <c r="D40" s="109">
        <v>39</v>
      </c>
      <c r="E40" s="109">
        <v>72</v>
      </c>
      <c r="F40" s="109">
        <v>0</v>
      </c>
      <c r="G40" s="110">
        <v>59</v>
      </c>
      <c r="H40" s="110">
        <v>4</v>
      </c>
      <c r="I40" s="110">
        <v>15</v>
      </c>
      <c r="J40" s="111">
        <v>0</v>
      </c>
      <c r="K40" s="111">
        <v>61</v>
      </c>
      <c r="L40" s="287">
        <v>0</v>
      </c>
      <c r="M40" s="287">
        <v>0</v>
      </c>
      <c r="N40" s="112">
        <f aca="true" t="shared" si="13" ref="N40:N45">SUM(C40*15,F40*12,G40*7.5,H40*7.5,I40*7.5,J40*7.5,K40*7.5,L40*100,M40*20)</f>
        <v>4942.5</v>
      </c>
      <c r="O40" s="112">
        <v>1057.5</v>
      </c>
      <c r="P40" s="135">
        <v>0</v>
      </c>
      <c r="Q40" s="135">
        <v>0</v>
      </c>
      <c r="R40" s="122">
        <f t="shared" si="5"/>
        <v>3885</v>
      </c>
      <c r="S40" s="177">
        <v>39</v>
      </c>
    </row>
    <row r="41" spans="1:19" ht="12.75" customHeight="1">
      <c r="A41" s="387"/>
      <c r="B41" s="202" t="s">
        <v>113</v>
      </c>
      <c r="C41" s="109">
        <v>0</v>
      </c>
      <c r="D41" s="109">
        <v>0</v>
      </c>
      <c r="E41" s="109">
        <v>0</v>
      </c>
      <c r="F41" s="109">
        <v>0</v>
      </c>
      <c r="G41" s="110">
        <v>0</v>
      </c>
      <c r="H41" s="110">
        <v>0</v>
      </c>
      <c r="I41" s="110">
        <v>0</v>
      </c>
      <c r="J41" s="111">
        <v>0</v>
      </c>
      <c r="K41" s="111">
        <v>0</v>
      </c>
      <c r="L41" s="288">
        <v>0</v>
      </c>
      <c r="M41" s="288">
        <v>0</v>
      </c>
      <c r="N41" s="112">
        <f t="shared" si="13"/>
        <v>0</v>
      </c>
      <c r="O41" s="112">
        <v>0</v>
      </c>
      <c r="P41" s="135">
        <v>0</v>
      </c>
      <c r="Q41" s="135">
        <v>0</v>
      </c>
      <c r="R41" s="122">
        <f t="shared" si="5"/>
        <v>0</v>
      </c>
      <c r="S41" s="177">
        <v>0</v>
      </c>
    </row>
    <row r="42" spans="1:19" ht="12.75" customHeight="1">
      <c r="A42" s="387"/>
      <c r="B42" s="202" t="s">
        <v>114</v>
      </c>
      <c r="C42" s="109">
        <v>257</v>
      </c>
      <c r="D42" s="109">
        <v>0</v>
      </c>
      <c r="E42" s="109">
        <v>17</v>
      </c>
      <c r="F42" s="109">
        <v>0</v>
      </c>
      <c r="G42" s="110">
        <v>85</v>
      </c>
      <c r="H42" s="110">
        <v>1</v>
      </c>
      <c r="I42" s="110">
        <v>13</v>
      </c>
      <c r="J42" s="111">
        <v>1</v>
      </c>
      <c r="K42" s="111">
        <v>87</v>
      </c>
      <c r="L42" s="288">
        <v>0</v>
      </c>
      <c r="M42" s="288">
        <v>0</v>
      </c>
      <c r="N42" s="112">
        <f t="shared" si="13"/>
        <v>5257.5</v>
      </c>
      <c r="O42" s="112">
        <v>1492.5</v>
      </c>
      <c r="P42" s="289">
        <v>0</v>
      </c>
      <c r="Q42" s="135">
        <v>0</v>
      </c>
      <c r="R42" s="122">
        <f t="shared" si="5"/>
        <v>3765</v>
      </c>
      <c r="S42" s="177">
        <v>65</v>
      </c>
    </row>
    <row r="43" spans="1:19" ht="12.75" customHeight="1">
      <c r="A43" s="387"/>
      <c r="B43" s="213" t="s">
        <v>139</v>
      </c>
      <c r="C43" s="109">
        <v>179</v>
      </c>
      <c r="D43" s="109">
        <v>0</v>
      </c>
      <c r="E43" s="109">
        <v>9</v>
      </c>
      <c r="F43" s="109">
        <v>0</v>
      </c>
      <c r="G43" s="110">
        <v>67</v>
      </c>
      <c r="H43" s="110">
        <v>0</v>
      </c>
      <c r="I43" s="110">
        <v>17</v>
      </c>
      <c r="J43" s="111">
        <v>2</v>
      </c>
      <c r="K43" s="111">
        <v>14</v>
      </c>
      <c r="L43" s="288">
        <v>0</v>
      </c>
      <c r="M43" s="288">
        <v>0</v>
      </c>
      <c r="N43" s="112">
        <f t="shared" si="13"/>
        <v>3435</v>
      </c>
      <c r="O43" s="112">
        <v>870</v>
      </c>
      <c r="P43" s="289">
        <v>0</v>
      </c>
      <c r="Q43" s="135">
        <v>0</v>
      </c>
      <c r="R43" s="122">
        <f t="shared" si="5"/>
        <v>2565</v>
      </c>
      <c r="S43" s="177">
        <v>43</v>
      </c>
    </row>
    <row r="44" spans="1:19" ht="12.75" customHeight="1">
      <c r="A44" s="387"/>
      <c r="B44" s="202" t="s">
        <v>115</v>
      </c>
      <c r="C44" s="109">
        <v>132</v>
      </c>
      <c r="D44" s="109">
        <v>24</v>
      </c>
      <c r="E44" s="109">
        <v>1</v>
      </c>
      <c r="F44" s="109">
        <v>0</v>
      </c>
      <c r="G44" s="110">
        <v>31</v>
      </c>
      <c r="H44" s="110">
        <v>1</v>
      </c>
      <c r="I44" s="110">
        <v>9</v>
      </c>
      <c r="J44" s="111">
        <v>0</v>
      </c>
      <c r="K44" s="111">
        <v>27</v>
      </c>
      <c r="L44" s="288">
        <v>0</v>
      </c>
      <c r="M44" s="288">
        <v>0</v>
      </c>
      <c r="N44" s="112">
        <f t="shared" si="13"/>
        <v>2490</v>
      </c>
      <c r="O44" s="112">
        <v>532.5</v>
      </c>
      <c r="P44" s="135">
        <v>0</v>
      </c>
      <c r="Q44" s="135">
        <v>0</v>
      </c>
      <c r="R44" s="122">
        <f t="shared" si="5"/>
        <v>1957.5</v>
      </c>
      <c r="S44" s="177">
        <v>21</v>
      </c>
    </row>
    <row r="45" spans="1:19" ht="12.75" customHeight="1">
      <c r="A45" s="387"/>
      <c r="B45" s="202" t="s">
        <v>116</v>
      </c>
      <c r="C45" s="109">
        <v>23</v>
      </c>
      <c r="D45" s="109">
        <v>13</v>
      </c>
      <c r="E45" s="109">
        <v>9</v>
      </c>
      <c r="F45" s="109">
        <v>0</v>
      </c>
      <c r="G45" s="110">
        <v>4</v>
      </c>
      <c r="H45" s="110">
        <v>0</v>
      </c>
      <c r="I45" s="110">
        <v>1</v>
      </c>
      <c r="J45" s="111">
        <v>0</v>
      </c>
      <c r="K45" s="111">
        <v>10</v>
      </c>
      <c r="L45" s="288">
        <v>0</v>
      </c>
      <c r="M45" s="288">
        <v>0</v>
      </c>
      <c r="N45" s="112">
        <f t="shared" si="13"/>
        <v>457.5</v>
      </c>
      <c r="O45" s="112">
        <v>67.5</v>
      </c>
      <c r="P45" s="135">
        <v>0</v>
      </c>
      <c r="Q45" s="135">
        <v>0</v>
      </c>
      <c r="R45" s="122">
        <f t="shared" si="5"/>
        <v>390</v>
      </c>
      <c r="S45" s="177">
        <v>6</v>
      </c>
    </row>
    <row r="46" spans="1:19" ht="12.75" customHeight="1">
      <c r="A46" s="387"/>
      <c r="B46" s="116" t="s">
        <v>117</v>
      </c>
      <c r="C46" s="168">
        <f aca="true" t="shared" si="14" ref="C46:Q46">SUM(C40:C45)</f>
        <v>851</v>
      </c>
      <c r="D46" s="168">
        <f t="shared" si="14"/>
        <v>76</v>
      </c>
      <c r="E46" s="168">
        <f t="shared" si="14"/>
        <v>108</v>
      </c>
      <c r="F46" s="168">
        <f t="shared" si="14"/>
        <v>0</v>
      </c>
      <c r="G46" s="168">
        <f t="shared" si="14"/>
        <v>246</v>
      </c>
      <c r="H46" s="168">
        <f t="shared" si="14"/>
        <v>6</v>
      </c>
      <c r="I46" s="168">
        <f t="shared" si="14"/>
        <v>55</v>
      </c>
      <c r="J46" s="117">
        <f t="shared" si="14"/>
        <v>3</v>
      </c>
      <c r="K46" s="117">
        <f t="shared" si="14"/>
        <v>199</v>
      </c>
      <c r="L46" s="168">
        <f t="shared" si="14"/>
        <v>0</v>
      </c>
      <c r="M46" s="168">
        <f t="shared" si="14"/>
        <v>0</v>
      </c>
      <c r="N46" s="169">
        <f t="shared" si="14"/>
        <v>16582.5</v>
      </c>
      <c r="O46" s="168">
        <f t="shared" si="14"/>
        <v>4020</v>
      </c>
      <c r="P46" s="169">
        <f t="shared" si="14"/>
        <v>0</v>
      </c>
      <c r="Q46" s="169">
        <f t="shared" si="14"/>
        <v>0</v>
      </c>
      <c r="R46" s="265">
        <f t="shared" si="5"/>
        <v>12562.5</v>
      </c>
      <c r="S46" s="121">
        <f>SUM(S40:S45)</f>
        <v>174</v>
      </c>
    </row>
    <row r="47" spans="1:19" ht="12.75" customHeight="1">
      <c r="A47" s="387">
        <v>43715</v>
      </c>
      <c r="B47" s="202" t="s">
        <v>112</v>
      </c>
      <c r="C47" s="109">
        <v>541</v>
      </c>
      <c r="D47" s="109">
        <v>81</v>
      </c>
      <c r="E47" s="109">
        <v>18</v>
      </c>
      <c r="F47" s="109">
        <v>0</v>
      </c>
      <c r="G47" s="110">
        <v>105</v>
      </c>
      <c r="H47" s="110">
        <v>7</v>
      </c>
      <c r="I47" s="110">
        <v>52</v>
      </c>
      <c r="J47" s="111">
        <v>1</v>
      </c>
      <c r="K47" s="111">
        <v>170</v>
      </c>
      <c r="L47" s="287">
        <v>0</v>
      </c>
      <c r="M47" s="287">
        <v>0</v>
      </c>
      <c r="N47" s="112">
        <f aca="true" t="shared" si="15" ref="N47:N52">SUM(C47*15,F47*12,G47*7.5,H47*7.5,I47*7.5,J47*7.5,K47*7.5,L47*100,M47*20)</f>
        <v>10627.5</v>
      </c>
      <c r="O47" s="112">
        <v>4350</v>
      </c>
      <c r="P47" s="135">
        <v>0</v>
      </c>
      <c r="Q47" s="135">
        <v>0</v>
      </c>
      <c r="R47" s="122">
        <f t="shared" si="5"/>
        <v>6277.5</v>
      </c>
      <c r="S47" s="177">
        <v>157</v>
      </c>
    </row>
    <row r="48" spans="1:19" ht="12.75" customHeight="1">
      <c r="A48" s="387"/>
      <c r="B48" s="202" t="s">
        <v>113</v>
      </c>
      <c r="C48" s="109">
        <v>402</v>
      </c>
      <c r="D48" s="109">
        <v>0</v>
      </c>
      <c r="E48" s="109">
        <v>9</v>
      </c>
      <c r="F48" s="109">
        <v>0</v>
      </c>
      <c r="G48" s="110">
        <v>172</v>
      </c>
      <c r="H48" s="110">
        <v>4</v>
      </c>
      <c r="I48" s="110">
        <v>10</v>
      </c>
      <c r="J48" s="111">
        <v>2</v>
      </c>
      <c r="K48" s="111">
        <v>81</v>
      </c>
      <c r="L48" s="288">
        <v>0</v>
      </c>
      <c r="M48" s="288">
        <v>0</v>
      </c>
      <c r="N48" s="112">
        <f t="shared" si="15"/>
        <v>8047.5</v>
      </c>
      <c r="O48" s="112">
        <v>2835</v>
      </c>
      <c r="P48" s="135">
        <v>113</v>
      </c>
      <c r="Q48" s="135">
        <v>7</v>
      </c>
      <c r="R48" s="122">
        <f t="shared" si="5"/>
        <v>5106.5</v>
      </c>
      <c r="S48" s="177">
        <v>115</v>
      </c>
    </row>
    <row r="49" spans="1:24" ht="12.75" customHeight="1">
      <c r="A49" s="387"/>
      <c r="B49" s="202" t="s">
        <v>114</v>
      </c>
      <c r="C49" s="109">
        <v>367</v>
      </c>
      <c r="D49" s="109">
        <v>0</v>
      </c>
      <c r="E49" s="109">
        <v>31</v>
      </c>
      <c r="F49" s="109">
        <v>0</v>
      </c>
      <c r="G49" s="110">
        <v>67</v>
      </c>
      <c r="H49" s="110">
        <v>14</v>
      </c>
      <c r="I49" s="110">
        <v>57</v>
      </c>
      <c r="J49" s="111">
        <v>1</v>
      </c>
      <c r="K49" s="111">
        <v>426</v>
      </c>
      <c r="L49" s="288">
        <v>0</v>
      </c>
      <c r="M49" s="288">
        <v>0</v>
      </c>
      <c r="N49" s="112">
        <f t="shared" si="15"/>
        <v>9742.5</v>
      </c>
      <c r="O49" s="112">
        <v>3345</v>
      </c>
      <c r="P49" s="289">
        <v>0</v>
      </c>
      <c r="Q49" s="135">
        <v>0</v>
      </c>
      <c r="R49" s="122">
        <f t="shared" si="5"/>
        <v>6397.5</v>
      </c>
      <c r="S49" s="177">
        <v>145</v>
      </c>
      <c r="U49" s="177" t="s">
        <v>140</v>
      </c>
      <c r="V49" s="177" t="s">
        <v>141</v>
      </c>
      <c r="W49" s="177" t="s">
        <v>161</v>
      </c>
      <c r="X49" s="177" t="s">
        <v>143</v>
      </c>
    </row>
    <row r="50" spans="1:24" ht="12.75" customHeight="1">
      <c r="A50" s="387"/>
      <c r="B50" s="213" t="s">
        <v>139</v>
      </c>
      <c r="C50" s="109">
        <v>272</v>
      </c>
      <c r="D50" s="109">
        <v>1</v>
      </c>
      <c r="E50" s="109">
        <v>16</v>
      </c>
      <c r="F50" s="109">
        <v>0</v>
      </c>
      <c r="G50" s="110">
        <v>89</v>
      </c>
      <c r="H50" s="110">
        <v>1</v>
      </c>
      <c r="I50" s="110">
        <v>32</v>
      </c>
      <c r="J50" s="111">
        <v>2</v>
      </c>
      <c r="K50" s="111">
        <v>119</v>
      </c>
      <c r="L50" s="288">
        <v>0</v>
      </c>
      <c r="M50" s="288">
        <v>0</v>
      </c>
      <c r="N50" s="112">
        <f t="shared" si="15"/>
        <v>5902.5</v>
      </c>
      <c r="O50" s="112">
        <v>2287.5</v>
      </c>
      <c r="P50" s="289">
        <v>0</v>
      </c>
      <c r="Q50" s="135">
        <v>0</v>
      </c>
      <c r="R50" s="122">
        <f t="shared" si="5"/>
        <v>3615</v>
      </c>
      <c r="S50" s="177">
        <v>102</v>
      </c>
      <c r="U50" s="400">
        <v>6</v>
      </c>
      <c r="V50" s="412">
        <v>851</v>
      </c>
      <c r="W50" s="400">
        <v>509</v>
      </c>
      <c r="X50" s="400">
        <v>184</v>
      </c>
    </row>
    <row r="51" spans="1:24" ht="12.75" customHeight="1">
      <c r="A51" s="387"/>
      <c r="B51" s="202" t="s">
        <v>115</v>
      </c>
      <c r="C51" s="109">
        <v>314</v>
      </c>
      <c r="D51" s="109">
        <v>30</v>
      </c>
      <c r="E51" s="109">
        <v>22</v>
      </c>
      <c r="F51" s="109">
        <v>0</v>
      </c>
      <c r="G51" s="110">
        <v>100</v>
      </c>
      <c r="H51" s="110">
        <v>4</v>
      </c>
      <c r="I51" s="110">
        <v>58</v>
      </c>
      <c r="J51" s="111">
        <v>0</v>
      </c>
      <c r="K51" s="111">
        <v>132</v>
      </c>
      <c r="L51" s="288">
        <v>0</v>
      </c>
      <c r="M51" s="288">
        <v>0</v>
      </c>
      <c r="N51" s="112">
        <f t="shared" si="15"/>
        <v>6915</v>
      </c>
      <c r="O51" s="112">
        <v>2377.5</v>
      </c>
      <c r="P51" s="135">
        <v>0</v>
      </c>
      <c r="Q51" s="135">
        <v>0</v>
      </c>
      <c r="R51" s="122">
        <f t="shared" si="5"/>
        <v>4537.5</v>
      </c>
      <c r="S51" s="177">
        <v>118</v>
      </c>
      <c r="U51" s="400"/>
      <c r="V51" s="400"/>
      <c r="W51" s="400"/>
      <c r="X51" s="400"/>
    </row>
    <row r="52" spans="1:24" ht="12.75" customHeight="1">
      <c r="A52" s="387"/>
      <c r="B52" s="202" t="s">
        <v>116</v>
      </c>
      <c r="C52" s="109">
        <v>109</v>
      </c>
      <c r="D52" s="109">
        <v>47</v>
      </c>
      <c r="E52" s="109">
        <v>11</v>
      </c>
      <c r="F52" s="109">
        <v>0</v>
      </c>
      <c r="G52" s="110">
        <v>13</v>
      </c>
      <c r="H52" s="110">
        <v>2</v>
      </c>
      <c r="I52" s="110">
        <v>17</v>
      </c>
      <c r="J52" s="111">
        <v>0</v>
      </c>
      <c r="K52" s="111">
        <v>75</v>
      </c>
      <c r="L52" s="288">
        <v>0</v>
      </c>
      <c r="M52" s="288">
        <v>0</v>
      </c>
      <c r="N52" s="112">
        <f t="shared" si="15"/>
        <v>2437.5</v>
      </c>
      <c r="O52" s="112">
        <v>555</v>
      </c>
      <c r="P52" s="135">
        <v>0</v>
      </c>
      <c r="Q52" s="135">
        <v>0</v>
      </c>
      <c r="R52" s="122">
        <f t="shared" si="5"/>
        <v>1882.5</v>
      </c>
      <c r="S52" s="177">
        <v>22</v>
      </c>
      <c r="U52" s="400">
        <v>7</v>
      </c>
      <c r="V52" s="400"/>
      <c r="W52" s="400"/>
      <c r="X52" s="400"/>
    </row>
    <row r="53" spans="1:24" ht="12.75" customHeight="1">
      <c r="A53" s="387"/>
      <c r="B53" s="116" t="s">
        <v>117</v>
      </c>
      <c r="C53" s="168">
        <f aca="true" t="shared" si="16" ref="C53:Q53">SUM(C47:C52)</f>
        <v>2005</v>
      </c>
      <c r="D53" s="168">
        <f t="shared" si="16"/>
        <v>159</v>
      </c>
      <c r="E53" s="168">
        <f t="shared" si="16"/>
        <v>107</v>
      </c>
      <c r="F53" s="168">
        <f t="shared" si="16"/>
        <v>0</v>
      </c>
      <c r="G53" s="168">
        <f t="shared" si="16"/>
        <v>546</v>
      </c>
      <c r="H53" s="168">
        <f t="shared" si="16"/>
        <v>32</v>
      </c>
      <c r="I53" s="168">
        <f t="shared" si="16"/>
        <v>226</v>
      </c>
      <c r="J53" s="117">
        <f t="shared" si="16"/>
        <v>6</v>
      </c>
      <c r="K53" s="117">
        <f t="shared" si="16"/>
        <v>1003</v>
      </c>
      <c r="L53" s="168">
        <f t="shared" si="16"/>
        <v>0</v>
      </c>
      <c r="M53" s="168">
        <f t="shared" si="16"/>
        <v>0</v>
      </c>
      <c r="N53" s="169">
        <f t="shared" si="16"/>
        <v>43672.5</v>
      </c>
      <c r="O53" s="168">
        <f t="shared" si="16"/>
        <v>15750</v>
      </c>
      <c r="P53" s="169">
        <f t="shared" si="16"/>
        <v>113</v>
      </c>
      <c r="Q53" s="169">
        <f t="shared" si="16"/>
        <v>7</v>
      </c>
      <c r="R53" s="265">
        <f t="shared" si="5"/>
        <v>27816.5</v>
      </c>
      <c r="S53" s="121">
        <f>SUM(S47:S52)</f>
        <v>659</v>
      </c>
      <c r="U53" s="400"/>
      <c r="V53" s="400"/>
      <c r="W53" s="400"/>
      <c r="X53" s="400"/>
    </row>
    <row r="54" spans="1:24" ht="12.75" customHeight="1">
      <c r="A54" s="387">
        <v>43716</v>
      </c>
      <c r="B54" s="202" t="s">
        <v>112</v>
      </c>
      <c r="C54" s="109">
        <v>659</v>
      </c>
      <c r="D54" s="109">
        <v>93</v>
      </c>
      <c r="E54" s="109">
        <v>47</v>
      </c>
      <c r="F54" s="109">
        <v>0</v>
      </c>
      <c r="G54" s="110">
        <v>113</v>
      </c>
      <c r="H54" s="110">
        <v>10</v>
      </c>
      <c r="I54" s="110">
        <v>96</v>
      </c>
      <c r="J54" s="111">
        <v>0</v>
      </c>
      <c r="K54" s="111">
        <v>144</v>
      </c>
      <c r="L54" s="287">
        <v>0</v>
      </c>
      <c r="M54" s="287">
        <v>0</v>
      </c>
      <c r="N54" s="112">
        <f aca="true" t="shared" si="17" ref="N54:N59">SUM(C54*15,F54*12,G54*7.5,H54*7.5,I54*7.5,J54*7.5,K54*7.5,L54*100,M54*20)</f>
        <v>12607.5</v>
      </c>
      <c r="O54" s="112">
        <v>4845</v>
      </c>
      <c r="P54" s="135">
        <v>0</v>
      </c>
      <c r="Q54" s="135">
        <v>0</v>
      </c>
      <c r="R54" s="122">
        <f t="shared" si="5"/>
        <v>7762.5</v>
      </c>
      <c r="S54" s="177">
        <v>183</v>
      </c>
      <c r="U54" s="400"/>
      <c r="V54" s="400"/>
      <c r="W54" s="400"/>
      <c r="X54" s="400"/>
    </row>
    <row r="55" spans="1:24" ht="12.75" customHeight="1">
      <c r="A55" s="387"/>
      <c r="B55" s="202" t="s">
        <v>113</v>
      </c>
      <c r="C55" s="109">
        <v>620</v>
      </c>
      <c r="D55" s="109">
        <v>0</v>
      </c>
      <c r="E55" s="109">
        <v>58</v>
      </c>
      <c r="F55" s="109">
        <v>0</v>
      </c>
      <c r="G55" s="110">
        <v>73</v>
      </c>
      <c r="H55" s="110">
        <v>3</v>
      </c>
      <c r="I55" s="110">
        <v>89</v>
      </c>
      <c r="J55" s="111">
        <v>0</v>
      </c>
      <c r="K55" s="111">
        <v>139</v>
      </c>
      <c r="L55" s="288">
        <v>0</v>
      </c>
      <c r="M55" s="288">
        <v>0</v>
      </c>
      <c r="N55" s="112">
        <f t="shared" si="17"/>
        <v>11580</v>
      </c>
      <c r="O55" s="112">
        <v>5130</v>
      </c>
      <c r="P55" s="135">
        <v>337.5</v>
      </c>
      <c r="Q55" s="135">
        <v>15</v>
      </c>
      <c r="R55" s="122">
        <f t="shared" si="5"/>
        <v>6127.5</v>
      </c>
      <c r="S55" s="177">
        <v>181</v>
      </c>
      <c r="U55" s="400">
        <v>8</v>
      </c>
      <c r="V55" s="400"/>
      <c r="W55" s="400"/>
      <c r="X55" s="400"/>
    </row>
    <row r="56" spans="1:24" ht="12.75" customHeight="1">
      <c r="A56" s="387"/>
      <c r="B56" s="202" t="s">
        <v>114</v>
      </c>
      <c r="C56" s="109">
        <v>394</v>
      </c>
      <c r="D56" s="109">
        <v>1</v>
      </c>
      <c r="E56" s="109">
        <v>22</v>
      </c>
      <c r="F56" s="109">
        <v>0</v>
      </c>
      <c r="G56" s="110">
        <v>51</v>
      </c>
      <c r="H56" s="110">
        <v>32</v>
      </c>
      <c r="I56" s="110">
        <v>33</v>
      </c>
      <c r="J56" s="111">
        <v>0</v>
      </c>
      <c r="K56" s="111">
        <v>675</v>
      </c>
      <c r="L56" s="288">
        <v>0</v>
      </c>
      <c r="M56" s="288">
        <v>0</v>
      </c>
      <c r="N56" s="112">
        <f t="shared" si="17"/>
        <v>11842.5</v>
      </c>
      <c r="O56" s="112">
        <v>3697.5</v>
      </c>
      <c r="P56" s="289">
        <v>0</v>
      </c>
      <c r="Q56" s="135">
        <v>0</v>
      </c>
      <c r="R56" s="122">
        <f t="shared" si="5"/>
        <v>8145</v>
      </c>
      <c r="S56" s="177">
        <v>163</v>
      </c>
      <c r="U56" s="400"/>
      <c r="V56" s="400"/>
      <c r="W56" s="400"/>
      <c r="X56" s="400"/>
    </row>
    <row r="57" spans="1:24" ht="12.75" customHeight="1">
      <c r="A57" s="387"/>
      <c r="B57" s="213" t="s">
        <v>139</v>
      </c>
      <c r="C57" s="109">
        <v>412</v>
      </c>
      <c r="D57" s="109">
        <v>1</v>
      </c>
      <c r="E57" s="109">
        <v>24</v>
      </c>
      <c r="F57" s="109">
        <v>0</v>
      </c>
      <c r="G57" s="110">
        <v>99</v>
      </c>
      <c r="H57" s="110">
        <v>0</v>
      </c>
      <c r="I57" s="110">
        <v>54</v>
      </c>
      <c r="J57" s="111">
        <v>1</v>
      </c>
      <c r="K57" s="111">
        <v>110</v>
      </c>
      <c r="L57" s="288">
        <v>0</v>
      </c>
      <c r="M57" s="288">
        <v>0</v>
      </c>
      <c r="N57" s="112">
        <f t="shared" si="17"/>
        <v>8160</v>
      </c>
      <c r="O57" s="112">
        <v>3180</v>
      </c>
      <c r="P57" s="289">
        <v>0</v>
      </c>
      <c r="Q57" s="135">
        <v>0</v>
      </c>
      <c r="R57" s="122">
        <f t="shared" si="5"/>
        <v>4980</v>
      </c>
      <c r="S57" s="177">
        <v>132</v>
      </c>
      <c r="U57" s="411" t="s">
        <v>144</v>
      </c>
      <c r="V57" s="411"/>
      <c r="W57" s="411"/>
      <c r="X57" s="411"/>
    </row>
    <row r="58" spans="1:24" ht="12.75" customHeight="1">
      <c r="A58" s="387"/>
      <c r="B58" s="202" t="s">
        <v>115</v>
      </c>
      <c r="C58" s="109">
        <v>431</v>
      </c>
      <c r="D58" s="109">
        <v>20</v>
      </c>
      <c r="E58" s="109">
        <v>28</v>
      </c>
      <c r="F58" s="109">
        <v>0</v>
      </c>
      <c r="G58" s="110">
        <v>95</v>
      </c>
      <c r="H58" s="110">
        <v>2</v>
      </c>
      <c r="I58" s="110">
        <v>45</v>
      </c>
      <c r="J58" s="111">
        <v>0</v>
      </c>
      <c r="K58" s="111">
        <v>132</v>
      </c>
      <c r="L58" s="288">
        <v>0</v>
      </c>
      <c r="M58" s="288">
        <v>0</v>
      </c>
      <c r="N58" s="112">
        <f t="shared" si="17"/>
        <v>8520</v>
      </c>
      <c r="O58" s="112">
        <v>3517.5</v>
      </c>
      <c r="P58" s="135">
        <v>0</v>
      </c>
      <c r="Q58" s="135">
        <v>0</v>
      </c>
      <c r="R58" s="122">
        <f t="shared" si="5"/>
        <v>5002.5</v>
      </c>
      <c r="S58" s="177">
        <v>139</v>
      </c>
      <c r="U58" s="411"/>
      <c r="V58" s="411"/>
      <c r="W58" s="411"/>
      <c r="X58" s="411"/>
    </row>
    <row r="59" spans="1:19" ht="12.75" customHeight="1">
      <c r="A59" s="387"/>
      <c r="B59" s="202" t="s">
        <v>116</v>
      </c>
      <c r="C59" s="109">
        <v>145</v>
      </c>
      <c r="D59" s="109">
        <v>51</v>
      </c>
      <c r="E59" s="109">
        <v>19</v>
      </c>
      <c r="F59" s="109">
        <v>0</v>
      </c>
      <c r="G59" s="110">
        <v>27</v>
      </c>
      <c r="H59" s="110">
        <v>4</v>
      </c>
      <c r="I59" s="110">
        <v>29</v>
      </c>
      <c r="J59" s="111">
        <v>0</v>
      </c>
      <c r="K59" s="111">
        <v>92</v>
      </c>
      <c r="L59" s="288">
        <v>0</v>
      </c>
      <c r="M59" s="288">
        <v>0</v>
      </c>
      <c r="N59" s="112">
        <f t="shared" si="17"/>
        <v>3315</v>
      </c>
      <c r="O59" s="112">
        <v>1125</v>
      </c>
      <c r="P59" s="135">
        <v>0</v>
      </c>
      <c r="Q59" s="135">
        <v>0</v>
      </c>
      <c r="R59" s="122">
        <f t="shared" si="5"/>
        <v>2190</v>
      </c>
      <c r="S59" s="177">
        <v>43</v>
      </c>
    </row>
    <row r="60" spans="1:19" ht="12.75" customHeight="1">
      <c r="A60" s="387"/>
      <c r="B60" s="116" t="s">
        <v>117</v>
      </c>
      <c r="C60" s="168">
        <f aca="true" t="shared" si="18" ref="C60:Q60">SUM(C54:C59)</f>
        <v>2661</v>
      </c>
      <c r="D60" s="168">
        <f t="shared" si="18"/>
        <v>166</v>
      </c>
      <c r="E60" s="168">
        <f t="shared" si="18"/>
        <v>198</v>
      </c>
      <c r="F60" s="168">
        <f t="shared" si="18"/>
        <v>0</v>
      </c>
      <c r="G60" s="168">
        <f t="shared" si="18"/>
        <v>458</v>
      </c>
      <c r="H60" s="168">
        <f t="shared" si="18"/>
        <v>51</v>
      </c>
      <c r="I60" s="168">
        <f t="shared" si="18"/>
        <v>346</v>
      </c>
      <c r="J60" s="117">
        <f t="shared" si="18"/>
        <v>1</v>
      </c>
      <c r="K60" s="117">
        <f t="shared" si="18"/>
        <v>1292</v>
      </c>
      <c r="L60" s="168">
        <f t="shared" si="18"/>
        <v>0</v>
      </c>
      <c r="M60" s="168">
        <f t="shared" si="18"/>
        <v>0</v>
      </c>
      <c r="N60" s="169">
        <f t="shared" si="18"/>
        <v>56025</v>
      </c>
      <c r="O60" s="168">
        <f t="shared" si="18"/>
        <v>21495</v>
      </c>
      <c r="P60" s="169">
        <f t="shared" si="18"/>
        <v>337.5</v>
      </c>
      <c r="Q60" s="169">
        <f t="shared" si="18"/>
        <v>15</v>
      </c>
      <c r="R60" s="265">
        <f t="shared" si="5"/>
        <v>34207.5</v>
      </c>
      <c r="S60" s="121">
        <f>SUM(S54:S59)</f>
        <v>841</v>
      </c>
    </row>
    <row r="61" spans="1:19" ht="12.75" customHeight="1">
      <c r="A61" s="385" t="s">
        <v>118</v>
      </c>
      <c r="B61" s="385">
        <v>920</v>
      </c>
      <c r="C61" s="253">
        <f aca="true" t="shared" si="19" ref="C61:S61">SUM(C18,C25,C32,C39,C46,C53,C60)</f>
        <v>6765</v>
      </c>
      <c r="D61" s="253">
        <f t="shared" si="19"/>
        <v>559</v>
      </c>
      <c r="E61" s="253">
        <f t="shared" si="19"/>
        <v>565</v>
      </c>
      <c r="F61" s="253">
        <f t="shared" si="19"/>
        <v>0</v>
      </c>
      <c r="G61" s="253">
        <f t="shared" si="19"/>
        <v>1495</v>
      </c>
      <c r="H61" s="253">
        <f t="shared" si="19"/>
        <v>93</v>
      </c>
      <c r="I61" s="253">
        <f t="shared" si="19"/>
        <v>696</v>
      </c>
      <c r="J61" s="253">
        <f t="shared" si="19"/>
        <v>12</v>
      </c>
      <c r="K61" s="253">
        <f t="shared" si="19"/>
        <v>2612</v>
      </c>
      <c r="L61" s="253">
        <f t="shared" si="19"/>
        <v>0</v>
      </c>
      <c r="M61" s="253">
        <f t="shared" si="19"/>
        <v>0</v>
      </c>
      <c r="N61" s="253">
        <f t="shared" si="19"/>
        <v>138285</v>
      </c>
      <c r="O61" s="253">
        <f t="shared" si="19"/>
        <v>44707.5</v>
      </c>
      <c r="P61" s="253">
        <f t="shared" si="19"/>
        <v>450.5</v>
      </c>
      <c r="Q61" s="253">
        <f t="shared" si="19"/>
        <v>62</v>
      </c>
      <c r="R61" s="253">
        <f t="shared" si="19"/>
        <v>93189</v>
      </c>
      <c r="S61" s="253">
        <f t="shared" si="19"/>
        <v>1813</v>
      </c>
    </row>
    <row r="62" spans="1:19" ht="12.75" customHeight="1">
      <c r="A62" s="387">
        <v>43717</v>
      </c>
      <c r="B62" s="202" t="s">
        <v>112</v>
      </c>
      <c r="C62" s="109">
        <v>0</v>
      </c>
      <c r="D62" s="109">
        <v>0</v>
      </c>
      <c r="E62" s="109">
        <v>0</v>
      </c>
      <c r="F62" s="109">
        <v>0</v>
      </c>
      <c r="G62" s="110">
        <v>0</v>
      </c>
      <c r="H62" s="110">
        <v>0</v>
      </c>
      <c r="I62" s="110">
        <v>0</v>
      </c>
      <c r="J62" s="111">
        <v>0</v>
      </c>
      <c r="K62" s="111">
        <v>0</v>
      </c>
      <c r="L62" s="287">
        <v>0</v>
      </c>
      <c r="M62" s="287">
        <v>0</v>
      </c>
      <c r="N62" s="112">
        <f aca="true" t="shared" si="20" ref="N62:N67">SUM(C62*15,F62*12,G62*7.5,H62*7.5,I62*7.5,J62*7.5,K62*7.5,L62*100,M62*20)</f>
        <v>0</v>
      </c>
      <c r="O62" s="112">
        <v>0</v>
      </c>
      <c r="P62" s="135">
        <v>0</v>
      </c>
      <c r="Q62" s="135">
        <v>0</v>
      </c>
      <c r="R62" s="122">
        <f aca="true" t="shared" si="21" ref="R62:R110">SUM(N62-O62)-P62+Q62</f>
        <v>0</v>
      </c>
      <c r="S62" s="177">
        <v>0</v>
      </c>
    </row>
    <row r="63" spans="1:19" ht="12.75" customHeight="1">
      <c r="A63" s="387"/>
      <c r="B63" s="202" t="s">
        <v>162</v>
      </c>
      <c r="C63" s="109">
        <v>0</v>
      </c>
      <c r="D63" s="109">
        <v>0</v>
      </c>
      <c r="E63" s="109">
        <v>20</v>
      </c>
      <c r="F63" s="109">
        <v>0</v>
      </c>
      <c r="G63" s="110">
        <v>170</v>
      </c>
      <c r="H63" s="110">
        <v>0</v>
      </c>
      <c r="I63" s="110">
        <v>0</v>
      </c>
      <c r="J63" s="111">
        <v>0</v>
      </c>
      <c r="K63" s="111">
        <v>0</v>
      </c>
      <c r="L63" s="288">
        <v>0</v>
      </c>
      <c r="M63" s="288">
        <v>0</v>
      </c>
      <c r="N63" s="112">
        <f t="shared" si="20"/>
        <v>1275</v>
      </c>
      <c r="O63" s="112">
        <v>0</v>
      </c>
      <c r="P63" s="135">
        <v>0</v>
      </c>
      <c r="Q63" s="135">
        <v>0</v>
      </c>
      <c r="R63" s="122">
        <f t="shared" si="21"/>
        <v>1275</v>
      </c>
      <c r="S63" s="177">
        <v>0</v>
      </c>
    </row>
    <row r="64" spans="1:19" ht="12.75" customHeight="1">
      <c r="A64" s="387"/>
      <c r="B64" s="202" t="s">
        <v>114</v>
      </c>
      <c r="C64" s="109">
        <v>278</v>
      </c>
      <c r="D64" s="109">
        <v>17</v>
      </c>
      <c r="E64" s="109">
        <v>57</v>
      </c>
      <c r="F64" s="109">
        <v>0</v>
      </c>
      <c r="G64" s="110">
        <v>63</v>
      </c>
      <c r="H64" s="110">
        <v>1</v>
      </c>
      <c r="I64" s="110">
        <v>20</v>
      </c>
      <c r="J64" s="111">
        <v>2</v>
      </c>
      <c r="K64" s="111">
        <v>28</v>
      </c>
      <c r="L64" s="288">
        <v>0</v>
      </c>
      <c r="M64" s="288">
        <v>0</v>
      </c>
      <c r="N64" s="112">
        <f t="shared" si="20"/>
        <v>5025</v>
      </c>
      <c r="O64" s="112">
        <v>832.5</v>
      </c>
      <c r="P64" s="289">
        <v>0</v>
      </c>
      <c r="Q64" s="135">
        <v>0</v>
      </c>
      <c r="R64" s="122">
        <f t="shared" si="21"/>
        <v>4192.5</v>
      </c>
      <c r="S64" s="177">
        <v>39</v>
      </c>
    </row>
    <row r="65" spans="1:19" ht="12.75" customHeight="1">
      <c r="A65" s="387"/>
      <c r="B65" s="213" t="s">
        <v>139</v>
      </c>
      <c r="C65" s="109">
        <v>101</v>
      </c>
      <c r="D65" s="109">
        <v>1</v>
      </c>
      <c r="E65" s="109">
        <v>5</v>
      </c>
      <c r="F65" s="109">
        <v>0</v>
      </c>
      <c r="G65" s="110">
        <v>19</v>
      </c>
      <c r="H65" s="110">
        <v>0</v>
      </c>
      <c r="I65" s="110">
        <v>9</v>
      </c>
      <c r="J65" s="111">
        <v>0</v>
      </c>
      <c r="K65" s="111">
        <v>7</v>
      </c>
      <c r="L65" s="288">
        <v>0</v>
      </c>
      <c r="M65" s="288">
        <v>0</v>
      </c>
      <c r="N65" s="112">
        <f t="shared" si="20"/>
        <v>1777.5</v>
      </c>
      <c r="O65" s="112">
        <v>202.5</v>
      </c>
      <c r="P65" s="289">
        <v>0</v>
      </c>
      <c r="Q65" s="135">
        <v>0</v>
      </c>
      <c r="R65" s="122">
        <f t="shared" si="21"/>
        <v>1575</v>
      </c>
      <c r="S65" s="177">
        <v>7</v>
      </c>
    </row>
    <row r="66" spans="1:19" ht="12.75" customHeight="1">
      <c r="A66" s="387"/>
      <c r="B66" s="202" t="s">
        <v>115</v>
      </c>
      <c r="C66" s="109">
        <v>68</v>
      </c>
      <c r="D66" s="109">
        <v>13</v>
      </c>
      <c r="E66" s="109">
        <v>8</v>
      </c>
      <c r="F66" s="109">
        <v>0</v>
      </c>
      <c r="G66" s="110">
        <v>26</v>
      </c>
      <c r="H66" s="110">
        <v>1</v>
      </c>
      <c r="I66" s="110">
        <v>4</v>
      </c>
      <c r="J66" s="111">
        <v>2</v>
      </c>
      <c r="K66" s="111">
        <v>3</v>
      </c>
      <c r="L66" s="288">
        <v>0</v>
      </c>
      <c r="M66" s="288">
        <v>0</v>
      </c>
      <c r="N66" s="112">
        <f t="shared" si="20"/>
        <v>1290</v>
      </c>
      <c r="O66" s="112">
        <v>450</v>
      </c>
      <c r="P66" s="135">
        <v>0</v>
      </c>
      <c r="Q66" s="135">
        <v>0</v>
      </c>
      <c r="R66" s="122">
        <f t="shared" si="21"/>
        <v>840</v>
      </c>
      <c r="S66" s="177">
        <v>19</v>
      </c>
    </row>
    <row r="67" spans="1:19" ht="12.75" customHeight="1">
      <c r="A67" s="387"/>
      <c r="B67" s="202" t="s">
        <v>116</v>
      </c>
      <c r="C67" s="109">
        <v>20</v>
      </c>
      <c r="D67" s="109">
        <v>16</v>
      </c>
      <c r="E67" s="109">
        <v>4</v>
      </c>
      <c r="F67" s="109">
        <v>0</v>
      </c>
      <c r="G67" s="110">
        <v>1</v>
      </c>
      <c r="H67" s="110">
        <v>0</v>
      </c>
      <c r="I67" s="110">
        <v>2</v>
      </c>
      <c r="J67" s="111">
        <v>0</v>
      </c>
      <c r="K67" s="111">
        <v>0</v>
      </c>
      <c r="L67" s="288">
        <v>0</v>
      </c>
      <c r="M67" s="288">
        <v>0</v>
      </c>
      <c r="N67" s="112">
        <f t="shared" si="20"/>
        <v>322.5</v>
      </c>
      <c r="O67" s="112">
        <v>30</v>
      </c>
      <c r="P67" s="135">
        <v>0</v>
      </c>
      <c r="Q67" s="135">
        <v>0</v>
      </c>
      <c r="R67" s="122">
        <f t="shared" si="21"/>
        <v>292.5</v>
      </c>
      <c r="S67" s="177">
        <v>1</v>
      </c>
    </row>
    <row r="68" spans="1:19" ht="12.75" customHeight="1">
      <c r="A68" s="387"/>
      <c r="B68" s="116" t="s">
        <v>117</v>
      </c>
      <c r="C68" s="168">
        <f aca="true" t="shared" si="22" ref="C68:Q68">SUM(C62:C67)</f>
        <v>467</v>
      </c>
      <c r="D68" s="168">
        <f t="shared" si="22"/>
        <v>47</v>
      </c>
      <c r="E68" s="168">
        <f t="shared" si="22"/>
        <v>94</v>
      </c>
      <c r="F68" s="168">
        <f t="shared" si="22"/>
        <v>0</v>
      </c>
      <c r="G68" s="168">
        <f t="shared" si="22"/>
        <v>279</v>
      </c>
      <c r="H68" s="168">
        <f t="shared" si="22"/>
        <v>2</v>
      </c>
      <c r="I68" s="168">
        <f t="shared" si="22"/>
        <v>35</v>
      </c>
      <c r="J68" s="117">
        <f t="shared" si="22"/>
        <v>4</v>
      </c>
      <c r="K68" s="117">
        <f t="shared" si="22"/>
        <v>38</v>
      </c>
      <c r="L68" s="168">
        <f t="shared" si="22"/>
        <v>0</v>
      </c>
      <c r="M68" s="168">
        <f t="shared" si="22"/>
        <v>0</v>
      </c>
      <c r="N68" s="169">
        <f t="shared" si="22"/>
        <v>9690</v>
      </c>
      <c r="O68" s="168">
        <f t="shared" si="22"/>
        <v>1515</v>
      </c>
      <c r="P68" s="169">
        <f t="shared" si="22"/>
        <v>0</v>
      </c>
      <c r="Q68" s="169">
        <f t="shared" si="22"/>
        <v>0</v>
      </c>
      <c r="R68" s="265">
        <f t="shared" si="21"/>
        <v>8175</v>
      </c>
      <c r="S68" s="121">
        <f>SUM(S62:S67)</f>
        <v>66</v>
      </c>
    </row>
    <row r="69" spans="1:19" ht="12.75" customHeight="1">
      <c r="A69" s="387">
        <v>43718</v>
      </c>
      <c r="B69" s="202" t="s">
        <v>112</v>
      </c>
      <c r="C69" s="109">
        <v>52</v>
      </c>
      <c r="D69" s="109">
        <v>27</v>
      </c>
      <c r="E69" s="109">
        <v>4</v>
      </c>
      <c r="F69" s="109">
        <v>0</v>
      </c>
      <c r="G69" s="110">
        <v>11</v>
      </c>
      <c r="H69" s="110">
        <v>3</v>
      </c>
      <c r="I69" s="110">
        <v>3</v>
      </c>
      <c r="J69" s="111">
        <v>0</v>
      </c>
      <c r="K69" s="111">
        <v>8</v>
      </c>
      <c r="L69" s="287">
        <v>0</v>
      </c>
      <c r="M69" s="287">
        <v>0</v>
      </c>
      <c r="N69" s="112">
        <f aca="true" t="shared" si="23" ref="N69:N74">SUM(C69*15,F69*12,G69*7.5,H69*7.5,I69*7.5,J69*7.5,K69*7.5,L69*100,M69*20)</f>
        <v>967.5</v>
      </c>
      <c r="O69" s="112">
        <v>142.5</v>
      </c>
      <c r="P69" s="135">
        <v>0</v>
      </c>
      <c r="Q69" s="135">
        <v>0</v>
      </c>
      <c r="R69" s="122">
        <f t="shared" si="21"/>
        <v>825</v>
      </c>
      <c r="S69" s="177">
        <v>8</v>
      </c>
    </row>
    <row r="70" spans="1:19" ht="12.75" customHeight="1">
      <c r="A70" s="387"/>
      <c r="B70" s="202" t="s">
        <v>113</v>
      </c>
      <c r="C70" s="109">
        <v>76</v>
      </c>
      <c r="D70" s="109">
        <v>0</v>
      </c>
      <c r="E70" s="109">
        <v>89</v>
      </c>
      <c r="F70" s="109">
        <v>0</v>
      </c>
      <c r="G70" s="110">
        <v>10</v>
      </c>
      <c r="H70" s="110">
        <v>0</v>
      </c>
      <c r="I70" s="110">
        <v>7</v>
      </c>
      <c r="J70" s="111">
        <v>0</v>
      </c>
      <c r="K70" s="111">
        <v>8</v>
      </c>
      <c r="L70" s="288">
        <v>0</v>
      </c>
      <c r="M70" s="288">
        <v>0</v>
      </c>
      <c r="N70" s="112">
        <f t="shared" si="23"/>
        <v>1327.5</v>
      </c>
      <c r="O70" s="112">
        <v>202.5</v>
      </c>
      <c r="P70" s="135">
        <v>0</v>
      </c>
      <c r="Q70" s="135">
        <v>0</v>
      </c>
      <c r="R70" s="122">
        <f t="shared" si="21"/>
        <v>1125</v>
      </c>
      <c r="S70" s="177">
        <v>11</v>
      </c>
    </row>
    <row r="71" spans="1:19" ht="12.75" customHeight="1">
      <c r="A71" s="387"/>
      <c r="B71" s="202" t="s">
        <v>114</v>
      </c>
      <c r="C71" s="109">
        <v>161</v>
      </c>
      <c r="D71" s="109">
        <v>27</v>
      </c>
      <c r="E71" s="109">
        <v>167</v>
      </c>
      <c r="F71" s="109">
        <v>0</v>
      </c>
      <c r="G71" s="110">
        <v>70</v>
      </c>
      <c r="H71" s="110">
        <v>2</v>
      </c>
      <c r="I71" s="110">
        <v>5</v>
      </c>
      <c r="J71" s="111">
        <v>0</v>
      </c>
      <c r="K71" s="111">
        <v>34</v>
      </c>
      <c r="L71" s="288">
        <v>0</v>
      </c>
      <c r="M71" s="288">
        <v>1</v>
      </c>
      <c r="N71" s="112">
        <f t="shared" si="23"/>
        <v>3267.5</v>
      </c>
      <c r="O71" s="112">
        <v>645</v>
      </c>
      <c r="P71" s="289">
        <v>0</v>
      </c>
      <c r="Q71" s="135">
        <v>5</v>
      </c>
      <c r="R71" s="122">
        <f t="shared" si="21"/>
        <v>2627.5</v>
      </c>
      <c r="S71" s="177">
        <v>22</v>
      </c>
    </row>
    <row r="72" spans="1:19" ht="12.75" customHeight="1">
      <c r="A72" s="387"/>
      <c r="B72" s="213" t="s">
        <v>139</v>
      </c>
      <c r="C72" s="109">
        <v>92</v>
      </c>
      <c r="D72" s="109">
        <v>0</v>
      </c>
      <c r="E72" s="109">
        <v>11</v>
      </c>
      <c r="F72" s="109">
        <v>0</v>
      </c>
      <c r="G72" s="110">
        <v>22</v>
      </c>
      <c r="H72" s="110">
        <v>0</v>
      </c>
      <c r="I72" s="110">
        <v>1</v>
      </c>
      <c r="J72" s="111">
        <v>0</v>
      </c>
      <c r="K72" s="111">
        <v>15</v>
      </c>
      <c r="L72" s="288">
        <v>0</v>
      </c>
      <c r="M72" s="288">
        <v>0</v>
      </c>
      <c r="N72" s="112">
        <f t="shared" si="23"/>
        <v>1665</v>
      </c>
      <c r="O72" s="112">
        <v>352.5</v>
      </c>
      <c r="P72" s="289">
        <v>0</v>
      </c>
      <c r="Q72" s="135">
        <v>0</v>
      </c>
      <c r="R72" s="122">
        <f t="shared" si="21"/>
        <v>1312.5</v>
      </c>
      <c r="S72" s="177">
        <v>17</v>
      </c>
    </row>
    <row r="73" spans="1:19" ht="12.75" customHeight="1">
      <c r="A73" s="387"/>
      <c r="B73" s="202" t="s">
        <v>115</v>
      </c>
      <c r="C73" s="109">
        <v>84</v>
      </c>
      <c r="D73" s="109">
        <v>16</v>
      </c>
      <c r="E73" s="109">
        <v>10</v>
      </c>
      <c r="F73" s="109">
        <v>0</v>
      </c>
      <c r="G73" s="110">
        <v>18</v>
      </c>
      <c r="H73" s="110">
        <v>0</v>
      </c>
      <c r="I73" s="110">
        <v>8</v>
      </c>
      <c r="J73" s="111">
        <v>1</v>
      </c>
      <c r="K73" s="111">
        <v>13</v>
      </c>
      <c r="L73" s="288">
        <v>0</v>
      </c>
      <c r="M73" s="288">
        <v>0</v>
      </c>
      <c r="N73" s="112">
        <f t="shared" si="23"/>
        <v>1560</v>
      </c>
      <c r="O73" s="112">
        <v>382.5</v>
      </c>
      <c r="P73" s="135">
        <v>0</v>
      </c>
      <c r="Q73" s="135">
        <v>0</v>
      </c>
      <c r="R73" s="122">
        <f t="shared" si="21"/>
        <v>1177.5</v>
      </c>
      <c r="S73" s="177">
        <v>19</v>
      </c>
    </row>
    <row r="74" spans="1:19" ht="12.75" customHeight="1">
      <c r="A74" s="387"/>
      <c r="B74" s="202" t="s">
        <v>116</v>
      </c>
      <c r="C74" s="109">
        <v>20</v>
      </c>
      <c r="D74" s="109">
        <v>33</v>
      </c>
      <c r="E74" s="109">
        <v>70</v>
      </c>
      <c r="F74" s="109">
        <v>0</v>
      </c>
      <c r="G74" s="110">
        <v>0</v>
      </c>
      <c r="H74" s="110">
        <v>0</v>
      </c>
      <c r="I74" s="110">
        <v>1</v>
      </c>
      <c r="J74" s="111">
        <v>0</v>
      </c>
      <c r="K74" s="111">
        <v>1</v>
      </c>
      <c r="L74" s="288">
        <v>0</v>
      </c>
      <c r="M74" s="288">
        <v>0</v>
      </c>
      <c r="N74" s="112">
        <f t="shared" si="23"/>
        <v>315</v>
      </c>
      <c r="O74" s="112">
        <v>7.5</v>
      </c>
      <c r="P74" s="135">
        <v>0</v>
      </c>
      <c r="Q74" s="135">
        <v>0</v>
      </c>
      <c r="R74" s="122">
        <f t="shared" si="21"/>
        <v>307.5</v>
      </c>
      <c r="S74" s="177">
        <v>1</v>
      </c>
    </row>
    <row r="75" spans="1:19" ht="12.75" customHeight="1">
      <c r="A75" s="387"/>
      <c r="B75" s="116" t="s">
        <v>117</v>
      </c>
      <c r="C75" s="168">
        <f aca="true" t="shared" si="24" ref="C75:Q75">SUM(C69:C74)</f>
        <v>485</v>
      </c>
      <c r="D75" s="168">
        <f t="shared" si="24"/>
        <v>103</v>
      </c>
      <c r="E75" s="168">
        <f t="shared" si="24"/>
        <v>351</v>
      </c>
      <c r="F75" s="168">
        <f t="shared" si="24"/>
        <v>0</v>
      </c>
      <c r="G75" s="168">
        <f t="shared" si="24"/>
        <v>131</v>
      </c>
      <c r="H75" s="168">
        <f t="shared" si="24"/>
        <v>5</v>
      </c>
      <c r="I75" s="168">
        <f t="shared" si="24"/>
        <v>25</v>
      </c>
      <c r="J75" s="117">
        <f t="shared" si="24"/>
        <v>1</v>
      </c>
      <c r="K75" s="117">
        <f t="shared" si="24"/>
        <v>79</v>
      </c>
      <c r="L75" s="168">
        <f t="shared" si="24"/>
        <v>0</v>
      </c>
      <c r="M75" s="168">
        <f t="shared" si="24"/>
        <v>1</v>
      </c>
      <c r="N75" s="169">
        <f t="shared" si="24"/>
        <v>9102.5</v>
      </c>
      <c r="O75" s="168">
        <f t="shared" si="24"/>
        <v>1732.5</v>
      </c>
      <c r="P75" s="169">
        <f t="shared" si="24"/>
        <v>0</v>
      </c>
      <c r="Q75" s="169">
        <f t="shared" si="24"/>
        <v>5</v>
      </c>
      <c r="R75" s="265">
        <f t="shared" si="21"/>
        <v>7375</v>
      </c>
      <c r="S75" s="121">
        <f>SUM(S69:S74)</f>
        <v>78</v>
      </c>
    </row>
    <row r="76" spans="1:19" ht="12.75" customHeight="1">
      <c r="A76" s="387">
        <v>43719</v>
      </c>
      <c r="B76" s="202" t="s">
        <v>112</v>
      </c>
      <c r="C76" s="109">
        <v>154</v>
      </c>
      <c r="D76" s="109">
        <v>45</v>
      </c>
      <c r="E76" s="109">
        <v>77</v>
      </c>
      <c r="F76" s="109">
        <v>0</v>
      </c>
      <c r="G76" s="110">
        <v>30</v>
      </c>
      <c r="H76" s="110">
        <v>0</v>
      </c>
      <c r="I76" s="110">
        <v>8</v>
      </c>
      <c r="J76" s="111">
        <v>0</v>
      </c>
      <c r="K76" s="111">
        <v>18</v>
      </c>
      <c r="L76" s="287">
        <v>1</v>
      </c>
      <c r="M76" s="287">
        <v>1</v>
      </c>
      <c r="N76" s="112">
        <f aca="true" t="shared" si="25" ref="N76:N81">SUM(C76*15,F76*12,G76*7.5,H76*7.5,I76*7.5,J76*7.5,K76*7.5,L76*100,M76*20)</f>
        <v>2850</v>
      </c>
      <c r="O76" s="112">
        <v>622.2</v>
      </c>
      <c r="P76" s="135">
        <v>0</v>
      </c>
      <c r="Q76" s="135">
        <v>0</v>
      </c>
      <c r="R76" s="122">
        <f t="shared" si="21"/>
        <v>2227.8</v>
      </c>
      <c r="S76" s="177">
        <v>21</v>
      </c>
    </row>
    <row r="77" spans="1:19" ht="12.75" customHeight="1">
      <c r="A77" s="387"/>
      <c r="B77" s="202" t="s">
        <v>113</v>
      </c>
      <c r="C77" s="109">
        <v>0</v>
      </c>
      <c r="D77" s="109">
        <v>0</v>
      </c>
      <c r="E77" s="109">
        <v>0</v>
      </c>
      <c r="F77" s="109">
        <v>0</v>
      </c>
      <c r="G77" s="110">
        <v>0</v>
      </c>
      <c r="H77" s="110">
        <v>0</v>
      </c>
      <c r="I77" s="110">
        <v>0</v>
      </c>
      <c r="J77" s="111">
        <v>0</v>
      </c>
      <c r="K77" s="111">
        <v>0</v>
      </c>
      <c r="L77" s="288">
        <v>0</v>
      </c>
      <c r="M77" s="288">
        <v>0</v>
      </c>
      <c r="N77" s="112">
        <f t="shared" si="25"/>
        <v>0</v>
      </c>
      <c r="O77" s="112">
        <v>0</v>
      </c>
      <c r="P77" s="135">
        <v>0</v>
      </c>
      <c r="Q77" s="135">
        <v>0</v>
      </c>
      <c r="R77" s="122">
        <f t="shared" si="21"/>
        <v>0</v>
      </c>
      <c r="S77" s="177">
        <v>0</v>
      </c>
    </row>
    <row r="78" spans="1:19" ht="12.75" customHeight="1">
      <c r="A78" s="387"/>
      <c r="B78" s="202" t="s">
        <v>114</v>
      </c>
      <c r="C78" s="109">
        <v>172</v>
      </c>
      <c r="D78" s="109">
        <v>45</v>
      </c>
      <c r="E78" s="109">
        <v>184</v>
      </c>
      <c r="F78" s="109">
        <v>0</v>
      </c>
      <c r="G78" s="110">
        <v>29</v>
      </c>
      <c r="H78" s="110">
        <v>0</v>
      </c>
      <c r="I78" s="110">
        <v>12</v>
      </c>
      <c r="J78" s="111">
        <v>0</v>
      </c>
      <c r="K78" s="111">
        <v>25</v>
      </c>
      <c r="L78" s="288">
        <v>1</v>
      </c>
      <c r="M78" s="288">
        <v>1</v>
      </c>
      <c r="N78" s="112">
        <f t="shared" si="25"/>
        <v>3195</v>
      </c>
      <c r="O78" s="112">
        <v>802.5</v>
      </c>
      <c r="P78" s="289">
        <v>0</v>
      </c>
      <c r="Q78" s="135">
        <v>0</v>
      </c>
      <c r="R78" s="122">
        <f t="shared" si="21"/>
        <v>2392.5</v>
      </c>
      <c r="S78" s="177">
        <v>24</v>
      </c>
    </row>
    <row r="79" spans="1:19" ht="12.75" customHeight="1">
      <c r="A79" s="387"/>
      <c r="B79" s="213" t="s">
        <v>139</v>
      </c>
      <c r="C79" s="109">
        <v>125</v>
      </c>
      <c r="D79" s="109">
        <v>0</v>
      </c>
      <c r="E79" s="109">
        <v>6</v>
      </c>
      <c r="F79" s="109">
        <v>0</v>
      </c>
      <c r="G79" s="110">
        <v>15</v>
      </c>
      <c r="H79" s="110">
        <v>4</v>
      </c>
      <c r="I79" s="110">
        <v>9</v>
      </c>
      <c r="J79" s="111">
        <v>0</v>
      </c>
      <c r="K79" s="111">
        <v>10</v>
      </c>
      <c r="L79" s="288">
        <v>0</v>
      </c>
      <c r="M79" s="288">
        <v>0</v>
      </c>
      <c r="N79" s="112">
        <f t="shared" si="25"/>
        <v>2160</v>
      </c>
      <c r="O79" s="112">
        <v>622.5</v>
      </c>
      <c r="P79" s="289">
        <v>0</v>
      </c>
      <c r="Q79" s="135">
        <v>0</v>
      </c>
      <c r="R79" s="122">
        <f t="shared" si="21"/>
        <v>1537.5</v>
      </c>
      <c r="S79" s="177">
        <v>22</v>
      </c>
    </row>
    <row r="80" spans="1:19" ht="12.75" customHeight="1">
      <c r="A80" s="387"/>
      <c r="B80" s="202" t="s">
        <v>115</v>
      </c>
      <c r="C80" s="109">
        <v>62</v>
      </c>
      <c r="D80" s="109">
        <v>12</v>
      </c>
      <c r="E80" s="109">
        <v>11</v>
      </c>
      <c r="F80" s="109">
        <v>0</v>
      </c>
      <c r="G80" s="110">
        <v>9</v>
      </c>
      <c r="H80" s="110">
        <v>2</v>
      </c>
      <c r="I80" s="110">
        <v>8</v>
      </c>
      <c r="J80" s="111">
        <v>0</v>
      </c>
      <c r="K80" s="111">
        <v>18</v>
      </c>
      <c r="L80" s="288">
        <v>0</v>
      </c>
      <c r="M80" s="288">
        <v>0</v>
      </c>
      <c r="N80" s="112">
        <f t="shared" si="25"/>
        <v>1207.5</v>
      </c>
      <c r="O80" s="112">
        <v>285</v>
      </c>
      <c r="P80" s="135">
        <v>0</v>
      </c>
      <c r="Q80" s="135">
        <v>0</v>
      </c>
      <c r="R80" s="122">
        <f t="shared" si="21"/>
        <v>922.5</v>
      </c>
      <c r="S80" s="177">
        <v>15</v>
      </c>
    </row>
    <row r="81" spans="1:19" ht="12.75" customHeight="1">
      <c r="A81" s="387"/>
      <c r="B81" s="202" t="s">
        <v>116</v>
      </c>
      <c r="C81" s="109">
        <v>18</v>
      </c>
      <c r="D81" s="109">
        <v>23</v>
      </c>
      <c r="E81" s="109">
        <v>16</v>
      </c>
      <c r="F81" s="109">
        <v>0</v>
      </c>
      <c r="G81" s="110">
        <v>2</v>
      </c>
      <c r="H81" s="110">
        <v>1</v>
      </c>
      <c r="I81" s="110">
        <v>2</v>
      </c>
      <c r="J81" s="111">
        <v>0</v>
      </c>
      <c r="K81" s="111">
        <v>2</v>
      </c>
      <c r="L81" s="288">
        <v>0</v>
      </c>
      <c r="M81" s="288">
        <v>0</v>
      </c>
      <c r="N81" s="112">
        <f t="shared" si="25"/>
        <v>322.5</v>
      </c>
      <c r="O81" s="112">
        <v>7.5</v>
      </c>
      <c r="P81" s="135">
        <v>0</v>
      </c>
      <c r="Q81" s="135">
        <v>0</v>
      </c>
      <c r="R81" s="122">
        <f t="shared" si="21"/>
        <v>315</v>
      </c>
      <c r="S81" s="177">
        <v>1</v>
      </c>
    </row>
    <row r="82" spans="1:19" ht="12.75" customHeight="1">
      <c r="A82" s="387"/>
      <c r="B82" s="116" t="s">
        <v>117</v>
      </c>
      <c r="C82" s="168">
        <f aca="true" t="shared" si="26" ref="C82:Q82">SUM(C76:C81)</f>
        <v>531</v>
      </c>
      <c r="D82" s="168">
        <f t="shared" si="26"/>
        <v>125</v>
      </c>
      <c r="E82" s="168">
        <f t="shared" si="26"/>
        <v>294</v>
      </c>
      <c r="F82" s="168">
        <f t="shared" si="26"/>
        <v>0</v>
      </c>
      <c r="G82" s="168">
        <f t="shared" si="26"/>
        <v>85</v>
      </c>
      <c r="H82" s="168">
        <f t="shared" si="26"/>
        <v>7</v>
      </c>
      <c r="I82" s="168">
        <f t="shared" si="26"/>
        <v>39</v>
      </c>
      <c r="J82" s="117">
        <f t="shared" si="26"/>
        <v>0</v>
      </c>
      <c r="K82" s="117">
        <f t="shared" si="26"/>
        <v>73</v>
      </c>
      <c r="L82" s="168">
        <f t="shared" si="26"/>
        <v>2</v>
      </c>
      <c r="M82" s="168">
        <f t="shared" si="26"/>
        <v>2</v>
      </c>
      <c r="N82" s="169">
        <f t="shared" si="26"/>
        <v>9735</v>
      </c>
      <c r="O82" s="168">
        <f t="shared" si="26"/>
        <v>2339.7</v>
      </c>
      <c r="P82" s="169">
        <f t="shared" si="26"/>
        <v>0</v>
      </c>
      <c r="Q82" s="169">
        <f t="shared" si="26"/>
        <v>0</v>
      </c>
      <c r="R82" s="265">
        <f t="shared" si="21"/>
        <v>7395.3</v>
      </c>
      <c r="S82" s="121">
        <f>SUM(S76:S81)</f>
        <v>83</v>
      </c>
    </row>
    <row r="83" spans="1:19" ht="12.75" customHeight="1">
      <c r="A83" s="387">
        <v>43720</v>
      </c>
      <c r="B83" s="202" t="s">
        <v>112</v>
      </c>
      <c r="C83" s="109">
        <v>127</v>
      </c>
      <c r="D83" s="109">
        <v>20</v>
      </c>
      <c r="E83" s="109">
        <v>145</v>
      </c>
      <c r="F83" s="109">
        <v>0</v>
      </c>
      <c r="G83" s="110">
        <v>116</v>
      </c>
      <c r="H83" s="110">
        <v>1</v>
      </c>
      <c r="I83" s="110">
        <v>9</v>
      </c>
      <c r="J83" s="111">
        <v>1</v>
      </c>
      <c r="K83" s="111">
        <v>24</v>
      </c>
      <c r="L83" s="287">
        <v>1</v>
      </c>
      <c r="M83" s="287">
        <v>1</v>
      </c>
      <c r="N83" s="112">
        <f aca="true" t="shared" si="27" ref="N83:N88">SUM(C83*15,F83*12,G83*7.5,H83*7.5,I83*7.5,J83*7.5,K83*7.5,L83*100,M83*20)</f>
        <v>3157.5</v>
      </c>
      <c r="O83" s="112">
        <v>442.5</v>
      </c>
      <c r="P83" s="135">
        <v>0</v>
      </c>
      <c r="Q83" s="135">
        <v>0</v>
      </c>
      <c r="R83" s="122">
        <f t="shared" si="21"/>
        <v>2715</v>
      </c>
      <c r="S83" s="177">
        <v>18</v>
      </c>
    </row>
    <row r="84" spans="1:19" ht="12.75" customHeight="1">
      <c r="A84" s="387"/>
      <c r="B84" s="202" t="s">
        <v>113</v>
      </c>
      <c r="C84" s="109">
        <v>0</v>
      </c>
      <c r="D84" s="109">
        <v>0</v>
      </c>
      <c r="E84" s="109">
        <v>0</v>
      </c>
      <c r="F84" s="109">
        <v>0</v>
      </c>
      <c r="G84" s="110">
        <v>0</v>
      </c>
      <c r="H84" s="110">
        <v>0</v>
      </c>
      <c r="I84" s="110">
        <v>0</v>
      </c>
      <c r="J84" s="111">
        <v>0</v>
      </c>
      <c r="K84" s="111">
        <v>0</v>
      </c>
      <c r="L84" s="288">
        <v>0</v>
      </c>
      <c r="M84" s="288">
        <v>0</v>
      </c>
      <c r="N84" s="112">
        <f t="shared" si="27"/>
        <v>0</v>
      </c>
      <c r="O84" s="112">
        <v>0</v>
      </c>
      <c r="P84" s="135">
        <v>0</v>
      </c>
      <c r="Q84" s="135">
        <v>0</v>
      </c>
      <c r="R84" s="122">
        <f t="shared" si="21"/>
        <v>0</v>
      </c>
      <c r="S84" s="177">
        <v>0</v>
      </c>
    </row>
    <row r="85" spans="1:19" ht="12.75" customHeight="1">
      <c r="A85" s="387"/>
      <c r="B85" s="202" t="s">
        <v>114</v>
      </c>
      <c r="C85" s="109">
        <v>233</v>
      </c>
      <c r="D85" s="109">
        <v>0</v>
      </c>
      <c r="E85" s="109">
        <v>230</v>
      </c>
      <c r="F85" s="109">
        <v>0</v>
      </c>
      <c r="G85" s="110">
        <v>97</v>
      </c>
      <c r="H85" s="110">
        <v>2</v>
      </c>
      <c r="I85" s="110">
        <v>13</v>
      </c>
      <c r="J85" s="111">
        <v>0</v>
      </c>
      <c r="K85" s="111">
        <v>39</v>
      </c>
      <c r="L85" s="288">
        <v>0</v>
      </c>
      <c r="M85" s="288">
        <v>0</v>
      </c>
      <c r="N85" s="112">
        <f t="shared" si="27"/>
        <v>4627.5</v>
      </c>
      <c r="O85" s="112">
        <v>840</v>
      </c>
      <c r="P85" s="289">
        <v>0</v>
      </c>
      <c r="Q85" s="135">
        <v>0</v>
      </c>
      <c r="R85" s="122">
        <f t="shared" si="21"/>
        <v>3787.5</v>
      </c>
      <c r="S85" s="177">
        <v>34</v>
      </c>
    </row>
    <row r="86" spans="1:19" ht="12.75" customHeight="1">
      <c r="A86" s="387"/>
      <c r="B86" s="213" t="s">
        <v>139</v>
      </c>
      <c r="C86" s="109">
        <v>72</v>
      </c>
      <c r="D86" s="109">
        <v>0</v>
      </c>
      <c r="E86" s="109">
        <v>2</v>
      </c>
      <c r="F86" s="109">
        <v>0</v>
      </c>
      <c r="G86" s="110">
        <v>13</v>
      </c>
      <c r="H86" s="110">
        <v>0</v>
      </c>
      <c r="I86" s="110">
        <v>6</v>
      </c>
      <c r="J86" s="111">
        <v>0</v>
      </c>
      <c r="K86" s="111">
        <v>8</v>
      </c>
      <c r="L86" s="288">
        <v>0</v>
      </c>
      <c r="M86" s="288">
        <v>0</v>
      </c>
      <c r="N86" s="112">
        <f t="shared" si="27"/>
        <v>1282.5</v>
      </c>
      <c r="O86" s="112">
        <v>337.5</v>
      </c>
      <c r="P86" s="289">
        <v>0</v>
      </c>
      <c r="Q86" s="135">
        <v>0</v>
      </c>
      <c r="R86" s="122">
        <f t="shared" si="21"/>
        <v>945</v>
      </c>
      <c r="S86" s="177">
        <v>12</v>
      </c>
    </row>
    <row r="87" spans="1:19" ht="12.75" customHeight="1">
      <c r="A87" s="387"/>
      <c r="B87" s="202" t="s">
        <v>115</v>
      </c>
      <c r="C87" s="109">
        <v>90</v>
      </c>
      <c r="D87" s="109">
        <v>38</v>
      </c>
      <c r="E87" s="109">
        <v>9</v>
      </c>
      <c r="F87" s="109">
        <v>0</v>
      </c>
      <c r="G87" s="110">
        <v>26</v>
      </c>
      <c r="H87" s="110">
        <v>0</v>
      </c>
      <c r="I87" s="110">
        <v>11</v>
      </c>
      <c r="J87" s="111">
        <v>0</v>
      </c>
      <c r="K87" s="111">
        <v>15</v>
      </c>
      <c r="L87" s="288">
        <v>0</v>
      </c>
      <c r="M87" s="288">
        <v>0</v>
      </c>
      <c r="N87" s="112">
        <f t="shared" si="27"/>
        <v>1740</v>
      </c>
      <c r="O87" s="112">
        <v>457.5</v>
      </c>
      <c r="P87" s="135">
        <v>0</v>
      </c>
      <c r="Q87" s="135">
        <v>0</v>
      </c>
      <c r="R87" s="122">
        <f t="shared" si="21"/>
        <v>1282.5</v>
      </c>
      <c r="S87" s="177">
        <v>18</v>
      </c>
    </row>
    <row r="88" spans="1:19" ht="12.75" customHeight="1">
      <c r="A88" s="387"/>
      <c r="B88" s="202" t="s">
        <v>116</v>
      </c>
      <c r="C88" s="109">
        <v>6</v>
      </c>
      <c r="D88" s="109">
        <v>26</v>
      </c>
      <c r="E88" s="109">
        <v>20</v>
      </c>
      <c r="F88" s="109">
        <v>0</v>
      </c>
      <c r="G88" s="110">
        <v>5</v>
      </c>
      <c r="H88" s="110">
        <v>1</v>
      </c>
      <c r="I88" s="110">
        <v>2</v>
      </c>
      <c r="J88" s="111">
        <v>0</v>
      </c>
      <c r="K88" s="111">
        <v>2</v>
      </c>
      <c r="L88" s="288">
        <v>0</v>
      </c>
      <c r="M88" s="288">
        <v>0</v>
      </c>
      <c r="N88" s="112">
        <f t="shared" si="27"/>
        <v>165</v>
      </c>
      <c r="O88" s="112">
        <v>97.5</v>
      </c>
      <c r="P88" s="135">
        <v>0</v>
      </c>
      <c r="Q88" s="135">
        <v>0</v>
      </c>
      <c r="R88" s="122">
        <f t="shared" si="21"/>
        <v>67.5</v>
      </c>
      <c r="S88" s="177">
        <v>4</v>
      </c>
    </row>
    <row r="89" spans="1:19" ht="12.75" customHeight="1">
      <c r="A89" s="387"/>
      <c r="B89" s="116" t="s">
        <v>117</v>
      </c>
      <c r="C89" s="168">
        <f aca="true" t="shared" si="28" ref="C89:Q89">SUM(C83:C88)</f>
        <v>528</v>
      </c>
      <c r="D89" s="168">
        <f t="shared" si="28"/>
        <v>84</v>
      </c>
      <c r="E89" s="168">
        <f t="shared" si="28"/>
        <v>406</v>
      </c>
      <c r="F89" s="168">
        <f t="shared" si="28"/>
        <v>0</v>
      </c>
      <c r="G89" s="168">
        <f t="shared" si="28"/>
        <v>257</v>
      </c>
      <c r="H89" s="168">
        <f t="shared" si="28"/>
        <v>4</v>
      </c>
      <c r="I89" s="168">
        <f t="shared" si="28"/>
        <v>41</v>
      </c>
      <c r="J89" s="117">
        <f t="shared" si="28"/>
        <v>1</v>
      </c>
      <c r="K89" s="117">
        <f t="shared" si="28"/>
        <v>88</v>
      </c>
      <c r="L89" s="168">
        <f t="shared" si="28"/>
        <v>1</v>
      </c>
      <c r="M89" s="168">
        <f t="shared" si="28"/>
        <v>1</v>
      </c>
      <c r="N89" s="169">
        <f t="shared" si="28"/>
        <v>10972.5</v>
      </c>
      <c r="O89" s="168">
        <f t="shared" si="28"/>
        <v>2175</v>
      </c>
      <c r="P89" s="169">
        <f t="shared" si="28"/>
        <v>0</v>
      </c>
      <c r="Q89" s="169">
        <f t="shared" si="28"/>
        <v>0</v>
      </c>
      <c r="R89" s="265">
        <f t="shared" si="21"/>
        <v>8797.5</v>
      </c>
      <c r="S89" s="121">
        <f>SUM(S83:S88)</f>
        <v>86</v>
      </c>
    </row>
    <row r="90" spans="1:19" ht="12.75" customHeight="1">
      <c r="A90" s="387">
        <v>43721</v>
      </c>
      <c r="B90" s="202" t="s">
        <v>112</v>
      </c>
      <c r="C90" s="109">
        <v>237</v>
      </c>
      <c r="D90" s="109">
        <v>24</v>
      </c>
      <c r="E90" s="109">
        <v>105</v>
      </c>
      <c r="F90" s="109">
        <v>0</v>
      </c>
      <c r="G90" s="110">
        <v>38</v>
      </c>
      <c r="H90" s="110">
        <v>0</v>
      </c>
      <c r="I90" s="110">
        <v>25</v>
      </c>
      <c r="J90" s="111">
        <v>0</v>
      </c>
      <c r="K90" s="111">
        <v>23</v>
      </c>
      <c r="L90" s="287">
        <v>0</v>
      </c>
      <c r="M90" s="287">
        <v>0</v>
      </c>
      <c r="N90" s="112">
        <f aca="true" t="shared" si="29" ref="N90:N95">SUM(C90*15,F90*12,G90*7.5,H90*7.5,I90*7.5,J90*7.5,K90*7.5,L90*100,M90*20)</f>
        <v>4200</v>
      </c>
      <c r="O90" s="112">
        <v>697.5</v>
      </c>
      <c r="P90" s="135">
        <v>0</v>
      </c>
      <c r="Q90" s="135">
        <v>0</v>
      </c>
      <c r="R90" s="122">
        <f t="shared" si="21"/>
        <v>3502.5</v>
      </c>
      <c r="S90" s="177">
        <v>29</v>
      </c>
    </row>
    <row r="91" spans="1:19" ht="12.75" customHeight="1">
      <c r="A91" s="387"/>
      <c r="B91" s="202" t="s">
        <v>113</v>
      </c>
      <c r="C91" s="109">
        <v>0</v>
      </c>
      <c r="D91" s="109">
        <v>0</v>
      </c>
      <c r="E91" s="109">
        <v>0</v>
      </c>
      <c r="F91" s="109">
        <v>0</v>
      </c>
      <c r="G91" s="110">
        <v>0</v>
      </c>
      <c r="H91" s="110">
        <v>0</v>
      </c>
      <c r="I91" s="110">
        <v>0</v>
      </c>
      <c r="J91" s="111">
        <v>0</v>
      </c>
      <c r="K91" s="111">
        <v>0</v>
      </c>
      <c r="L91" s="288">
        <v>0</v>
      </c>
      <c r="M91" s="288">
        <v>0</v>
      </c>
      <c r="N91" s="112">
        <f t="shared" si="29"/>
        <v>0</v>
      </c>
      <c r="O91" s="112">
        <v>0</v>
      </c>
      <c r="P91" s="135">
        <v>0</v>
      </c>
      <c r="Q91" s="135">
        <v>0</v>
      </c>
      <c r="R91" s="122">
        <f t="shared" si="21"/>
        <v>0</v>
      </c>
      <c r="S91" s="177">
        <v>0</v>
      </c>
    </row>
    <row r="92" spans="1:19" ht="12.75" customHeight="1">
      <c r="A92" s="387"/>
      <c r="B92" s="202" t="s">
        <v>114</v>
      </c>
      <c r="C92" s="109">
        <v>351</v>
      </c>
      <c r="D92" s="109">
        <v>0</v>
      </c>
      <c r="E92" s="109">
        <v>18</v>
      </c>
      <c r="F92" s="109">
        <v>0</v>
      </c>
      <c r="G92" s="110">
        <v>95</v>
      </c>
      <c r="H92" s="110">
        <v>2</v>
      </c>
      <c r="I92" s="110">
        <v>11</v>
      </c>
      <c r="J92" s="111">
        <v>1</v>
      </c>
      <c r="K92" s="111">
        <v>47</v>
      </c>
      <c r="L92" s="288">
        <v>0</v>
      </c>
      <c r="M92" s="288">
        <v>0</v>
      </c>
      <c r="N92" s="112">
        <f t="shared" si="29"/>
        <v>6435</v>
      </c>
      <c r="O92" s="112">
        <v>1080</v>
      </c>
      <c r="P92" s="289">
        <v>0</v>
      </c>
      <c r="Q92" s="135">
        <v>0</v>
      </c>
      <c r="R92" s="122">
        <f t="shared" si="21"/>
        <v>5355</v>
      </c>
      <c r="S92" s="177">
        <v>48</v>
      </c>
    </row>
    <row r="93" spans="1:19" ht="12.75" customHeight="1">
      <c r="A93" s="387"/>
      <c r="B93" s="213" t="s">
        <v>139</v>
      </c>
      <c r="C93" s="109">
        <v>121</v>
      </c>
      <c r="D93" s="109">
        <v>0</v>
      </c>
      <c r="E93" s="109">
        <v>11</v>
      </c>
      <c r="F93" s="109">
        <v>0</v>
      </c>
      <c r="G93" s="110">
        <v>37</v>
      </c>
      <c r="H93" s="110">
        <v>1</v>
      </c>
      <c r="I93" s="110">
        <v>14</v>
      </c>
      <c r="J93" s="111">
        <v>0</v>
      </c>
      <c r="K93" s="111">
        <v>13</v>
      </c>
      <c r="L93" s="288">
        <v>0</v>
      </c>
      <c r="M93" s="288">
        <v>0</v>
      </c>
      <c r="N93" s="112">
        <f t="shared" si="29"/>
        <v>2302.5</v>
      </c>
      <c r="O93" s="112">
        <v>562.5</v>
      </c>
      <c r="P93" s="289">
        <v>0</v>
      </c>
      <c r="Q93" s="135">
        <v>0</v>
      </c>
      <c r="R93" s="122">
        <f t="shared" si="21"/>
        <v>1740</v>
      </c>
      <c r="S93" s="177">
        <v>25</v>
      </c>
    </row>
    <row r="94" spans="1:19" ht="12.75" customHeight="1">
      <c r="A94" s="387"/>
      <c r="B94" s="202" t="s">
        <v>115</v>
      </c>
      <c r="C94" s="109">
        <v>155</v>
      </c>
      <c r="D94" s="109">
        <v>22</v>
      </c>
      <c r="E94" s="109">
        <v>8</v>
      </c>
      <c r="F94" s="109">
        <v>0</v>
      </c>
      <c r="G94" s="110">
        <v>35</v>
      </c>
      <c r="H94" s="110">
        <v>0</v>
      </c>
      <c r="I94" s="110">
        <v>26</v>
      </c>
      <c r="J94" s="111">
        <v>0</v>
      </c>
      <c r="K94" s="111">
        <v>24</v>
      </c>
      <c r="L94" s="288">
        <v>0</v>
      </c>
      <c r="M94" s="288">
        <v>0</v>
      </c>
      <c r="N94" s="112">
        <f t="shared" si="29"/>
        <v>2962.5</v>
      </c>
      <c r="O94" s="112">
        <v>945</v>
      </c>
      <c r="P94" s="135">
        <v>0</v>
      </c>
      <c r="Q94" s="135">
        <v>0</v>
      </c>
      <c r="R94" s="122">
        <f t="shared" si="21"/>
        <v>2017.5</v>
      </c>
      <c r="S94" s="177">
        <v>37</v>
      </c>
    </row>
    <row r="95" spans="1:19" ht="12.75" customHeight="1">
      <c r="A95" s="387"/>
      <c r="B95" s="202" t="s">
        <v>116</v>
      </c>
      <c r="C95" s="109">
        <v>16</v>
      </c>
      <c r="D95" s="109">
        <v>29</v>
      </c>
      <c r="E95" s="109">
        <v>8</v>
      </c>
      <c r="F95" s="109">
        <v>0</v>
      </c>
      <c r="G95" s="110">
        <v>9</v>
      </c>
      <c r="H95" s="110">
        <v>0</v>
      </c>
      <c r="I95" s="110">
        <v>2</v>
      </c>
      <c r="J95" s="111">
        <v>0</v>
      </c>
      <c r="K95" s="111">
        <v>2</v>
      </c>
      <c r="L95" s="288">
        <v>0</v>
      </c>
      <c r="M95" s="288">
        <v>0</v>
      </c>
      <c r="N95" s="112">
        <f t="shared" si="29"/>
        <v>337.5</v>
      </c>
      <c r="O95" s="112">
        <v>30</v>
      </c>
      <c r="P95" s="135">
        <v>0</v>
      </c>
      <c r="Q95" s="135">
        <v>0</v>
      </c>
      <c r="R95" s="122">
        <f t="shared" si="21"/>
        <v>307.5</v>
      </c>
      <c r="S95" s="177">
        <v>2</v>
      </c>
    </row>
    <row r="96" spans="1:19" ht="12.75" customHeight="1">
      <c r="A96" s="387"/>
      <c r="B96" s="116" t="s">
        <v>117</v>
      </c>
      <c r="C96" s="168">
        <f aca="true" t="shared" si="30" ref="C96:Q96">SUM(C90:C95)</f>
        <v>880</v>
      </c>
      <c r="D96" s="168">
        <f t="shared" si="30"/>
        <v>75</v>
      </c>
      <c r="E96" s="168">
        <f t="shared" si="30"/>
        <v>150</v>
      </c>
      <c r="F96" s="168">
        <f t="shared" si="30"/>
        <v>0</v>
      </c>
      <c r="G96" s="168">
        <f t="shared" si="30"/>
        <v>214</v>
      </c>
      <c r="H96" s="168">
        <f t="shared" si="30"/>
        <v>3</v>
      </c>
      <c r="I96" s="168">
        <f t="shared" si="30"/>
        <v>78</v>
      </c>
      <c r="J96" s="117">
        <f t="shared" si="30"/>
        <v>1</v>
      </c>
      <c r="K96" s="117">
        <f t="shared" si="30"/>
        <v>109</v>
      </c>
      <c r="L96" s="168">
        <f t="shared" si="30"/>
        <v>0</v>
      </c>
      <c r="M96" s="168">
        <f t="shared" si="30"/>
        <v>0</v>
      </c>
      <c r="N96" s="169">
        <f t="shared" si="30"/>
        <v>16237.5</v>
      </c>
      <c r="O96" s="168">
        <f t="shared" si="30"/>
        <v>3315</v>
      </c>
      <c r="P96" s="169">
        <f t="shared" si="30"/>
        <v>0</v>
      </c>
      <c r="Q96" s="169">
        <f t="shared" si="30"/>
        <v>0</v>
      </c>
      <c r="R96" s="265">
        <f t="shared" si="21"/>
        <v>12922.5</v>
      </c>
      <c r="S96" s="121">
        <f>SUM(S90:S95)</f>
        <v>141</v>
      </c>
    </row>
    <row r="97" spans="1:19" ht="12.75" customHeight="1">
      <c r="A97" s="387">
        <v>43722</v>
      </c>
      <c r="B97" s="202" t="s">
        <v>112</v>
      </c>
      <c r="C97" s="109">
        <v>202</v>
      </c>
      <c r="D97" s="109">
        <v>19</v>
      </c>
      <c r="E97" s="109">
        <v>13</v>
      </c>
      <c r="F97" s="109">
        <v>0</v>
      </c>
      <c r="G97" s="110">
        <v>67</v>
      </c>
      <c r="H97" s="110">
        <v>1</v>
      </c>
      <c r="I97" s="110">
        <v>20</v>
      </c>
      <c r="J97" s="111">
        <v>0</v>
      </c>
      <c r="K97" s="111">
        <v>44</v>
      </c>
      <c r="L97" s="287">
        <v>0</v>
      </c>
      <c r="M97" s="287">
        <v>0</v>
      </c>
      <c r="N97" s="112">
        <f aca="true" t="shared" si="31" ref="N97:N102">SUM(C97*15,F97*12,G97*7.5,H97*7.5,I97*7.5,J97*7.5,K97*7.5,L97*100,M97*20)</f>
        <v>4020</v>
      </c>
      <c r="O97" s="112">
        <v>1380</v>
      </c>
      <c r="P97" s="135">
        <v>0</v>
      </c>
      <c r="Q97" s="135">
        <v>0</v>
      </c>
      <c r="R97" s="122">
        <f t="shared" si="21"/>
        <v>2640</v>
      </c>
      <c r="S97" s="177">
        <v>43</v>
      </c>
    </row>
    <row r="98" spans="1:19" ht="12.75" customHeight="1">
      <c r="A98" s="387"/>
      <c r="B98" s="202" t="s">
        <v>113</v>
      </c>
      <c r="C98" s="109">
        <v>148</v>
      </c>
      <c r="D98" s="109">
        <v>0</v>
      </c>
      <c r="E98" s="109">
        <v>45</v>
      </c>
      <c r="F98" s="109">
        <v>0</v>
      </c>
      <c r="G98" s="110">
        <v>23</v>
      </c>
      <c r="H98" s="110">
        <v>2</v>
      </c>
      <c r="I98" s="110">
        <v>12</v>
      </c>
      <c r="J98" s="111">
        <v>0</v>
      </c>
      <c r="K98" s="111">
        <v>9</v>
      </c>
      <c r="L98" s="288">
        <v>0</v>
      </c>
      <c r="M98" s="288">
        <v>0</v>
      </c>
      <c r="N98" s="112">
        <f t="shared" si="31"/>
        <v>2565</v>
      </c>
      <c r="O98" s="112">
        <v>480</v>
      </c>
      <c r="P98" s="135">
        <v>0</v>
      </c>
      <c r="Q98" s="135">
        <v>0</v>
      </c>
      <c r="R98" s="122">
        <f t="shared" si="21"/>
        <v>2085</v>
      </c>
      <c r="S98" s="177">
        <v>21</v>
      </c>
    </row>
    <row r="99" spans="1:19" ht="12.75" customHeight="1">
      <c r="A99" s="387"/>
      <c r="B99" s="202" t="s">
        <v>114</v>
      </c>
      <c r="C99" s="109">
        <v>312</v>
      </c>
      <c r="D99" s="109">
        <v>0</v>
      </c>
      <c r="E99" s="109">
        <v>18</v>
      </c>
      <c r="F99" s="109">
        <v>0</v>
      </c>
      <c r="G99" s="110">
        <v>59</v>
      </c>
      <c r="H99" s="110">
        <v>4</v>
      </c>
      <c r="I99" s="110">
        <v>76</v>
      </c>
      <c r="J99" s="111">
        <v>2</v>
      </c>
      <c r="K99" s="111">
        <v>47</v>
      </c>
      <c r="L99" s="288">
        <v>0</v>
      </c>
      <c r="M99" s="288">
        <v>1</v>
      </c>
      <c r="N99" s="112">
        <f t="shared" si="31"/>
        <v>6110</v>
      </c>
      <c r="O99" s="112">
        <v>1717.5</v>
      </c>
      <c r="P99" s="289">
        <v>0</v>
      </c>
      <c r="Q99" s="135">
        <v>0</v>
      </c>
      <c r="R99" s="122">
        <f t="shared" si="21"/>
        <v>4392.5</v>
      </c>
      <c r="S99" s="177">
        <v>61</v>
      </c>
    </row>
    <row r="100" spans="1:19" ht="12.75" customHeight="1">
      <c r="A100" s="387"/>
      <c r="B100" s="213" t="s">
        <v>139</v>
      </c>
      <c r="C100" s="109">
        <v>168</v>
      </c>
      <c r="D100" s="109">
        <v>1</v>
      </c>
      <c r="E100" s="109">
        <v>12</v>
      </c>
      <c r="F100" s="109">
        <v>0</v>
      </c>
      <c r="G100" s="110">
        <v>44</v>
      </c>
      <c r="H100" s="110">
        <v>3</v>
      </c>
      <c r="I100" s="110">
        <v>23</v>
      </c>
      <c r="J100" s="111">
        <v>0</v>
      </c>
      <c r="K100" s="111">
        <v>11</v>
      </c>
      <c r="L100" s="288">
        <v>0</v>
      </c>
      <c r="M100" s="288">
        <v>0</v>
      </c>
      <c r="N100" s="112">
        <f t="shared" si="31"/>
        <v>3127.5</v>
      </c>
      <c r="O100" s="112">
        <v>877.5</v>
      </c>
      <c r="P100" s="289">
        <v>0</v>
      </c>
      <c r="Q100" s="135">
        <v>0</v>
      </c>
      <c r="R100" s="122">
        <f t="shared" si="21"/>
        <v>2250</v>
      </c>
      <c r="S100" s="177">
        <v>40</v>
      </c>
    </row>
    <row r="101" spans="1:19" ht="12.75" customHeight="1">
      <c r="A101" s="387"/>
      <c r="B101" s="202" t="s">
        <v>115</v>
      </c>
      <c r="C101" s="109">
        <v>175</v>
      </c>
      <c r="D101" s="109">
        <v>34</v>
      </c>
      <c r="E101" s="109">
        <v>9</v>
      </c>
      <c r="F101" s="109">
        <v>0</v>
      </c>
      <c r="G101" s="110">
        <v>57</v>
      </c>
      <c r="H101" s="110">
        <v>0</v>
      </c>
      <c r="I101" s="110">
        <v>16</v>
      </c>
      <c r="J101" s="111">
        <v>0</v>
      </c>
      <c r="K101" s="111">
        <v>14</v>
      </c>
      <c r="L101" s="288">
        <v>0</v>
      </c>
      <c r="M101" s="288">
        <v>0</v>
      </c>
      <c r="N101" s="112">
        <f t="shared" si="31"/>
        <v>3277.5</v>
      </c>
      <c r="O101" s="112">
        <v>1005</v>
      </c>
      <c r="P101" s="135">
        <v>0</v>
      </c>
      <c r="Q101" s="135">
        <v>0</v>
      </c>
      <c r="R101" s="122">
        <f t="shared" si="21"/>
        <v>2272.5</v>
      </c>
      <c r="S101" s="177">
        <v>46</v>
      </c>
    </row>
    <row r="102" spans="1:19" ht="12.75" customHeight="1">
      <c r="A102" s="387"/>
      <c r="B102" s="202" t="s">
        <v>116</v>
      </c>
      <c r="C102" s="109">
        <v>32</v>
      </c>
      <c r="D102" s="109">
        <v>10</v>
      </c>
      <c r="E102" s="109">
        <v>4</v>
      </c>
      <c r="F102" s="109">
        <v>0</v>
      </c>
      <c r="G102" s="110">
        <v>14</v>
      </c>
      <c r="H102" s="110">
        <v>1</v>
      </c>
      <c r="I102" s="110">
        <v>6</v>
      </c>
      <c r="J102" s="111">
        <v>0</v>
      </c>
      <c r="K102" s="111">
        <v>4</v>
      </c>
      <c r="L102" s="288">
        <v>0</v>
      </c>
      <c r="M102" s="288">
        <v>0</v>
      </c>
      <c r="N102" s="112">
        <f t="shared" si="31"/>
        <v>667.5</v>
      </c>
      <c r="O102" s="112">
        <v>187.5</v>
      </c>
      <c r="P102" s="135">
        <v>0</v>
      </c>
      <c r="Q102" s="135">
        <v>0</v>
      </c>
      <c r="R102" s="122">
        <f t="shared" si="21"/>
        <v>480</v>
      </c>
      <c r="S102" s="177">
        <v>8</v>
      </c>
    </row>
    <row r="103" spans="1:19" ht="12.75" customHeight="1">
      <c r="A103" s="387"/>
      <c r="B103" s="116" t="s">
        <v>117</v>
      </c>
      <c r="C103" s="168">
        <f aca="true" t="shared" si="32" ref="C103:Q103">SUM(C97:C102)</f>
        <v>1037</v>
      </c>
      <c r="D103" s="168">
        <f t="shared" si="32"/>
        <v>64</v>
      </c>
      <c r="E103" s="168">
        <f t="shared" si="32"/>
        <v>101</v>
      </c>
      <c r="F103" s="168">
        <f t="shared" si="32"/>
        <v>0</v>
      </c>
      <c r="G103" s="168">
        <f t="shared" si="32"/>
        <v>264</v>
      </c>
      <c r="H103" s="168">
        <f t="shared" si="32"/>
        <v>11</v>
      </c>
      <c r="I103" s="168">
        <f t="shared" si="32"/>
        <v>153</v>
      </c>
      <c r="J103" s="117">
        <f t="shared" si="32"/>
        <v>2</v>
      </c>
      <c r="K103" s="117">
        <f t="shared" si="32"/>
        <v>129</v>
      </c>
      <c r="L103" s="168">
        <f t="shared" si="32"/>
        <v>0</v>
      </c>
      <c r="M103" s="168">
        <f t="shared" si="32"/>
        <v>1</v>
      </c>
      <c r="N103" s="169">
        <f t="shared" si="32"/>
        <v>19767.5</v>
      </c>
      <c r="O103" s="168">
        <f t="shared" si="32"/>
        <v>5647.5</v>
      </c>
      <c r="P103" s="169">
        <f t="shared" si="32"/>
        <v>0</v>
      </c>
      <c r="Q103" s="169">
        <f t="shared" si="32"/>
        <v>0</v>
      </c>
      <c r="R103" s="265">
        <f t="shared" si="21"/>
        <v>14120</v>
      </c>
      <c r="S103" s="121">
        <f>SUM(S97:S102)</f>
        <v>219</v>
      </c>
    </row>
    <row r="104" spans="1:19" ht="12.75" customHeight="1">
      <c r="A104" s="387">
        <v>43723</v>
      </c>
      <c r="B104" s="202" t="s">
        <v>112</v>
      </c>
      <c r="C104" s="109">
        <v>445</v>
      </c>
      <c r="D104" s="109">
        <v>73</v>
      </c>
      <c r="E104" s="109">
        <v>68</v>
      </c>
      <c r="F104" s="109">
        <v>0</v>
      </c>
      <c r="G104" s="110">
        <v>166</v>
      </c>
      <c r="H104" s="110">
        <v>6</v>
      </c>
      <c r="I104" s="110">
        <v>36</v>
      </c>
      <c r="J104" s="111">
        <v>2</v>
      </c>
      <c r="K104" s="111">
        <v>77</v>
      </c>
      <c r="L104" s="287">
        <v>0</v>
      </c>
      <c r="M104" s="287">
        <v>0</v>
      </c>
      <c r="N104" s="112">
        <f aca="true" t="shared" si="33" ref="N104:N109">SUM(C104*15,F104*12,G104*7.5,H104*7.5,I104*7.5,J104*7.5,K104*7.5,L104*100,M104*20)</f>
        <v>8827.5</v>
      </c>
      <c r="O104" s="112">
        <v>3532.5</v>
      </c>
      <c r="P104" s="135">
        <v>0</v>
      </c>
      <c r="Q104" s="135">
        <v>0</v>
      </c>
      <c r="R104" s="122">
        <f t="shared" si="21"/>
        <v>5295</v>
      </c>
      <c r="S104" s="177">
        <v>134</v>
      </c>
    </row>
    <row r="105" spans="1:23" ht="12.75" customHeight="1">
      <c r="A105" s="387"/>
      <c r="B105" s="202" t="s">
        <v>113</v>
      </c>
      <c r="C105" s="109">
        <v>0</v>
      </c>
      <c r="D105" s="109">
        <v>0</v>
      </c>
      <c r="E105" s="109">
        <v>0</v>
      </c>
      <c r="F105" s="109">
        <v>0</v>
      </c>
      <c r="G105" s="110">
        <v>0</v>
      </c>
      <c r="H105" s="110">
        <v>0</v>
      </c>
      <c r="I105" s="110">
        <v>0</v>
      </c>
      <c r="J105" s="111">
        <v>0</v>
      </c>
      <c r="K105" s="111">
        <v>0</v>
      </c>
      <c r="L105" s="288">
        <v>0</v>
      </c>
      <c r="M105" s="288">
        <v>0</v>
      </c>
      <c r="N105" s="112">
        <f t="shared" si="33"/>
        <v>0</v>
      </c>
      <c r="O105" s="112">
        <v>0</v>
      </c>
      <c r="P105" s="135">
        <v>0</v>
      </c>
      <c r="Q105" s="135">
        <v>0</v>
      </c>
      <c r="R105" s="122">
        <f t="shared" si="21"/>
        <v>0</v>
      </c>
      <c r="S105" s="177">
        <v>0</v>
      </c>
      <c r="W105" s="135"/>
    </row>
    <row r="106" spans="1:23" ht="12.75" customHeight="1">
      <c r="A106" s="387"/>
      <c r="B106" s="202" t="s">
        <v>114</v>
      </c>
      <c r="C106" s="109">
        <v>539</v>
      </c>
      <c r="D106" s="109">
        <v>0</v>
      </c>
      <c r="E106" s="109">
        <v>51</v>
      </c>
      <c r="F106" s="109">
        <v>0</v>
      </c>
      <c r="G106" s="110">
        <v>109</v>
      </c>
      <c r="H106" s="110">
        <v>8</v>
      </c>
      <c r="I106" s="110">
        <v>81</v>
      </c>
      <c r="J106" s="111">
        <v>1</v>
      </c>
      <c r="K106" s="111">
        <v>118</v>
      </c>
      <c r="L106" s="288">
        <v>0</v>
      </c>
      <c r="M106" s="288">
        <v>0</v>
      </c>
      <c r="N106" s="112">
        <f t="shared" si="33"/>
        <v>10462.5</v>
      </c>
      <c r="O106" s="112">
        <v>3780</v>
      </c>
      <c r="P106" s="289">
        <v>0</v>
      </c>
      <c r="Q106" s="135">
        <v>0</v>
      </c>
      <c r="R106" s="122">
        <f t="shared" si="21"/>
        <v>6682.5</v>
      </c>
      <c r="S106" s="177">
        <v>144</v>
      </c>
      <c r="W106" s="135"/>
    </row>
    <row r="107" spans="1:23" ht="12.75" customHeight="1">
      <c r="A107" s="387"/>
      <c r="B107" s="213" t="s">
        <v>139</v>
      </c>
      <c r="C107" s="109">
        <v>212</v>
      </c>
      <c r="D107" s="109">
        <v>0</v>
      </c>
      <c r="E107" s="109">
        <v>10</v>
      </c>
      <c r="F107" s="109">
        <v>0</v>
      </c>
      <c r="G107" s="110">
        <v>84</v>
      </c>
      <c r="H107" s="110">
        <v>5</v>
      </c>
      <c r="I107" s="110">
        <v>26</v>
      </c>
      <c r="J107" s="111">
        <v>0</v>
      </c>
      <c r="K107" s="111">
        <v>14</v>
      </c>
      <c r="L107" s="288">
        <v>0</v>
      </c>
      <c r="M107" s="288">
        <v>0</v>
      </c>
      <c r="N107" s="112">
        <f t="shared" si="33"/>
        <v>4147.5</v>
      </c>
      <c r="O107" s="112">
        <v>1447.5</v>
      </c>
      <c r="P107" s="289">
        <v>0</v>
      </c>
      <c r="Q107" s="135">
        <v>0</v>
      </c>
      <c r="R107" s="122">
        <f t="shared" si="21"/>
        <v>2700</v>
      </c>
      <c r="S107" s="177">
        <v>64</v>
      </c>
      <c r="W107" s="135"/>
    </row>
    <row r="108" spans="1:19" ht="12.75" customHeight="1">
      <c r="A108" s="387"/>
      <c r="B108" s="202" t="s">
        <v>115</v>
      </c>
      <c r="C108" s="109">
        <v>264</v>
      </c>
      <c r="D108" s="109">
        <v>43</v>
      </c>
      <c r="E108" s="109">
        <v>14</v>
      </c>
      <c r="F108" s="109">
        <v>0</v>
      </c>
      <c r="G108" s="110">
        <v>60</v>
      </c>
      <c r="H108" s="110">
        <v>0</v>
      </c>
      <c r="I108" s="110">
        <v>32</v>
      </c>
      <c r="J108" s="111">
        <v>0</v>
      </c>
      <c r="K108" s="111">
        <v>44</v>
      </c>
      <c r="L108" s="288">
        <v>0</v>
      </c>
      <c r="M108" s="288">
        <v>0</v>
      </c>
      <c r="N108" s="112">
        <f t="shared" si="33"/>
        <v>4980</v>
      </c>
      <c r="O108" s="112">
        <v>1447.5</v>
      </c>
      <c r="P108" s="135">
        <v>0</v>
      </c>
      <c r="Q108" s="135">
        <v>0</v>
      </c>
      <c r="R108" s="122">
        <f t="shared" si="21"/>
        <v>3532.5</v>
      </c>
      <c r="S108" s="177">
        <v>64</v>
      </c>
    </row>
    <row r="109" spans="1:19" ht="12.75" customHeight="1">
      <c r="A109" s="387"/>
      <c r="B109" s="202" t="s">
        <v>116</v>
      </c>
      <c r="C109" s="109">
        <v>103</v>
      </c>
      <c r="D109" s="109">
        <v>33</v>
      </c>
      <c r="E109" s="109">
        <v>13</v>
      </c>
      <c r="F109" s="109">
        <v>0</v>
      </c>
      <c r="G109" s="110">
        <v>12</v>
      </c>
      <c r="H109" s="110">
        <v>0</v>
      </c>
      <c r="I109" s="110">
        <v>29</v>
      </c>
      <c r="J109" s="111">
        <v>0</v>
      </c>
      <c r="K109" s="111">
        <v>14</v>
      </c>
      <c r="L109" s="288">
        <v>0</v>
      </c>
      <c r="M109" s="288">
        <v>0</v>
      </c>
      <c r="N109" s="112">
        <f t="shared" si="33"/>
        <v>1957.5</v>
      </c>
      <c r="O109" s="112">
        <v>967.5</v>
      </c>
      <c r="P109" s="135">
        <v>0</v>
      </c>
      <c r="Q109" s="135">
        <v>0</v>
      </c>
      <c r="R109" s="122">
        <f t="shared" si="21"/>
        <v>990</v>
      </c>
      <c r="S109" s="177">
        <v>36</v>
      </c>
    </row>
    <row r="110" spans="1:19" ht="12.75" customHeight="1">
      <c r="A110" s="387"/>
      <c r="B110" s="116" t="s">
        <v>117</v>
      </c>
      <c r="C110" s="168">
        <f aca="true" t="shared" si="34" ref="C110:Q110">SUM(C104:C109)</f>
        <v>1563</v>
      </c>
      <c r="D110" s="168">
        <f t="shared" si="34"/>
        <v>149</v>
      </c>
      <c r="E110" s="168">
        <f t="shared" si="34"/>
        <v>156</v>
      </c>
      <c r="F110" s="168">
        <f t="shared" si="34"/>
        <v>0</v>
      </c>
      <c r="G110" s="168">
        <f t="shared" si="34"/>
        <v>431</v>
      </c>
      <c r="H110" s="168">
        <f t="shared" si="34"/>
        <v>19</v>
      </c>
      <c r="I110" s="168">
        <f t="shared" si="34"/>
        <v>204</v>
      </c>
      <c r="J110" s="117">
        <f t="shared" si="34"/>
        <v>3</v>
      </c>
      <c r="K110" s="117">
        <f t="shared" si="34"/>
        <v>267</v>
      </c>
      <c r="L110" s="168">
        <f t="shared" si="34"/>
        <v>0</v>
      </c>
      <c r="M110" s="168">
        <f t="shared" si="34"/>
        <v>0</v>
      </c>
      <c r="N110" s="169">
        <f t="shared" si="34"/>
        <v>30375</v>
      </c>
      <c r="O110" s="168">
        <f t="shared" si="34"/>
        <v>11175</v>
      </c>
      <c r="P110" s="169">
        <f t="shared" si="34"/>
        <v>0</v>
      </c>
      <c r="Q110" s="169">
        <f t="shared" si="34"/>
        <v>0</v>
      </c>
      <c r="R110" s="265">
        <f t="shared" si="21"/>
        <v>19200</v>
      </c>
      <c r="S110" s="121">
        <f>SUM(S104:S109)</f>
        <v>442</v>
      </c>
    </row>
    <row r="111" spans="1:19" ht="12.75" customHeight="1">
      <c r="A111" s="385" t="s">
        <v>118</v>
      </c>
      <c r="B111" s="385">
        <v>920</v>
      </c>
      <c r="C111" s="253">
        <f aca="true" t="shared" si="35" ref="C111:S111">SUM(C68,C75,C82,C89,C96,C103,C110)</f>
        <v>5491</v>
      </c>
      <c r="D111" s="253">
        <f t="shared" si="35"/>
        <v>647</v>
      </c>
      <c r="E111" s="253">
        <f t="shared" si="35"/>
        <v>1552</v>
      </c>
      <c r="F111" s="253">
        <f t="shared" si="35"/>
        <v>0</v>
      </c>
      <c r="G111" s="253">
        <f t="shared" si="35"/>
        <v>1661</v>
      </c>
      <c r="H111" s="253">
        <f t="shared" si="35"/>
        <v>51</v>
      </c>
      <c r="I111" s="253">
        <f t="shared" si="35"/>
        <v>575</v>
      </c>
      <c r="J111" s="253">
        <f t="shared" si="35"/>
        <v>12</v>
      </c>
      <c r="K111" s="253">
        <f t="shared" si="35"/>
        <v>783</v>
      </c>
      <c r="L111" s="253">
        <f t="shared" si="35"/>
        <v>3</v>
      </c>
      <c r="M111" s="253">
        <f t="shared" si="35"/>
        <v>5</v>
      </c>
      <c r="N111" s="253">
        <f t="shared" si="35"/>
        <v>105880</v>
      </c>
      <c r="O111" s="253">
        <f t="shared" si="35"/>
        <v>27899.7</v>
      </c>
      <c r="P111" s="253">
        <f t="shared" si="35"/>
        <v>0</v>
      </c>
      <c r="Q111" s="253">
        <f t="shared" si="35"/>
        <v>5</v>
      </c>
      <c r="R111" s="253">
        <f t="shared" si="35"/>
        <v>77985.3</v>
      </c>
      <c r="S111" s="253">
        <f t="shared" si="35"/>
        <v>1115</v>
      </c>
    </row>
    <row r="112" spans="1:19" ht="12.75" customHeight="1">
      <c r="A112" s="387">
        <v>43724</v>
      </c>
      <c r="B112" s="202" t="s">
        <v>112</v>
      </c>
      <c r="C112" s="109">
        <v>0</v>
      </c>
      <c r="D112" s="109">
        <v>0</v>
      </c>
      <c r="E112" s="109">
        <v>0</v>
      </c>
      <c r="F112" s="109">
        <v>0</v>
      </c>
      <c r="G112" s="110">
        <v>0</v>
      </c>
      <c r="H112" s="110">
        <v>0</v>
      </c>
      <c r="I112" s="110">
        <v>0</v>
      </c>
      <c r="J112" s="111">
        <v>0</v>
      </c>
      <c r="K112" s="111">
        <v>0</v>
      </c>
      <c r="L112" s="287">
        <v>0</v>
      </c>
      <c r="M112" s="287">
        <v>0</v>
      </c>
      <c r="N112" s="112">
        <f aca="true" t="shared" si="36" ref="N112:N117">SUM(C112*15,F112*12,G112*7.5,H112*7.5,I112*7.5,J112*7.5,K112*7.5,L112*100,M112*20)</f>
        <v>0</v>
      </c>
      <c r="O112" s="112">
        <v>0</v>
      </c>
      <c r="P112" s="135">
        <v>0</v>
      </c>
      <c r="Q112" s="135">
        <v>0</v>
      </c>
      <c r="R112" s="122">
        <f aca="true" t="shared" si="37" ref="R112:R161">SUM(N112-O112)-P112+Q112</f>
        <v>0</v>
      </c>
      <c r="S112" s="177">
        <v>0</v>
      </c>
    </row>
    <row r="113" spans="1:19" ht="12.75" customHeight="1">
      <c r="A113" s="387"/>
      <c r="B113" s="202" t="s">
        <v>113</v>
      </c>
      <c r="C113" s="109">
        <v>217</v>
      </c>
      <c r="D113" s="109">
        <v>26</v>
      </c>
      <c r="E113" s="109">
        <v>28</v>
      </c>
      <c r="F113" s="109">
        <v>0</v>
      </c>
      <c r="G113" s="110">
        <v>54</v>
      </c>
      <c r="H113" s="110">
        <v>0</v>
      </c>
      <c r="I113" s="110">
        <v>13</v>
      </c>
      <c r="J113" s="111">
        <v>0</v>
      </c>
      <c r="K113" s="111">
        <v>40</v>
      </c>
      <c r="L113" s="288">
        <v>0</v>
      </c>
      <c r="M113" s="288">
        <v>0</v>
      </c>
      <c r="N113" s="112">
        <f t="shared" si="36"/>
        <v>4057.5</v>
      </c>
      <c r="O113" s="112">
        <v>967.5</v>
      </c>
      <c r="P113" s="135">
        <v>0</v>
      </c>
      <c r="Q113" s="135">
        <v>0</v>
      </c>
      <c r="R113" s="122">
        <f t="shared" si="37"/>
        <v>3090</v>
      </c>
      <c r="S113" s="177">
        <v>41</v>
      </c>
    </row>
    <row r="114" spans="1:19" ht="12.75" customHeight="1">
      <c r="A114" s="387"/>
      <c r="B114" s="202" t="s">
        <v>114</v>
      </c>
      <c r="C114" s="109">
        <v>56</v>
      </c>
      <c r="D114" s="109">
        <v>0</v>
      </c>
      <c r="E114" s="109">
        <v>2</v>
      </c>
      <c r="F114" s="109">
        <v>0</v>
      </c>
      <c r="G114" s="110">
        <v>4</v>
      </c>
      <c r="H114" s="110">
        <v>0</v>
      </c>
      <c r="I114" s="110">
        <v>4</v>
      </c>
      <c r="J114" s="111">
        <v>0</v>
      </c>
      <c r="K114" s="111">
        <v>7</v>
      </c>
      <c r="L114" s="288">
        <v>1</v>
      </c>
      <c r="M114" s="288">
        <v>1</v>
      </c>
      <c r="N114" s="112">
        <f t="shared" si="36"/>
        <v>1072.5</v>
      </c>
      <c r="O114" s="112">
        <v>150</v>
      </c>
      <c r="P114" s="289">
        <v>0</v>
      </c>
      <c r="Q114" s="135">
        <v>0</v>
      </c>
      <c r="R114" s="122">
        <f t="shared" si="37"/>
        <v>922.5</v>
      </c>
      <c r="S114" s="177">
        <v>8</v>
      </c>
    </row>
    <row r="115" spans="1:19" ht="12.75" customHeight="1">
      <c r="A115" s="387"/>
      <c r="B115" s="213" t="s">
        <v>139</v>
      </c>
      <c r="C115" s="109">
        <v>80</v>
      </c>
      <c r="D115" s="109">
        <v>1</v>
      </c>
      <c r="E115" s="109">
        <v>4</v>
      </c>
      <c r="F115" s="109">
        <v>0</v>
      </c>
      <c r="G115" s="110">
        <v>10</v>
      </c>
      <c r="H115" s="110">
        <v>0</v>
      </c>
      <c r="I115" s="110">
        <v>3</v>
      </c>
      <c r="J115" s="111">
        <v>0</v>
      </c>
      <c r="K115" s="111">
        <v>7</v>
      </c>
      <c r="L115" s="288">
        <v>0</v>
      </c>
      <c r="M115" s="288">
        <v>0</v>
      </c>
      <c r="N115" s="112">
        <f t="shared" si="36"/>
        <v>1350</v>
      </c>
      <c r="O115" s="112">
        <v>285</v>
      </c>
      <c r="P115" s="289">
        <v>0</v>
      </c>
      <c r="Q115" s="135">
        <v>0</v>
      </c>
      <c r="R115" s="122">
        <f t="shared" si="37"/>
        <v>1065</v>
      </c>
      <c r="S115" s="177">
        <v>11</v>
      </c>
    </row>
    <row r="116" spans="1:19" ht="12.75" customHeight="1">
      <c r="A116" s="387"/>
      <c r="B116" s="202" t="s">
        <v>115</v>
      </c>
      <c r="C116" s="109">
        <v>68</v>
      </c>
      <c r="D116" s="109">
        <v>10</v>
      </c>
      <c r="E116" s="109">
        <v>1</v>
      </c>
      <c r="F116" s="109">
        <v>0</v>
      </c>
      <c r="G116" s="110">
        <v>22</v>
      </c>
      <c r="H116" s="110">
        <v>4</v>
      </c>
      <c r="I116" s="110">
        <v>10</v>
      </c>
      <c r="J116" s="111">
        <v>0</v>
      </c>
      <c r="K116" s="111">
        <v>13</v>
      </c>
      <c r="L116" s="288">
        <v>0</v>
      </c>
      <c r="M116" s="288">
        <v>0</v>
      </c>
      <c r="N116" s="112">
        <f t="shared" si="36"/>
        <v>1387.5</v>
      </c>
      <c r="O116" s="112">
        <v>352.5</v>
      </c>
      <c r="P116" s="135">
        <v>0</v>
      </c>
      <c r="Q116" s="135">
        <v>0</v>
      </c>
      <c r="R116" s="122">
        <f t="shared" si="37"/>
        <v>1035</v>
      </c>
      <c r="S116" s="177">
        <v>21</v>
      </c>
    </row>
    <row r="117" spans="1:19" ht="12.75" customHeight="1">
      <c r="A117" s="387"/>
      <c r="B117" s="202" t="s">
        <v>116</v>
      </c>
      <c r="C117" s="109">
        <v>25</v>
      </c>
      <c r="D117" s="109">
        <v>16</v>
      </c>
      <c r="E117" s="109">
        <v>7</v>
      </c>
      <c r="F117" s="109">
        <v>0</v>
      </c>
      <c r="G117" s="110">
        <v>2</v>
      </c>
      <c r="H117" s="110">
        <v>0</v>
      </c>
      <c r="I117" s="110">
        <v>0</v>
      </c>
      <c r="J117" s="111">
        <v>0</v>
      </c>
      <c r="K117" s="111">
        <v>2</v>
      </c>
      <c r="L117" s="288">
        <v>0</v>
      </c>
      <c r="M117" s="288">
        <v>0</v>
      </c>
      <c r="N117" s="112">
        <f t="shared" si="36"/>
        <v>405</v>
      </c>
      <c r="O117" s="112">
        <v>105</v>
      </c>
      <c r="P117" s="135">
        <v>0</v>
      </c>
      <c r="Q117" s="135">
        <v>0</v>
      </c>
      <c r="R117" s="122">
        <f t="shared" si="37"/>
        <v>300</v>
      </c>
      <c r="S117" s="177">
        <v>2</v>
      </c>
    </row>
    <row r="118" spans="1:19" ht="12.75" customHeight="1">
      <c r="A118" s="387"/>
      <c r="B118" s="116" t="s">
        <v>117</v>
      </c>
      <c r="C118" s="168">
        <f aca="true" t="shared" si="38" ref="C118:Q118">SUM(C112:C117)</f>
        <v>446</v>
      </c>
      <c r="D118" s="168">
        <f t="shared" si="38"/>
        <v>53</v>
      </c>
      <c r="E118" s="168">
        <f t="shared" si="38"/>
        <v>42</v>
      </c>
      <c r="F118" s="168">
        <f t="shared" si="38"/>
        <v>0</v>
      </c>
      <c r="G118" s="168">
        <f t="shared" si="38"/>
        <v>92</v>
      </c>
      <c r="H118" s="168">
        <f t="shared" si="38"/>
        <v>4</v>
      </c>
      <c r="I118" s="168">
        <f t="shared" si="38"/>
        <v>30</v>
      </c>
      <c r="J118" s="117">
        <f t="shared" si="38"/>
        <v>0</v>
      </c>
      <c r="K118" s="117">
        <f t="shared" si="38"/>
        <v>69</v>
      </c>
      <c r="L118" s="168">
        <f t="shared" si="38"/>
        <v>1</v>
      </c>
      <c r="M118" s="168">
        <f t="shared" si="38"/>
        <v>1</v>
      </c>
      <c r="N118" s="169">
        <f t="shared" si="38"/>
        <v>8272.5</v>
      </c>
      <c r="O118" s="168">
        <f t="shared" si="38"/>
        <v>1860</v>
      </c>
      <c r="P118" s="169">
        <f t="shared" si="38"/>
        <v>0</v>
      </c>
      <c r="Q118" s="169">
        <f t="shared" si="38"/>
        <v>0</v>
      </c>
      <c r="R118" s="265">
        <f t="shared" si="37"/>
        <v>6412.5</v>
      </c>
      <c r="S118" s="121">
        <f>SUM(S112:S117)</f>
        <v>83</v>
      </c>
    </row>
    <row r="119" spans="1:19" ht="12.75" customHeight="1">
      <c r="A119" s="387">
        <v>43725</v>
      </c>
      <c r="B119" s="202" t="s">
        <v>112</v>
      </c>
      <c r="C119" s="109">
        <v>159</v>
      </c>
      <c r="D119" s="109">
        <v>21</v>
      </c>
      <c r="E119" s="109">
        <v>7</v>
      </c>
      <c r="F119" s="109">
        <v>0</v>
      </c>
      <c r="G119" s="110">
        <v>17</v>
      </c>
      <c r="H119" s="110">
        <v>0</v>
      </c>
      <c r="I119" s="110">
        <v>14</v>
      </c>
      <c r="J119" s="111">
        <v>0</v>
      </c>
      <c r="K119" s="111">
        <v>16</v>
      </c>
      <c r="L119" s="287">
        <v>0</v>
      </c>
      <c r="M119" s="287">
        <v>1</v>
      </c>
      <c r="N119" s="112">
        <f aca="true" t="shared" si="39" ref="N119:N124">SUM(C119*15,F119*12,G119*7.5,H119*7.5,I119*7.5,J119*7.5,K119*7.5,L119*100,M119*20)</f>
        <v>2757.5</v>
      </c>
      <c r="O119" s="112">
        <v>375</v>
      </c>
      <c r="P119" s="135">
        <v>0</v>
      </c>
      <c r="Q119" s="135">
        <v>0</v>
      </c>
      <c r="R119" s="122">
        <f t="shared" si="37"/>
        <v>2382.5</v>
      </c>
      <c r="S119" s="177">
        <v>17</v>
      </c>
    </row>
    <row r="120" spans="1:19" ht="12.75" customHeight="1">
      <c r="A120" s="387"/>
      <c r="B120" s="202" t="s">
        <v>113</v>
      </c>
      <c r="C120" s="109">
        <v>4</v>
      </c>
      <c r="D120" s="109">
        <v>0</v>
      </c>
      <c r="E120" s="109">
        <v>0</v>
      </c>
      <c r="F120" s="109">
        <v>0</v>
      </c>
      <c r="G120" s="110">
        <v>0</v>
      </c>
      <c r="H120" s="110">
        <v>0</v>
      </c>
      <c r="I120" s="110">
        <v>0</v>
      </c>
      <c r="J120" s="111">
        <v>0</v>
      </c>
      <c r="K120" s="111">
        <v>2</v>
      </c>
      <c r="L120" s="288">
        <v>0</v>
      </c>
      <c r="M120" s="288">
        <v>0</v>
      </c>
      <c r="N120" s="112">
        <f t="shared" si="39"/>
        <v>75</v>
      </c>
      <c r="O120" s="112">
        <v>0</v>
      </c>
      <c r="P120" s="135">
        <v>0</v>
      </c>
      <c r="Q120" s="135">
        <v>0</v>
      </c>
      <c r="R120" s="122">
        <f t="shared" si="37"/>
        <v>75</v>
      </c>
      <c r="S120" s="177">
        <v>0</v>
      </c>
    </row>
    <row r="121" spans="1:19" ht="12.75" customHeight="1">
      <c r="A121" s="387"/>
      <c r="B121" s="202" t="s">
        <v>114</v>
      </c>
      <c r="C121" s="109">
        <v>143</v>
      </c>
      <c r="D121" s="109">
        <v>21</v>
      </c>
      <c r="E121" s="109">
        <v>15</v>
      </c>
      <c r="F121" s="109">
        <v>0</v>
      </c>
      <c r="G121" s="110">
        <v>55</v>
      </c>
      <c r="H121" s="110">
        <v>0</v>
      </c>
      <c r="I121" s="110">
        <v>13</v>
      </c>
      <c r="J121" s="111">
        <v>0</v>
      </c>
      <c r="K121" s="111">
        <v>24</v>
      </c>
      <c r="L121" s="288">
        <v>1</v>
      </c>
      <c r="M121" s="288">
        <v>3</v>
      </c>
      <c r="N121" s="112">
        <f t="shared" si="39"/>
        <v>2995</v>
      </c>
      <c r="O121" s="112">
        <v>532.5</v>
      </c>
      <c r="P121" s="289">
        <v>0</v>
      </c>
      <c r="Q121" s="135">
        <v>0</v>
      </c>
      <c r="R121" s="122">
        <f t="shared" si="37"/>
        <v>2462.5</v>
      </c>
      <c r="S121" s="177">
        <v>25</v>
      </c>
    </row>
    <row r="122" spans="1:19" ht="12.75" customHeight="1">
      <c r="A122" s="387"/>
      <c r="B122" s="213" t="s">
        <v>139</v>
      </c>
      <c r="C122" s="109">
        <v>98</v>
      </c>
      <c r="D122" s="109">
        <v>1</v>
      </c>
      <c r="E122" s="109">
        <v>3</v>
      </c>
      <c r="F122" s="109">
        <v>0</v>
      </c>
      <c r="G122" s="110">
        <v>8</v>
      </c>
      <c r="H122" s="110">
        <v>3</v>
      </c>
      <c r="I122" s="110">
        <v>10</v>
      </c>
      <c r="J122" s="111">
        <v>0</v>
      </c>
      <c r="K122" s="111">
        <v>10</v>
      </c>
      <c r="L122" s="288">
        <v>0</v>
      </c>
      <c r="M122" s="288">
        <v>0</v>
      </c>
      <c r="N122" s="112">
        <f t="shared" si="39"/>
        <v>1702.5</v>
      </c>
      <c r="O122" s="112">
        <v>345</v>
      </c>
      <c r="P122" s="289">
        <v>0</v>
      </c>
      <c r="Q122" s="135">
        <v>0</v>
      </c>
      <c r="R122" s="122">
        <f t="shared" si="37"/>
        <v>1357.5</v>
      </c>
      <c r="S122" s="177">
        <v>14</v>
      </c>
    </row>
    <row r="123" spans="1:19" ht="12.75" customHeight="1">
      <c r="A123" s="387"/>
      <c r="B123" s="202" t="s">
        <v>115</v>
      </c>
      <c r="C123" s="109">
        <v>86</v>
      </c>
      <c r="D123" s="109">
        <v>41</v>
      </c>
      <c r="E123" s="109">
        <v>6</v>
      </c>
      <c r="F123" s="109">
        <v>0</v>
      </c>
      <c r="G123" s="110">
        <v>17</v>
      </c>
      <c r="H123" s="110">
        <v>0</v>
      </c>
      <c r="I123" s="110">
        <v>9</v>
      </c>
      <c r="J123" s="111">
        <v>0</v>
      </c>
      <c r="K123" s="111">
        <v>15</v>
      </c>
      <c r="L123" s="288">
        <v>0</v>
      </c>
      <c r="M123" s="288">
        <v>0</v>
      </c>
      <c r="N123" s="112">
        <f t="shared" si="39"/>
        <v>1597.5</v>
      </c>
      <c r="O123" s="112">
        <v>405</v>
      </c>
      <c r="P123" s="135">
        <v>0</v>
      </c>
      <c r="Q123" s="135">
        <v>0</v>
      </c>
      <c r="R123" s="122">
        <f t="shared" si="37"/>
        <v>1192.5</v>
      </c>
      <c r="S123" s="177">
        <v>20</v>
      </c>
    </row>
    <row r="124" spans="1:19" ht="12.75" customHeight="1">
      <c r="A124" s="387"/>
      <c r="B124" s="202" t="s">
        <v>116</v>
      </c>
      <c r="C124" s="109">
        <v>26</v>
      </c>
      <c r="D124" s="109">
        <v>27</v>
      </c>
      <c r="E124" s="109">
        <v>21</v>
      </c>
      <c r="F124" s="109">
        <v>0</v>
      </c>
      <c r="G124" s="110">
        <v>1</v>
      </c>
      <c r="H124" s="110">
        <v>0</v>
      </c>
      <c r="I124" s="110">
        <v>5</v>
      </c>
      <c r="J124" s="111">
        <v>0</v>
      </c>
      <c r="K124" s="111">
        <v>3</v>
      </c>
      <c r="L124" s="288">
        <v>0</v>
      </c>
      <c r="M124" s="288">
        <v>0</v>
      </c>
      <c r="N124" s="112">
        <f t="shared" si="39"/>
        <v>457.5</v>
      </c>
      <c r="O124" s="112">
        <v>30</v>
      </c>
      <c r="P124" s="135">
        <v>0</v>
      </c>
      <c r="Q124" s="135">
        <v>0</v>
      </c>
      <c r="R124" s="122">
        <f t="shared" si="37"/>
        <v>427.5</v>
      </c>
      <c r="S124" s="177">
        <v>1</v>
      </c>
    </row>
    <row r="125" spans="1:19" ht="12.75" customHeight="1">
      <c r="A125" s="387"/>
      <c r="B125" s="116" t="s">
        <v>117</v>
      </c>
      <c r="C125" s="168">
        <f aca="true" t="shared" si="40" ref="C125:Q125">SUM(C119:C124)</f>
        <v>516</v>
      </c>
      <c r="D125" s="168">
        <f t="shared" si="40"/>
        <v>111</v>
      </c>
      <c r="E125" s="168">
        <f t="shared" si="40"/>
        <v>52</v>
      </c>
      <c r="F125" s="168">
        <f t="shared" si="40"/>
        <v>0</v>
      </c>
      <c r="G125" s="168">
        <f t="shared" si="40"/>
        <v>98</v>
      </c>
      <c r="H125" s="168">
        <f t="shared" si="40"/>
        <v>3</v>
      </c>
      <c r="I125" s="168">
        <f t="shared" si="40"/>
        <v>51</v>
      </c>
      <c r="J125" s="117">
        <f t="shared" si="40"/>
        <v>0</v>
      </c>
      <c r="K125" s="117">
        <f t="shared" si="40"/>
        <v>70</v>
      </c>
      <c r="L125" s="168">
        <f t="shared" si="40"/>
        <v>1</v>
      </c>
      <c r="M125" s="168">
        <f t="shared" si="40"/>
        <v>4</v>
      </c>
      <c r="N125" s="169">
        <f t="shared" si="40"/>
        <v>9585</v>
      </c>
      <c r="O125" s="168">
        <f t="shared" si="40"/>
        <v>1687.5</v>
      </c>
      <c r="P125" s="169">
        <f t="shared" si="40"/>
        <v>0</v>
      </c>
      <c r="Q125" s="169">
        <f t="shared" si="40"/>
        <v>0</v>
      </c>
      <c r="R125" s="265">
        <f t="shared" si="37"/>
        <v>7897.5</v>
      </c>
      <c r="S125" s="121">
        <f>SUM(S119:S124)</f>
        <v>77</v>
      </c>
    </row>
    <row r="126" spans="1:19" ht="12.75" customHeight="1">
      <c r="A126" s="387">
        <v>43726</v>
      </c>
      <c r="B126" s="202" t="s">
        <v>112</v>
      </c>
      <c r="C126" s="109">
        <v>164</v>
      </c>
      <c r="D126" s="109">
        <v>37</v>
      </c>
      <c r="E126" s="109">
        <v>95</v>
      </c>
      <c r="F126" s="109">
        <v>0</v>
      </c>
      <c r="G126" s="110">
        <v>12</v>
      </c>
      <c r="H126" s="110">
        <v>2</v>
      </c>
      <c r="I126" s="110">
        <v>11</v>
      </c>
      <c r="J126" s="111">
        <v>0</v>
      </c>
      <c r="K126" s="111">
        <v>13</v>
      </c>
      <c r="L126" s="287">
        <v>0</v>
      </c>
      <c r="M126" s="287">
        <v>1</v>
      </c>
      <c r="N126" s="112">
        <f aca="true" t="shared" si="41" ref="N126:N131">SUM(C126*15,F126*12,G126*7.5,H126*7.5,I126*7.5,J126*7.5,K126*7.5,L126*100,M126*20)</f>
        <v>2765</v>
      </c>
      <c r="O126" s="112">
        <v>807.5</v>
      </c>
      <c r="P126" s="135">
        <v>0</v>
      </c>
      <c r="Q126" s="135">
        <v>0</v>
      </c>
      <c r="R126" s="122">
        <f t="shared" si="37"/>
        <v>1957.5</v>
      </c>
      <c r="S126" s="177">
        <v>24</v>
      </c>
    </row>
    <row r="127" spans="1:19" ht="12.75" customHeight="1">
      <c r="A127" s="387"/>
      <c r="B127" s="202" t="s">
        <v>113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0">
        <v>0</v>
      </c>
      <c r="I127" s="110">
        <v>0</v>
      </c>
      <c r="J127" s="111">
        <v>0</v>
      </c>
      <c r="K127" s="111">
        <v>0</v>
      </c>
      <c r="L127" s="288">
        <v>0</v>
      </c>
      <c r="M127" s="288">
        <v>0</v>
      </c>
      <c r="N127" s="112">
        <f t="shared" si="41"/>
        <v>0</v>
      </c>
      <c r="O127" s="112">
        <v>0</v>
      </c>
      <c r="P127" s="135">
        <v>0</v>
      </c>
      <c r="Q127" s="135">
        <v>0</v>
      </c>
      <c r="R127" s="122">
        <f t="shared" si="37"/>
        <v>0</v>
      </c>
      <c r="S127" s="177">
        <v>0</v>
      </c>
    </row>
    <row r="128" spans="1:19" ht="12.75" customHeight="1">
      <c r="A128" s="387"/>
      <c r="B128" s="202" t="s">
        <v>114</v>
      </c>
      <c r="C128" s="109">
        <v>185</v>
      </c>
      <c r="D128" s="109">
        <v>37</v>
      </c>
      <c r="E128" s="109">
        <v>104</v>
      </c>
      <c r="F128" s="109">
        <v>0</v>
      </c>
      <c r="G128" s="110">
        <v>59</v>
      </c>
      <c r="H128" s="110">
        <v>2</v>
      </c>
      <c r="I128" s="110">
        <v>4</v>
      </c>
      <c r="J128" s="111">
        <v>0</v>
      </c>
      <c r="K128" s="111">
        <v>38</v>
      </c>
      <c r="L128" s="288">
        <v>0</v>
      </c>
      <c r="M128" s="288">
        <v>0</v>
      </c>
      <c r="N128" s="112">
        <f t="shared" si="41"/>
        <v>3547.5</v>
      </c>
      <c r="O128" s="112">
        <v>937.5</v>
      </c>
      <c r="P128" s="289">
        <v>0</v>
      </c>
      <c r="Q128" s="135">
        <v>0</v>
      </c>
      <c r="R128" s="122">
        <f t="shared" si="37"/>
        <v>2610</v>
      </c>
      <c r="S128" s="177">
        <v>29</v>
      </c>
    </row>
    <row r="129" spans="1:19" ht="12.75" customHeight="1">
      <c r="A129" s="387"/>
      <c r="B129" s="213" t="s">
        <v>139</v>
      </c>
      <c r="C129" s="109">
        <v>93</v>
      </c>
      <c r="D129" s="109">
        <v>0</v>
      </c>
      <c r="E129" s="109">
        <v>0</v>
      </c>
      <c r="F129" s="109">
        <v>0</v>
      </c>
      <c r="G129" s="110">
        <v>9</v>
      </c>
      <c r="H129" s="110">
        <v>0</v>
      </c>
      <c r="I129" s="110">
        <v>4</v>
      </c>
      <c r="J129" s="111">
        <v>0</v>
      </c>
      <c r="K129" s="111">
        <v>8</v>
      </c>
      <c r="L129" s="288">
        <v>0</v>
      </c>
      <c r="M129" s="288">
        <v>0</v>
      </c>
      <c r="N129" s="112">
        <f t="shared" si="41"/>
        <v>1552.5</v>
      </c>
      <c r="O129" s="112">
        <v>210</v>
      </c>
      <c r="P129" s="289">
        <v>0</v>
      </c>
      <c r="Q129" s="135">
        <v>0</v>
      </c>
      <c r="R129" s="122">
        <f t="shared" si="37"/>
        <v>1342.5</v>
      </c>
      <c r="S129" s="177">
        <v>10</v>
      </c>
    </row>
    <row r="130" spans="1:19" ht="12.75" customHeight="1">
      <c r="A130" s="387"/>
      <c r="B130" s="202" t="s">
        <v>115</v>
      </c>
      <c r="C130" s="109">
        <v>69</v>
      </c>
      <c r="D130" s="109">
        <v>23</v>
      </c>
      <c r="E130" s="109">
        <v>6</v>
      </c>
      <c r="F130" s="109">
        <v>0</v>
      </c>
      <c r="G130" s="110">
        <v>18</v>
      </c>
      <c r="H130" s="110">
        <v>1</v>
      </c>
      <c r="I130" s="110">
        <v>8</v>
      </c>
      <c r="J130" s="111">
        <v>0</v>
      </c>
      <c r="K130" s="111">
        <v>6</v>
      </c>
      <c r="L130" s="288">
        <v>0</v>
      </c>
      <c r="M130" s="288">
        <v>0</v>
      </c>
      <c r="N130" s="112">
        <f t="shared" si="41"/>
        <v>1282.5</v>
      </c>
      <c r="O130" s="112">
        <v>232.5</v>
      </c>
      <c r="P130" s="135">
        <v>0</v>
      </c>
      <c r="Q130" s="135">
        <v>0</v>
      </c>
      <c r="R130" s="122">
        <f t="shared" si="37"/>
        <v>1050</v>
      </c>
      <c r="S130" s="177">
        <v>10</v>
      </c>
    </row>
    <row r="131" spans="1:19" ht="12.75" customHeight="1">
      <c r="A131" s="387"/>
      <c r="B131" s="202" t="s">
        <v>116</v>
      </c>
      <c r="C131" s="109">
        <v>39</v>
      </c>
      <c r="D131" s="109">
        <v>26</v>
      </c>
      <c r="E131" s="109">
        <v>30</v>
      </c>
      <c r="F131" s="109">
        <v>0</v>
      </c>
      <c r="G131" s="110">
        <v>8</v>
      </c>
      <c r="H131" s="110">
        <v>0</v>
      </c>
      <c r="I131" s="110">
        <v>0</v>
      </c>
      <c r="J131" s="111">
        <v>0</v>
      </c>
      <c r="K131" s="111">
        <v>1</v>
      </c>
      <c r="L131" s="288">
        <v>0</v>
      </c>
      <c r="M131" s="288">
        <v>0</v>
      </c>
      <c r="N131" s="112">
        <f t="shared" si="41"/>
        <v>652.5</v>
      </c>
      <c r="O131" s="112">
        <v>52.5</v>
      </c>
      <c r="P131" s="135">
        <v>0</v>
      </c>
      <c r="Q131" s="135">
        <v>0</v>
      </c>
      <c r="R131" s="122">
        <f t="shared" si="37"/>
        <v>600</v>
      </c>
      <c r="S131" s="177">
        <v>2</v>
      </c>
    </row>
    <row r="132" spans="1:19" ht="12.75" customHeight="1">
      <c r="A132" s="387"/>
      <c r="B132" s="116" t="s">
        <v>117</v>
      </c>
      <c r="C132" s="168">
        <f aca="true" t="shared" si="42" ref="C132:Q132">SUM(C126:C131)</f>
        <v>550</v>
      </c>
      <c r="D132" s="168">
        <f t="shared" si="42"/>
        <v>123</v>
      </c>
      <c r="E132" s="168">
        <f t="shared" si="42"/>
        <v>235</v>
      </c>
      <c r="F132" s="168">
        <f t="shared" si="42"/>
        <v>0</v>
      </c>
      <c r="G132" s="168">
        <f t="shared" si="42"/>
        <v>106</v>
      </c>
      <c r="H132" s="168">
        <f t="shared" si="42"/>
        <v>5</v>
      </c>
      <c r="I132" s="168">
        <f t="shared" si="42"/>
        <v>27</v>
      </c>
      <c r="J132" s="117">
        <f t="shared" si="42"/>
        <v>0</v>
      </c>
      <c r="K132" s="117">
        <f t="shared" si="42"/>
        <v>66</v>
      </c>
      <c r="L132" s="168">
        <f t="shared" si="42"/>
        <v>0</v>
      </c>
      <c r="M132" s="168">
        <f t="shared" si="42"/>
        <v>1</v>
      </c>
      <c r="N132" s="169">
        <f t="shared" si="42"/>
        <v>9800</v>
      </c>
      <c r="O132" s="168">
        <f t="shared" si="42"/>
        <v>2240</v>
      </c>
      <c r="P132" s="169">
        <f t="shared" si="42"/>
        <v>0</v>
      </c>
      <c r="Q132" s="169">
        <f t="shared" si="42"/>
        <v>0</v>
      </c>
      <c r="R132" s="265">
        <f t="shared" si="37"/>
        <v>7560</v>
      </c>
      <c r="S132" s="121">
        <f>SUM(S126:S131)</f>
        <v>75</v>
      </c>
    </row>
    <row r="133" spans="1:19" ht="12.75" customHeight="1">
      <c r="A133" s="387">
        <v>43727</v>
      </c>
      <c r="B133" s="202" t="s">
        <v>112</v>
      </c>
      <c r="C133" s="109">
        <v>367</v>
      </c>
      <c r="D133" s="109">
        <v>28</v>
      </c>
      <c r="E133" s="109">
        <v>77</v>
      </c>
      <c r="F133" s="109">
        <v>0</v>
      </c>
      <c r="G133" s="110">
        <v>26</v>
      </c>
      <c r="H133" s="110">
        <v>1</v>
      </c>
      <c r="I133" s="110">
        <v>44</v>
      </c>
      <c r="J133" s="111">
        <v>0</v>
      </c>
      <c r="K133" s="111">
        <v>48</v>
      </c>
      <c r="L133" s="287">
        <v>0</v>
      </c>
      <c r="M133" s="287">
        <v>0</v>
      </c>
      <c r="N133" s="112">
        <f aca="true" t="shared" si="43" ref="N133:N138">SUM(C133*15,F133*12,G133*7.5,H133*7.5,I133*7.5,J133*7.5,K133*7.5,L133*100,M133*20)</f>
        <v>6397.5</v>
      </c>
      <c r="O133" s="112">
        <v>847.5</v>
      </c>
      <c r="P133" s="135">
        <v>0</v>
      </c>
      <c r="Q133" s="135">
        <v>0</v>
      </c>
      <c r="R133" s="122">
        <f t="shared" si="37"/>
        <v>5550</v>
      </c>
      <c r="S133" s="177">
        <v>39</v>
      </c>
    </row>
    <row r="134" spans="1:19" ht="12.75" customHeight="1">
      <c r="A134" s="387"/>
      <c r="B134" s="202" t="s">
        <v>113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0">
        <v>0</v>
      </c>
      <c r="I134" s="110">
        <v>0</v>
      </c>
      <c r="J134" s="111">
        <v>0</v>
      </c>
      <c r="K134" s="111">
        <v>0</v>
      </c>
      <c r="L134" s="288">
        <v>0</v>
      </c>
      <c r="M134" s="288">
        <v>0</v>
      </c>
      <c r="N134" s="112">
        <f t="shared" si="43"/>
        <v>0</v>
      </c>
      <c r="O134" s="112">
        <v>0</v>
      </c>
      <c r="P134" s="135">
        <v>0</v>
      </c>
      <c r="Q134" s="135">
        <v>0</v>
      </c>
      <c r="R134" s="122">
        <f t="shared" si="37"/>
        <v>0</v>
      </c>
      <c r="S134" s="177">
        <v>0</v>
      </c>
    </row>
    <row r="135" spans="1:19" ht="12.75" customHeight="1">
      <c r="A135" s="387"/>
      <c r="B135" s="202" t="s">
        <v>114</v>
      </c>
      <c r="C135" s="109">
        <v>78</v>
      </c>
      <c r="D135" s="109">
        <v>0</v>
      </c>
      <c r="E135" s="109">
        <v>36</v>
      </c>
      <c r="F135" s="109">
        <v>0</v>
      </c>
      <c r="G135" s="110">
        <v>4</v>
      </c>
      <c r="H135" s="110">
        <v>0</v>
      </c>
      <c r="I135" s="110">
        <v>58</v>
      </c>
      <c r="J135" s="111">
        <v>0</v>
      </c>
      <c r="K135" s="111">
        <v>7</v>
      </c>
      <c r="L135" s="288">
        <v>0</v>
      </c>
      <c r="M135" s="288">
        <v>0</v>
      </c>
      <c r="N135" s="112">
        <f t="shared" si="43"/>
        <v>1687.5</v>
      </c>
      <c r="O135" s="112">
        <v>562.5</v>
      </c>
      <c r="P135" s="289">
        <v>0</v>
      </c>
      <c r="Q135" s="135">
        <v>15</v>
      </c>
      <c r="R135" s="122">
        <f t="shared" si="37"/>
        <v>1140</v>
      </c>
      <c r="S135" s="177">
        <v>16</v>
      </c>
    </row>
    <row r="136" spans="1:19" ht="12.75" customHeight="1">
      <c r="A136" s="387"/>
      <c r="B136" s="213" t="s">
        <v>139</v>
      </c>
      <c r="C136" s="109">
        <v>118</v>
      </c>
      <c r="D136" s="109">
        <v>0</v>
      </c>
      <c r="E136" s="109">
        <v>1</v>
      </c>
      <c r="F136" s="109">
        <v>0</v>
      </c>
      <c r="G136" s="110">
        <v>26</v>
      </c>
      <c r="H136" s="110">
        <v>2</v>
      </c>
      <c r="I136" s="110">
        <v>5</v>
      </c>
      <c r="J136" s="111">
        <v>0</v>
      </c>
      <c r="K136" s="111">
        <v>7</v>
      </c>
      <c r="L136" s="288">
        <v>0</v>
      </c>
      <c r="M136" s="288">
        <v>0</v>
      </c>
      <c r="N136" s="112">
        <f t="shared" si="43"/>
        <v>2070</v>
      </c>
      <c r="O136" s="112">
        <v>360</v>
      </c>
      <c r="P136" s="289">
        <v>0</v>
      </c>
      <c r="Q136" s="135">
        <v>0</v>
      </c>
      <c r="R136" s="122">
        <f t="shared" si="37"/>
        <v>1710</v>
      </c>
      <c r="S136" s="177">
        <v>18</v>
      </c>
    </row>
    <row r="137" spans="1:19" ht="12.75" customHeight="1">
      <c r="A137" s="387"/>
      <c r="B137" s="202" t="s">
        <v>115</v>
      </c>
      <c r="C137" s="109">
        <v>104</v>
      </c>
      <c r="D137" s="109">
        <v>19</v>
      </c>
      <c r="E137" s="109">
        <v>7</v>
      </c>
      <c r="F137" s="109">
        <v>0</v>
      </c>
      <c r="G137" s="110">
        <v>33</v>
      </c>
      <c r="H137" s="110">
        <v>0</v>
      </c>
      <c r="I137" s="110">
        <v>12</v>
      </c>
      <c r="J137" s="111">
        <v>0</v>
      </c>
      <c r="K137" s="111">
        <v>14</v>
      </c>
      <c r="L137" s="288">
        <v>0</v>
      </c>
      <c r="M137" s="288">
        <v>0</v>
      </c>
      <c r="N137" s="112">
        <f t="shared" si="43"/>
        <v>2002.5</v>
      </c>
      <c r="O137" s="112">
        <v>345</v>
      </c>
      <c r="P137" s="135">
        <v>0</v>
      </c>
      <c r="Q137" s="135">
        <v>0</v>
      </c>
      <c r="R137" s="122">
        <f t="shared" si="37"/>
        <v>1657.5</v>
      </c>
      <c r="S137" s="177">
        <v>17</v>
      </c>
    </row>
    <row r="138" spans="1:19" ht="12.75" customHeight="1">
      <c r="A138" s="387"/>
      <c r="B138" s="202" t="s">
        <v>116</v>
      </c>
      <c r="C138" s="109">
        <v>22</v>
      </c>
      <c r="D138" s="109">
        <v>16</v>
      </c>
      <c r="E138" s="109">
        <v>20</v>
      </c>
      <c r="F138" s="109">
        <v>0</v>
      </c>
      <c r="G138" s="110">
        <v>4</v>
      </c>
      <c r="H138" s="110">
        <v>2</v>
      </c>
      <c r="I138" s="110">
        <v>6</v>
      </c>
      <c r="J138" s="111">
        <v>0</v>
      </c>
      <c r="K138" s="111">
        <v>2</v>
      </c>
      <c r="L138" s="288">
        <v>0</v>
      </c>
      <c r="M138" s="288">
        <v>0</v>
      </c>
      <c r="N138" s="112">
        <f t="shared" si="43"/>
        <v>435</v>
      </c>
      <c r="O138" s="112">
        <v>105</v>
      </c>
      <c r="P138" s="135">
        <v>0</v>
      </c>
      <c r="Q138" s="135">
        <v>0</v>
      </c>
      <c r="R138" s="122">
        <f t="shared" si="37"/>
        <v>330</v>
      </c>
      <c r="S138" s="177">
        <v>5</v>
      </c>
    </row>
    <row r="139" spans="1:19" ht="12.75" customHeight="1" hidden="1">
      <c r="A139" s="387"/>
      <c r="B139" s="116" t="s">
        <v>117</v>
      </c>
      <c r="C139" s="168">
        <f aca="true" t="shared" si="44" ref="C139:Q139">SUM(C133:C138)</f>
        <v>689</v>
      </c>
      <c r="D139" s="168">
        <f t="shared" si="44"/>
        <v>63</v>
      </c>
      <c r="E139" s="168">
        <f t="shared" si="44"/>
        <v>141</v>
      </c>
      <c r="F139" s="168">
        <f t="shared" si="44"/>
        <v>0</v>
      </c>
      <c r="G139" s="168">
        <f t="shared" si="44"/>
        <v>93</v>
      </c>
      <c r="H139" s="168">
        <f t="shared" si="44"/>
        <v>5</v>
      </c>
      <c r="I139" s="168">
        <f t="shared" si="44"/>
        <v>125</v>
      </c>
      <c r="J139" s="117">
        <f t="shared" si="44"/>
        <v>0</v>
      </c>
      <c r="K139" s="117">
        <f t="shared" si="44"/>
        <v>78</v>
      </c>
      <c r="L139" s="168">
        <f t="shared" si="44"/>
        <v>0</v>
      </c>
      <c r="M139" s="168">
        <f t="shared" si="44"/>
        <v>0</v>
      </c>
      <c r="N139" s="169">
        <f t="shared" si="44"/>
        <v>12592.5</v>
      </c>
      <c r="O139" s="168">
        <f t="shared" si="44"/>
        <v>2220</v>
      </c>
      <c r="P139" s="169">
        <f t="shared" si="44"/>
        <v>0</v>
      </c>
      <c r="Q139" s="169">
        <f t="shared" si="44"/>
        <v>15</v>
      </c>
      <c r="R139" s="265">
        <f t="shared" si="37"/>
        <v>10387.5</v>
      </c>
      <c r="S139" s="121">
        <f>SUM(S133:S138)</f>
        <v>95</v>
      </c>
    </row>
    <row r="140" spans="1:19" ht="12.75" customHeight="1">
      <c r="A140" s="387"/>
      <c r="B140" s="116" t="s">
        <v>117</v>
      </c>
      <c r="C140" s="168">
        <f aca="true" t="shared" si="45" ref="C140:M140">SUM(C134:C139)</f>
        <v>1011</v>
      </c>
      <c r="D140" s="168">
        <f t="shared" si="45"/>
        <v>98</v>
      </c>
      <c r="E140" s="168">
        <f t="shared" si="45"/>
        <v>205</v>
      </c>
      <c r="F140" s="168">
        <f t="shared" si="45"/>
        <v>0</v>
      </c>
      <c r="G140" s="168">
        <f t="shared" si="45"/>
        <v>160</v>
      </c>
      <c r="H140" s="168">
        <f t="shared" si="45"/>
        <v>9</v>
      </c>
      <c r="I140" s="168">
        <f t="shared" si="45"/>
        <v>206</v>
      </c>
      <c r="J140" s="117">
        <f t="shared" si="45"/>
        <v>0</v>
      </c>
      <c r="K140" s="117">
        <f t="shared" si="45"/>
        <v>108</v>
      </c>
      <c r="L140" s="168">
        <f t="shared" si="45"/>
        <v>0</v>
      </c>
      <c r="M140" s="168">
        <f t="shared" si="45"/>
        <v>0</v>
      </c>
      <c r="N140" s="169">
        <f>SUM(N133:N138)</f>
        <v>12592.5</v>
      </c>
      <c r="O140" s="169">
        <f>SUM(O133:O138)</f>
        <v>2220</v>
      </c>
      <c r="P140" s="169">
        <f>SUM(P134:P139)</f>
        <v>0</v>
      </c>
      <c r="Q140" s="169">
        <v>15</v>
      </c>
      <c r="R140" s="265">
        <f t="shared" si="37"/>
        <v>10387.5</v>
      </c>
      <c r="S140" s="121">
        <f>SUM(S133:S139)</f>
        <v>190</v>
      </c>
    </row>
    <row r="141" spans="1:19" ht="12.75" customHeight="1">
      <c r="A141" s="387">
        <v>43728</v>
      </c>
      <c r="B141" s="202" t="s">
        <v>112</v>
      </c>
      <c r="C141" s="109">
        <v>145</v>
      </c>
      <c r="D141" s="109">
        <v>30</v>
      </c>
      <c r="E141" s="109">
        <v>118</v>
      </c>
      <c r="F141" s="109">
        <v>0</v>
      </c>
      <c r="G141" s="110">
        <v>20</v>
      </c>
      <c r="H141" s="110">
        <v>1</v>
      </c>
      <c r="I141" s="110">
        <v>18</v>
      </c>
      <c r="J141" s="111">
        <v>0</v>
      </c>
      <c r="K141" s="111">
        <v>20</v>
      </c>
      <c r="L141" s="287">
        <v>0</v>
      </c>
      <c r="M141" s="287">
        <v>0</v>
      </c>
      <c r="N141" s="112">
        <f aca="true" t="shared" si="46" ref="N141:N146">SUM(C141*15,F141*12,G141*7.5,H141*7.5,I141*7.5,J141*7.5,K141*7.5,L141*100,M141*20)</f>
        <v>2617.5</v>
      </c>
      <c r="O141" s="112">
        <v>517.5</v>
      </c>
      <c r="P141" s="135">
        <v>0</v>
      </c>
      <c r="Q141" s="135">
        <v>0</v>
      </c>
      <c r="R141" s="122">
        <f t="shared" si="37"/>
        <v>2100</v>
      </c>
      <c r="S141" s="177">
        <v>21</v>
      </c>
    </row>
    <row r="142" spans="1:19" ht="12.75" customHeight="1">
      <c r="A142" s="387"/>
      <c r="B142" s="202" t="s">
        <v>113</v>
      </c>
      <c r="C142" s="109">
        <v>0</v>
      </c>
      <c r="D142" s="109">
        <v>0</v>
      </c>
      <c r="E142" s="109">
        <v>0</v>
      </c>
      <c r="F142" s="109">
        <v>0</v>
      </c>
      <c r="G142" s="110">
        <v>0</v>
      </c>
      <c r="H142" s="110">
        <v>0</v>
      </c>
      <c r="I142" s="110">
        <v>0</v>
      </c>
      <c r="J142" s="111">
        <v>0</v>
      </c>
      <c r="K142" s="111">
        <v>0</v>
      </c>
      <c r="L142" s="288">
        <v>0</v>
      </c>
      <c r="M142" s="288">
        <v>0</v>
      </c>
      <c r="N142" s="112">
        <f t="shared" si="46"/>
        <v>0</v>
      </c>
      <c r="O142" s="112">
        <v>0</v>
      </c>
      <c r="P142" s="135">
        <v>0</v>
      </c>
      <c r="Q142" s="135">
        <v>0</v>
      </c>
      <c r="R142" s="122">
        <f t="shared" si="37"/>
        <v>0</v>
      </c>
      <c r="S142" s="177">
        <v>0</v>
      </c>
    </row>
    <row r="143" spans="1:19" ht="12.75" customHeight="1">
      <c r="A143" s="387"/>
      <c r="B143" s="202" t="s">
        <v>114</v>
      </c>
      <c r="C143" s="109">
        <v>252</v>
      </c>
      <c r="D143" s="109">
        <v>0</v>
      </c>
      <c r="E143" s="109">
        <v>101</v>
      </c>
      <c r="F143" s="109">
        <v>0</v>
      </c>
      <c r="G143" s="110">
        <v>128</v>
      </c>
      <c r="H143" s="110">
        <v>12</v>
      </c>
      <c r="I143" s="110">
        <v>8</v>
      </c>
      <c r="J143" s="111">
        <v>0</v>
      </c>
      <c r="K143" s="111">
        <v>35</v>
      </c>
      <c r="L143" s="288">
        <v>2</v>
      </c>
      <c r="M143" s="288">
        <v>2</v>
      </c>
      <c r="N143" s="112">
        <f t="shared" si="46"/>
        <v>5392.5</v>
      </c>
      <c r="O143" s="112">
        <v>1450</v>
      </c>
      <c r="P143" s="289">
        <v>0</v>
      </c>
      <c r="Q143" s="135">
        <v>30</v>
      </c>
      <c r="R143" s="122">
        <f t="shared" si="37"/>
        <v>3972.5</v>
      </c>
      <c r="S143" s="177">
        <v>45</v>
      </c>
    </row>
    <row r="144" spans="1:19" ht="12.75" customHeight="1">
      <c r="A144" s="387"/>
      <c r="B144" s="213" t="s">
        <v>139</v>
      </c>
      <c r="C144" s="109">
        <v>95</v>
      </c>
      <c r="D144" s="109">
        <v>1</v>
      </c>
      <c r="E144" s="109">
        <v>3</v>
      </c>
      <c r="F144" s="109">
        <v>0</v>
      </c>
      <c r="G144" s="110">
        <v>17</v>
      </c>
      <c r="H144" s="110">
        <v>0</v>
      </c>
      <c r="I144" s="110">
        <v>9</v>
      </c>
      <c r="J144" s="111">
        <v>1</v>
      </c>
      <c r="K144" s="111">
        <v>7</v>
      </c>
      <c r="L144" s="288">
        <v>0</v>
      </c>
      <c r="M144" s="288">
        <v>0</v>
      </c>
      <c r="N144" s="112">
        <f t="shared" si="46"/>
        <v>1680</v>
      </c>
      <c r="O144" s="112">
        <v>397.5</v>
      </c>
      <c r="P144" s="289">
        <v>0</v>
      </c>
      <c r="Q144" s="135">
        <v>0</v>
      </c>
      <c r="R144" s="122">
        <f t="shared" si="37"/>
        <v>1282.5</v>
      </c>
      <c r="S144" s="177">
        <v>17</v>
      </c>
    </row>
    <row r="145" spans="1:19" ht="12.75" customHeight="1">
      <c r="A145" s="387"/>
      <c r="B145" s="202" t="s">
        <v>115</v>
      </c>
      <c r="C145" s="109">
        <v>97</v>
      </c>
      <c r="D145" s="109">
        <v>26</v>
      </c>
      <c r="E145" s="109">
        <v>5</v>
      </c>
      <c r="F145" s="109">
        <v>0</v>
      </c>
      <c r="G145" s="110">
        <v>33</v>
      </c>
      <c r="H145" s="110">
        <v>0</v>
      </c>
      <c r="I145" s="110">
        <v>14</v>
      </c>
      <c r="J145" s="111">
        <v>1</v>
      </c>
      <c r="K145" s="111">
        <v>18</v>
      </c>
      <c r="L145" s="288">
        <v>0</v>
      </c>
      <c r="M145" s="288">
        <v>0</v>
      </c>
      <c r="N145" s="112">
        <f t="shared" si="46"/>
        <v>1950</v>
      </c>
      <c r="O145" s="112">
        <v>577.5</v>
      </c>
      <c r="P145" s="135">
        <v>0</v>
      </c>
      <c r="Q145" s="135">
        <v>0</v>
      </c>
      <c r="R145" s="122">
        <f t="shared" si="37"/>
        <v>1372.5</v>
      </c>
      <c r="S145" s="177">
        <v>27</v>
      </c>
    </row>
    <row r="146" spans="1:19" ht="12.75" customHeight="1">
      <c r="A146" s="387"/>
      <c r="B146" s="202" t="s">
        <v>116</v>
      </c>
      <c r="C146" s="109">
        <v>31</v>
      </c>
      <c r="D146" s="109">
        <v>17</v>
      </c>
      <c r="E146" s="109">
        <v>12</v>
      </c>
      <c r="F146" s="109">
        <v>0</v>
      </c>
      <c r="G146" s="110">
        <v>2</v>
      </c>
      <c r="H146" s="110">
        <v>0</v>
      </c>
      <c r="I146" s="110">
        <v>6</v>
      </c>
      <c r="J146" s="111">
        <v>0</v>
      </c>
      <c r="K146" s="111">
        <v>0</v>
      </c>
      <c r="L146" s="288">
        <v>0</v>
      </c>
      <c r="M146" s="288">
        <v>0</v>
      </c>
      <c r="N146" s="112">
        <f t="shared" si="46"/>
        <v>525</v>
      </c>
      <c r="O146" s="112">
        <v>232.5</v>
      </c>
      <c r="P146" s="135">
        <v>0</v>
      </c>
      <c r="Q146" s="135">
        <v>0</v>
      </c>
      <c r="R146" s="122">
        <f t="shared" si="37"/>
        <v>292.5</v>
      </c>
      <c r="S146" s="177">
        <v>7</v>
      </c>
    </row>
    <row r="147" spans="1:19" ht="12.75" customHeight="1">
      <c r="A147" s="387"/>
      <c r="B147" s="116" t="s">
        <v>117</v>
      </c>
      <c r="C147" s="168">
        <f aca="true" t="shared" si="47" ref="C147:Q147">SUM(C141:C146)</f>
        <v>620</v>
      </c>
      <c r="D147" s="168">
        <f t="shared" si="47"/>
        <v>74</v>
      </c>
      <c r="E147" s="168">
        <f t="shared" si="47"/>
        <v>239</v>
      </c>
      <c r="F147" s="168">
        <f t="shared" si="47"/>
        <v>0</v>
      </c>
      <c r="G147" s="168">
        <f t="shared" si="47"/>
        <v>200</v>
      </c>
      <c r="H147" s="168">
        <f t="shared" si="47"/>
        <v>13</v>
      </c>
      <c r="I147" s="168">
        <f t="shared" si="47"/>
        <v>55</v>
      </c>
      <c r="J147" s="117">
        <f t="shared" si="47"/>
        <v>2</v>
      </c>
      <c r="K147" s="117">
        <f t="shared" si="47"/>
        <v>80</v>
      </c>
      <c r="L147" s="168">
        <f t="shared" si="47"/>
        <v>2</v>
      </c>
      <c r="M147" s="168">
        <f t="shared" si="47"/>
        <v>2</v>
      </c>
      <c r="N147" s="169">
        <f t="shared" si="47"/>
        <v>12165</v>
      </c>
      <c r="O147" s="168">
        <f t="shared" si="47"/>
        <v>3175</v>
      </c>
      <c r="P147" s="169">
        <f t="shared" si="47"/>
        <v>0</v>
      </c>
      <c r="Q147" s="169">
        <f t="shared" si="47"/>
        <v>30</v>
      </c>
      <c r="R147" s="265">
        <f t="shared" si="37"/>
        <v>9020</v>
      </c>
      <c r="S147" s="121">
        <f>SUM(S141:S146)</f>
        <v>117</v>
      </c>
    </row>
    <row r="148" spans="1:19" ht="12.75" customHeight="1">
      <c r="A148" s="387">
        <v>43729</v>
      </c>
      <c r="B148" s="202" t="s">
        <v>112</v>
      </c>
      <c r="C148" s="109">
        <v>343</v>
      </c>
      <c r="D148" s="109">
        <v>45</v>
      </c>
      <c r="E148" s="109">
        <v>28</v>
      </c>
      <c r="F148" s="109">
        <v>0</v>
      </c>
      <c r="G148" s="110">
        <v>62</v>
      </c>
      <c r="H148" s="110">
        <v>4</v>
      </c>
      <c r="I148" s="110">
        <v>27</v>
      </c>
      <c r="J148" s="111">
        <v>0</v>
      </c>
      <c r="K148" s="111">
        <v>72</v>
      </c>
      <c r="L148" s="287">
        <v>0</v>
      </c>
      <c r="M148" s="287">
        <v>1</v>
      </c>
      <c r="N148" s="112">
        <f aca="true" t="shared" si="48" ref="N148:N153">SUM(C148*15,F148*12,G148*7.5,H148*7.5,I148*7.5,J148*7.5,K148*7.5,L148*100,M148*20)</f>
        <v>6402.5</v>
      </c>
      <c r="O148" s="112">
        <v>1485</v>
      </c>
      <c r="P148" s="135">
        <v>0</v>
      </c>
      <c r="Q148" s="135">
        <v>0</v>
      </c>
      <c r="R148" s="122">
        <f t="shared" si="37"/>
        <v>4917.5</v>
      </c>
      <c r="S148" s="177">
        <v>45</v>
      </c>
    </row>
    <row r="149" spans="1:19" ht="12.75" customHeight="1">
      <c r="A149" s="387"/>
      <c r="B149" s="202" t="s">
        <v>113</v>
      </c>
      <c r="C149" s="109">
        <v>0</v>
      </c>
      <c r="D149" s="109">
        <v>0</v>
      </c>
      <c r="E149" s="109">
        <v>0</v>
      </c>
      <c r="F149" s="109">
        <v>0</v>
      </c>
      <c r="G149" s="110">
        <v>0</v>
      </c>
      <c r="H149" s="110">
        <v>0</v>
      </c>
      <c r="I149" s="110">
        <v>0</v>
      </c>
      <c r="J149" s="111">
        <v>0</v>
      </c>
      <c r="K149" s="111">
        <v>0</v>
      </c>
      <c r="L149" s="288">
        <v>0</v>
      </c>
      <c r="M149" s="288">
        <v>0</v>
      </c>
      <c r="N149" s="112">
        <f t="shared" si="48"/>
        <v>0</v>
      </c>
      <c r="O149" s="112">
        <v>0</v>
      </c>
      <c r="P149" s="135">
        <v>0</v>
      </c>
      <c r="Q149" s="135">
        <v>0</v>
      </c>
      <c r="R149" s="122">
        <f t="shared" si="37"/>
        <v>0</v>
      </c>
      <c r="S149" s="177">
        <v>0</v>
      </c>
    </row>
    <row r="150" spans="1:19" ht="12.75" customHeight="1">
      <c r="A150" s="387"/>
      <c r="B150" s="202" t="s">
        <v>114</v>
      </c>
      <c r="C150" s="109">
        <v>308</v>
      </c>
      <c r="D150" s="109">
        <v>49</v>
      </c>
      <c r="E150" s="109">
        <v>12</v>
      </c>
      <c r="F150" s="109">
        <v>0</v>
      </c>
      <c r="G150" s="110">
        <v>61</v>
      </c>
      <c r="H150" s="110">
        <v>1</v>
      </c>
      <c r="I150" s="110">
        <v>33</v>
      </c>
      <c r="J150" s="111">
        <v>0</v>
      </c>
      <c r="K150" s="111">
        <v>27</v>
      </c>
      <c r="L150" s="288">
        <v>0</v>
      </c>
      <c r="M150" s="288">
        <v>0</v>
      </c>
      <c r="N150" s="112">
        <f t="shared" si="48"/>
        <v>5535</v>
      </c>
      <c r="O150" s="112">
        <v>1110</v>
      </c>
      <c r="P150" s="289">
        <v>0</v>
      </c>
      <c r="Q150" s="135">
        <v>0</v>
      </c>
      <c r="R150" s="122">
        <f t="shared" si="37"/>
        <v>4425</v>
      </c>
      <c r="S150" s="177">
        <v>49</v>
      </c>
    </row>
    <row r="151" spans="1:19" ht="12.75" customHeight="1">
      <c r="A151" s="387"/>
      <c r="B151" s="213" t="s">
        <v>139</v>
      </c>
      <c r="C151" s="109">
        <v>133</v>
      </c>
      <c r="D151" s="109">
        <v>0</v>
      </c>
      <c r="E151" s="109">
        <v>7</v>
      </c>
      <c r="F151" s="109">
        <v>0</v>
      </c>
      <c r="G151" s="110">
        <v>37</v>
      </c>
      <c r="H151" s="110">
        <v>2</v>
      </c>
      <c r="I151" s="110">
        <v>22</v>
      </c>
      <c r="J151" s="111">
        <v>2</v>
      </c>
      <c r="K151" s="111">
        <v>9</v>
      </c>
      <c r="L151" s="288">
        <v>0</v>
      </c>
      <c r="M151" s="288">
        <v>0</v>
      </c>
      <c r="N151" s="112">
        <f t="shared" si="48"/>
        <v>2535</v>
      </c>
      <c r="O151" s="112">
        <v>547.5</v>
      </c>
      <c r="P151" s="289">
        <v>0</v>
      </c>
      <c r="Q151" s="135">
        <v>0</v>
      </c>
      <c r="R151" s="122">
        <f t="shared" si="37"/>
        <v>1987.5</v>
      </c>
      <c r="S151" s="177">
        <v>28</v>
      </c>
    </row>
    <row r="152" spans="1:19" ht="12.75" customHeight="1">
      <c r="A152" s="387"/>
      <c r="B152" s="202" t="s">
        <v>115</v>
      </c>
      <c r="C152" s="109">
        <v>188</v>
      </c>
      <c r="D152" s="109">
        <v>16</v>
      </c>
      <c r="E152" s="109">
        <v>7</v>
      </c>
      <c r="F152" s="109">
        <v>0</v>
      </c>
      <c r="G152" s="110">
        <v>56</v>
      </c>
      <c r="H152" s="110">
        <v>0</v>
      </c>
      <c r="I152" s="110">
        <v>37</v>
      </c>
      <c r="J152" s="111">
        <v>1</v>
      </c>
      <c r="K152" s="111">
        <v>25</v>
      </c>
      <c r="L152" s="288">
        <v>0</v>
      </c>
      <c r="M152" s="288">
        <v>0</v>
      </c>
      <c r="N152" s="112">
        <f t="shared" si="48"/>
        <v>3712.5</v>
      </c>
      <c r="O152" s="112">
        <v>922.5</v>
      </c>
      <c r="P152" s="135">
        <v>0</v>
      </c>
      <c r="Q152" s="135">
        <v>0</v>
      </c>
      <c r="R152" s="122">
        <f t="shared" si="37"/>
        <v>2790</v>
      </c>
      <c r="S152" s="177">
        <v>44</v>
      </c>
    </row>
    <row r="153" spans="1:19" ht="12.75" customHeight="1">
      <c r="A153" s="387"/>
      <c r="B153" s="202" t="s">
        <v>116</v>
      </c>
      <c r="C153" s="109">
        <v>51</v>
      </c>
      <c r="D153" s="109">
        <v>28</v>
      </c>
      <c r="E153" s="109">
        <v>7</v>
      </c>
      <c r="F153" s="109">
        <v>0</v>
      </c>
      <c r="G153" s="110">
        <v>6</v>
      </c>
      <c r="H153" s="110">
        <v>0</v>
      </c>
      <c r="I153" s="110">
        <v>6</v>
      </c>
      <c r="J153" s="111">
        <v>0</v>
      </c>
      <c r="K153" s="111">
        <v>13</v>
      </c>
      <c r="L153" s="288">
        <v>0</v>
      </c>
      <c r="M153" s="288">
        <v>0</v>
      </c>
      <c r="N153" s="112">
        <f t="shared" si="48"/>
        <v>952.5</v>
      </c>
      <c r="O153" s="112">
        <v>277.5</v>
      </c>
      <c r="P153" s="135">
        <v>0</v>
      </c>
      <c r="Q153" s="135">
        <v>0</v>
      </c>
      <c r="R153" s="122">
        <f t="shared" si="37"/>
        <v>675</v>
      </c>
      <c r="S153" s="177">
        <v>8</v>
      </c>
    </row>
    <row r="154" spans="1:19" ht="12.75" customHeight="1">
      <c r="A154" s="387"/>
      <c r="B154" s="116" t="s">
        <v>117</v>
      </c>
      <c r="C154" s="168">
        <f aca="true" t="shared" si="49" ref="C154:Q154">SUM(C148:C153)</f>
        <v>1023</v>
      </c>
      <c r="D154" s="168">
        <f t="shared" si="49"/>
        <v>138</v>
      </c>
      <c r="E154" s="168">
        <f t="shared" si="49"/>
        <v>61</v>
      </c>
      <c r="F154" s="168">
        <f t="shared" si="49"/>
        <v>0</v>
      </c>
      <c r="G154" s="168">
        <f t="shared" si="49"/>
        <v>222</v>
      </c>
      <c r="H154" s="168">
        <f t="shared" si="49"/>
        <v>7</v>
      </c>
      <c r="I154" s="168">
        <f t="shared" si="49"/>
        <v>125</v>
      </c>
      <c r="J154" s="117">
        <f t="shared" si="49"/>
        <v>3</v>
      </c>
      <c r="K154" s="117">
        <f t="shared" si="49"/>
        <v>146</v>
      </c>
      <c r="L154" s="168">
        <f t="shared" si="49"/>
        <v>0</v>
      </c>
      <c r="M154" s="168">
        <f t="shared" si="49"/>
        <v>1</v>
      </c>
      <c r="N154" s="169">
        <f t="shared" si="49"/>
        <v>19137.5</v>
      </c>
      <c r="O154" s="168">
        <f t="shared" si="49"/>
        <v>4342.5</v>
      </c>
      <c r="P154" s="169">
        <f t="shared" si="49"/>
        <v>0</v>
      </c>
      <c r="Q154" s="169">
        <f t="shared" si="49"/>
        <v>0</v>
      </c>
      <c r="R154" s="265">
        <f t="shared" si="37"/>
        <v>14795</v>
      </c>
      <c r="S154" s="121">
        <f>SUM(S148:S153)</f>
        <v>174</v>
      </c>
    </row>
    <row r="155" spans="1:19" ht="12.75" customHeight="1">
      <c r="A155" s="387">
        <v>43730</v>
      </c>
      <c r="B155" s="202" t="s">
        <v>112</v>
      </c>
      <c r="C155" s="109">
        <v>130</v>
      </c>
      <c r="D155" s="109">
        <v>25</v>
      </c>
      <c r="E155" s="109">
        <v>3</v>
      </c>
      <c r="F155" s="109">
        <v>0</v>
      </c>
      <c r="G155" s="110">
        <v>18</v>
      </c>
      <c r="H155" s="110">
        <v>0</v>
      </c>
      <c r="I155" s="110">
        <v>7</v>
      </c>
      <c r="J155" s="111">
        <v>0</v>
      </c>
      <c r="K155" s="111">
        <v>19</v>
      </c>
      <c r="L155" s="287">
        <v>0</v>
      </c>
      <c r="M155" s="287">
        <v>0</v>
      </c>
      <c r="N155" s="112">
        <f aca="true" t="shared" si="50" ref="N155:N160">SUM(C155*15,F155*12,G155*7.5,H155*7.5,I155*7.5,J155*7.5,K155*7.5,L155*100,M155*20)</f>
        <v>2280</v>
      </c>
      <c r="O155" s="112">
        <v>195</v>
      </c>
      <c r="P155" s="135">
        <v>0</v>
      </c>
      <c r="Q155" s="135">
        <v>0</v>
      </c>
      <c r="R155" s="122">
        <f t="shared" si="37"/>
        <v>2085</v>
      </c>
      <c r="S155" s="177">
        <v>9</v>
      </c>
    </row>
    <row r="156" spans="1:19" ht="12.75" customHeight="1">
      <c r="A156" s="387"/>
      <c r="B156" s="202" t="s">
        <v>113</v>
      </c>
      <c r="C156" s="109">
        <v>0</v>
      </c>
      <c r="D156" s="109">
        <v>0</v>
      </c>
      <c r="E156" s="109">
        <v>0</v>
      </c>
      <c r="F156" s="109">
        <v>0</v>
      </c>
      <c r="G156" s="110">
        <v>0</v>
      </c>
      <c r="H156" s="110">
        <v>0</v>
      </c>
      <c r="I156" s="110">
        <v>0</v>
      </c>
      <c r="J156" s="111">
        <v>0</v>
      </c>
      <c r="K156" s="111">
        <v>0</v>
      </c>
      <c r="L156" s="288">
        <v>0</v>
      </c>
      <c r="M156" s="288">
        <v>0</v>
      </c>
      <c r="N156" s="112">
        <f t="shared" si="50"/>
        <v>0</v>
      </c>
      <c r="O156" s="112">
        <v>0</v>
      </c>
      <c r="P156" s="135">
        <v>0</v>
      </c>
      <c r="Q156" s="135">
        <v>0</v>
      </c>
      <c r="R156" s="122">
        <f t="shared" si="37"/>
        <v>0</v>
      </c>
      <c r="S156" s="177">
        <v>0</v>
      </c>
    </row>
    <row r="157" spans="1:19" ht="12.75" customHeight="1">
      <c r="A157" s="387"/>
      <c r="B157" s="202" t="s">
        <v>114</v>
      </c>
      <c r="C157" s="109">
        <v>168</v>
      </c>
      <c r="D157" s="109">
        <v>0</v>
      </c>
      <c r="E157" s="109">
        <v>19</v>
      </c>
      <c r="F157" s="109">
        <v>0</v>
      </c>
      <c r="G157" s="110">
        <v>24</v>
      </c>
      <c r="H157" s="110">
        <v>0</v>
      </c>
      <c r="I157" s="110">
        <v>19</v>
      </c>
      <c r="J157" s="111">
        <v>0</v>
      </c>
      <c r="K157" s="111">
        <v>27</v>
      </c>
      <c r="L157" s="288">
        <v>0</v>
      </c>
      <c r="M157" s="288">
        <v>0</v>
      </c>
      <c r="N157" s="112">
        <f t="shared" si="50"/>
        <v>3045</v>
      </c>
      <c r="O157" s="112">
        <v>367.5</v>
      </c>
      <c r="P157" s="289">
        <v>30</v>
      </c>
      <c r="Q157" s="135">
        <v>0</v>
      </c>
      <c r="R157" s="122">
        <f t="shared" si="37"/>
        <v>2647.5</v>
      </c>
      <c r="S157" s="177">
        <v>13</v>
      </c>
    </row>
    <row r="158" spans="1:19" ht="12.75" customHeight="1">
      <c r="A158" s="387"/>
      <c r="B158" s="213" t="s">
        <v>139</v>
      </c>
      <c r="C158" s="109">
        <v>57</v>
      </c>
      <c r="D158" s="109">
        <v>1</v>
      </c>
      <c r="E158" s="109">
        <v>5</v>
      </c>
      <c r="F158" s="109">
        <v>0</v>
      </c>
      <c r="G158" s="110">
        <v>8</v>
      </c>
      <c r="H158" s="110">
        <v>0</v>
      </c>
      <c r="I158" s="110">
        <v>0</v>
      </c>
      <c r="J158" s="111">
        <v>0</v>
      </c>
      <c r="K158" s="111">
        <v>5</v>
      </c>
      <c r="L158" s="288">
        <v>0</v>
      </c>
      <c r="M158" s="288">
        <v>0</v>
      </c>
      <c r="N158" s="112">
        <f t="shared" si="50"/>
        <v>952.5</v>
      </c>
      <c r="O158" s="112">
        <v>202.2</v>
      </c>
      <c r="P158" s="289">
        <v>0</v>
      </c>
      <c r="Q158" s="135">
        <v>0</v>
      </c>
      <c r="R158" s="122">
        <f t="shared" si="37"/>
        <v>750.3</v>
      </c>
      <c r="S158" s="177">
        <v>8</v>
      </c>
    </row>
    <row r="159" spans="1:19" ht="12.75" customHeight="1">
      <c r="A159" s="387"/>
      <c r="B159" s="202" t="s">
        <v>115</v>
      </c>
      <c r="C159" s="109">
        <v>45</v>
      </c>
      <c r="D159" s="109">
        <v>7</v>
      </c>
      <c r="E159" s="109">
        <v>1</v>
      </c>
      <c r="F159" s="109">
        <v>0</v>
      </c>
      <c r="G159" s="110">
        <v>17</v>
      </c>
      <c r="H159" s="110">
        <v>0</v>
      </c>
      <c r="I159" s="110">
        <v>4</v>
      </c>
      <c r="J159" s="111">
        <v>0</v>
      </c>
      <c r="K159" s="111">
        <v>5</v>
      </c>
      <c r="L159" s="288">
        <v>0</v>
      </c>
      <c r="M159" s="288">
        <v>0</v>
      </c>
      <c r="N159" s="112">
        <f t="shared" si="50"/>
        <v>870</v>
      </c>
      <c r="O159" s="112">
        <v>255</v>
      </c>
      <c r="P159" s="135">
        <v>0</v>
      </c>
      <c r="Q159" s="135">
        <v>0</v>
      </c>
      <c r="R159" s="122">
        <f t="shared" si="37"/>
        <v>615</v>
      </c>
      <c r="S159" s="177">
        <v>13</v>
      </c>
    </row>
    <row r="160" spans="1:19" ht="12.75" customHeight="1">
      <c r="A160" s="387"/>
      <c r="B160" s="202" t="s">
        <v>116</v>
      </c>
      <c r="C160" s="109">
        <v>5</v>
      </c>
      <c r="D160" s="109">
        <v>2</v>
      </c>
      <c r="E160" s="109">
        <v>2</v>
      </c>
      <c r="F160" s="109">
        <v>0</v>
      </c>
      <c r="G160" s="110">
        <v>0</v>
      </c>
      <c r="H160" s="110">
        <v>0</v>
      </c>
      <c r="I160" s="110">
        <v>0</v>
      </c>
      <c r="J160" s="111">
        <v>2</v>
      </c>
      <c r="K160" s="111">
        <v>0</v>
      </c>
      <c r="L160" s="288">
        <v>0</v>
      </c>
      <c r="M160" s="288">
        <v>0</v>
      </c>
      <c r="N160" s="112">
        <f t="shared" si="50"/>
        <v>90</v>
      </c>
      <c r="O160" s="112">
        <v>45</v>
      </c>
      <c r="P160" s="135">
        <v>0</v>
      </c>
      <c r="Q160" s="135">
        <v>0</v>
      </c>
      <c r="R160" s="122">
        <f t="shared" si="37"/>
        <v>45</v>
      </c>
      <c r="S160" s="177">
        <v>2</v>
      </c>
    </row>
    <row r="161" spans="1:19" ht="12.75" customHeight="1">
      <c r="A161" s="387"/>
      <c r="B161" s="116" t="s">
        <v>117</v>
      </c>
      <c r="C161" s="168">
        <f aca="true" t="shared" si="51" ref="C161:Q161">SUM(C155:C160)</f>
        <v>405</v>
      </c>
      <c r="D161" s="168">
        <f t="shared" si="51"/>
        <v>35</v>
      </c>
      <c r="E161" s="168">
        <f t="shared" si="51"/>
        <v>30</v>
      </c>
      <c r="F161" s="168">
        <f t="shared" si="51"/>
        <v>0</v>
      </c>
      <c r="G161" s="168">
        <f t="shared" si="51"/>
        <v>67</v>
      </c>
      <c r="H161" s="168">
        <f t="shared" si="51"/>
        <v>0</v>
      </c>
      <c r="I161" s="168">
        <f t="shared" si="51"/>
        <v>30</v>
      </c>
      <c r="J161" s="117">
        <f t="shared" si="51"/>
        <v>2</v>
      </c>
      <c r="K161" s="117">
        <f t="shared" si="51"/>
        <v>56</v>
      </c>
      <c r="L161" s="168">
        <f t="shared" si="51"/>
        <v>0</v>
      </c>
      <c r="M161" s="168">
        <f t="shared" si="51"/>
        <v>0</v>
      </c>
      <c r="N161" s="169">
        <f t="shared" si="51"/>
        <v>7237.5</v>
      </c>
      <c r="O161" s="168">
        <f t="shared" si="51"/>
        <v>1064.7</v>
      </c>
      <c r="P161" s="169">
        <f t="shared" si="51"/>
        <v>30</v>
      </c>
      <c r="Q161" s="169">
        <f t="shared" si="51"/>
        <v>0</v>
      </c>
      <c r="R161" s="265">
        <f t="shared" si="37"/>
        <v>6142.8</v>
      </c>
      <c r="S161" s="121">
        <f>SUM(S155:S160)</f>
        <v>45</v>
      </c>
    </row>
    <row r="162" spans="1:19" ht="12.75" customHeight="1">
      <c r="A162" s="385" t="s">
        <v>118</v>
      </c>
      <c r="B162" s="385">
        <v>920</v>
      </c>
      <c r="C162" s="253">
        <f aca="true" t="shared" si="52" ref="C162:S162">SUM(C118,C125,C132,C140,C147,C154,C161)</f>
        <v>4571</v>
      </c>
      <c r="D162" s="253">
        <f t="shared" si="52"/>
        <v>632</v>
      </c>
      <c r="E162" s="253">
        <f t="shared" si="52"/>
        <v>864</v>
      </c>
      <c r="F162" s="253">
        <f t="shared" si="52"/>
        <v>0</v>
      </c>
      <c r="G162" s="253">
        <f t="shared" si="52"/>
        <v>945</v>
      </c>
      <c r="H162" s="253">
        <f t="shared" si="52"/>
        <v>41</v>
      </c>
      <c r="I162" s="253">
        <f t="shared" si="52"/>
        <v>524</v>
      </c>
      <c r="J162" s="253">
        <f t="shared" si="52"/>
        <v>7</v>
      </c>
      <c r="K162" s="253">
        <f t="shared" si="52"/>
        <v>595</v>
      </c>
      <c r="L162" s="253">
        <f t="shared" si="52"/>
        <v>4</v>
      </c>
      <c r="M162" s="253">
        <f t="shared" si="52"/>
        <v>9</v>
      </c>
      <c r="N162" s="253">
        <f t="shared" si="52"/>
        <v>78790</v>
      </c>
      <c r="O162" s="253">
        <f t="shared" si="52"/>
        <v>16589.7</v>
      </c>
      <c r="P162" s="253">
        <f t="shared" si="52"/>
        <v>30</v>
      </c>
      <c r="Q162" s="253">
        <f t="shared" si="52"/>
        <v>45</v>
      </c>
      <c r="R162" s="253">
        <f t="shared" si="52"/>
        <v>62215.3</v>
      </c>
      <c r="S162" s="253">
        <f t="shared" si="52"/>
        <v>761</v>
      </c>
    </row>
    <row r="163" spans="1:19" ht="12.75" customHeight="1">
      <c r="A163" s="387">
        <v>43731</v>
      </c>
      <c r="B163" s="202" t="s">
        <v>112</v>
      </c>
      <c r="C163" s="109">
        <v>48</v>
      </c>
      <c r="D163" s="109">
        <v>0</v>
      </c>
      <c r="E163" s="109">
        <v>2</v>
      </c>
      <c r="F163" s="109">
        <v>0</v>
      </c>
      <c r="G163" s="110">
        <v>11</v>
      </c>
      <c r="H163" s="110">
        <v>0</v>
      </c>
      <c r="I163" s="110">
        <v>0</v>
      </c>
      <c r="J163" s="111">
        <v>0</v>
      </c>
      <c r="K163" s="111">
        <v>5</v>
      </c>
      <c r="L163" s="287">
        <v>0</v>
      </c>
      <c r="M163" s="287">
        <v>0</v>
      </c>
      <c r="N163" s="112">
        <f aca="true" t="shared" si="53" ref="N163:N168">SUM(C163*15,F163*12,G163*7.5,H163*7.5,I163*7.5,J163*7.5,K163*7.5,L163*100,M163*20)</f>
        <v>840</v>
      </c>
      <c r="O163" s="112">
        <v>112.5</v>
      </c>
      <c r="P163" s="135">
        <v>0</v>
      </c>
      <c r="Q163" s="135">
        <v>0</v>
      </c>
      <c r="R163" s="122">
        <f aca="true" t="shared" si="54" ref="R163:R218">SUM(N163-O163)-P163+Q163</f>
        <v>727.5</v>
      </c>
      <c r="S163" s="177">
        <v>5</v>
      </c>
    </row>
    <row r="164" spans="1:19" ht="12.75" customHeight="1">
      <c r="A164" s="387"/>
      <c r="B164" s="202" t="s">
        <v>113</v>
      </c>
      <c r="C164" s="109">
        <v>0</v>
      </c>
      <c r="D164" s="109">
        <v>0</v>
      </c>
      <c r="E164" s="109">
        <v>0</v>
      </c>
      <c r="F164" s="109">
        <v>0</v>
      </c>
      <c r="G164" s="110">
        <v>0</v>
      </c>
      <c r="H164" s="110">
        <v>0</v>
      </c>
      <c r="I164" s="110">
        <v>0</v>
      </c>
      <c r="J164" s="111">
        <v>0</v>
      </c>
      <c r="K164" s="111">
        <v>0</v>
      </c>
      <c r="L164" s="288">
        <v>0</v>
      </c>
      <c r="M164" s="288">
        <v>0</v>
      </c>
      <c r="N164" s="112">
        <f t="shared" si="53"/>
        <v>0</v>
      </c>
      <c r="O164" s="112">
        <v>0</v>
      </c>
      <c r="P164" s="135">
        <v>0</v>
      </c>
      <c r="Q164" s="135">
        <v>0</v>
      </c>
      <c r="R164" s="122">
        <f t="shared" si="54"/>
        <v>0</v>
      </c>
      <c r="S164" s="177">
        <v>0</v>
      </c>
    </row>
    <row r="165" spans="1:19" ht="12.75" customHeight="1">
      <c r="A165" s="387"/>
      <c r="B165" s="202" t="s">
        <v>114</v>
      </c>
      <c r="C165" s="109">
        <v>228</v>
      </c>
      <c r="D165" s="109">
        <v>28</v>
      </c>
      <c r="E165" s="109">
        <v>17</v>
      </c>
      <c r="F165" s="109">
        <v>0</v>
      </c>
      <c r="G165" s="110">
        <v>37</v>
      </c>
      <c r="H165" s="110">
        <v>4</v>
      </c>
      <c r="I165" s="110">
        <v>8</v>
      </c>
      <c r="J165" s="111">
        <v>0</v>
      </c>
      <c r="K165" s="111">
        <v>54</v>
      </c>
      <c r="L165" s="288">
        <v>0</v>
      </c>
      <c r="M165" s="288">
        <v>0</v>
      </c>
      <c r="N165" s="112">
        <f t="shared" si="53"/>
        <v>4192.5</v>
      </c>
      <c r="O165" s="112">
        <v>825</v>
      </c>
      <c r="P165" s="289">
        <v>0</v>
      </c>
      <c r="Q165" s="135">
        <v>0</v>
      </c>
      <c r="R165" s="122">
        <f t="shared" si="54"/>
        <v>3367.5</v>
      </c>
      <c r="S165" s="177">
        <v>31</v>
      </c>
    </row>
    <row r="166" spans="1:19" ht="12.75" customHeight="1">
      <c r="A166" s="387"/>
      <c r="B166" s="213" t="s">
        <v>139</v>
      </c>
      <c r="C166" s="109">
        <v>106</v>
      </c>
      <c r="D166" s="109">
        <v>1</v>
      </c>
      <c r="E166" s="109">
        <v>1</v>
      </c>
      <c r="F166" s="109">
        <v>0</v>
      </c>
      <c r="G166" s="110">
        <v>22</v>
      </c>
      <c r="H166" s="110">
        <v>0</v>
      </c>
      <c r="I166" s="110">
        <v>9</v>
      </c>
      <c r="J166" s="111">
        <v>0</v>
      </c>
      <c r="K166" s="111">
        <v>14</v>
      </c>
      <c r="L166" s="288">
        <v>0</v>
      </c>
      <c r="M166" s="288">
        <v>0</v>
      </c>
      <c r="N166" s="112">
        <f t="shared" si="53"/>
        <v>1927.5</v>
      </c>
      <c r="O166" s="112">
        <v>517.5</v>
      </c>
      <c r="P166" s="289">
        <v>0</v>
      </c>
      <c r="Q166" s="135">
        <v>0</v>
      </c>
      <c r="R166" s="122">
        <f t="shared" si="54"/>
        <v>1410</v>
      </c>
      <c r="S166" s="177">
        <v>23</v>
      </c>
    </row>
    <row r="167" spans="1:19" ht="12.75" customHeight="1">
      <c r="A167" s="387"/>
      <c r="B167" s="202" t="s">
        <v>115</v>
      </c>
      <c r="C167" s="109">
        <v>92</v>
      </c>
      <c r="D167" s="109">
        <v>17</v>
      </c>
      <c r="E167" s="109">
        <v>4</v>
      </c>
      <c r="F167" s="109">
        <v>0</v>
      </c>
      <c r="G167" s="110">
        <v>12</v>
      </c>
      <c r="H167" s="110">
        <v>0</v>
      </c>
      <c r="I167" s="110">
        <v>7</v>
      </c>
      <c r="J167" s="111">
        <v>0</v>
      </c>
      <c r="K167" s="111">
        <v>6</v>
      </c>
      <c r="L167" s="288">
        <v>0</v>
      </c>
      <c r="M167" s="288">
        <v>0</v>
      </c>
      <c r="N167" s="112">
        <f t="shared" si="53"/>
        <v>1567.5</v>
      </c>
      <c r="O167" s="112">
        <v>555</v>
      </c>
      <c r="P167" s="135">
        <v>0</v>
      </c>
      <c r="Q167" s="135">
        <v>0</v>
      </c>
      <c r="R167" s="122">
        <f t="shared" si="54"/>
        <v>1012.5</v>
      </c>
      <c r="S167" s="177">
        <v>21</v>
      </c>
    </row>
    <row r="168" spans="1:19" ht="12.75" customHeight="1">
      <c r="A168" s="387"/>
      <c r="B168" s="202" t="s">
        <v>116</v>
      </c>
      <c r="C168" s="109">
        <v>16</v>
      </c>
      <c r="D168" s="109">
        <v>9</v>
      </c>
      <c r="E168" s="109">
        <v>1</v>
      </c>
      <c r="F168" s="109">
        <v>0</v>
      </c>
      <c r="G168" s="110">
        <v>6</v>
      </c>
      <c r="H168" s="110">
        <v>0</v>
      </c>
      <c r="I168" s="110">
        <v>1</v>
      </c>
      <c r="J168" s="111">
        <v>0</v>
      </c>
      <c r="K168" s="111">
        <v>0</v>
      </c>
      <c r="L168" s="288">
        <v>0</v>
      </c>
      <c r="M168" s="288">
        <v>0</v>
      </c>
      <c r="N168" s="112">
        <f t="shared" si="53"/>
        <v>292.5</v>
      </c>
      <c r="O168" s="112">
        <v>120</v>
      </c>
      <c r="P168" s="135">
        <v>0</v>
      </c>
      <c r="Q168" s="135">
        <v>0</v>
      </c>
      <c r="R168" s="122">
        <f t="shared" si="54"/>
        <v>172.5</v>
      </c>
      <c r="S168" s="177">
        <v>5</v>
      </c>
    </row>
    <row r="169" spans="1:19" ht="12.75" customHeight="1">
      <c r="A169" s="387"/>
      <c r="B169" s="116" t="s">
        <v>117</v>
      </c>
      <c r="C169" s="168">
        <f aca="true" t="shared" si="55" ref="C169:Q169">SUM(C163:C168)</f>
        <v>490</v>
      </c>
      <c r="D169" s="168">
        <f t="shared" si="55"/>
        <v>55</v>
      </c>
      <c r="E169" s="168">
        <f t="shared" si="55"/>
        <v>25</v>
      </c>
      <c r="F169" s="168">
        <f t="shared" si="55"/>
        <v>0</v>
      </c>
      <c r="G169" s="168">
        <f t="shared" si="55"/>
        <v>88</v>
      </c>
      <c r="H169" s="168">
        <f t="shared" si="55"/>
        <v>4</v>
      </c>
      <c r="I169" s="168">
        <f t="shared" si="55"/>
        <v>25</v>
      </c>
      <c r="J169" s="117">
        <f t="shared" si="55"/>
        <v>0</v>
      </c>
      <c r="K169" s="117">
        <f t="shared" si="55"/>
        <v>79</v>
      </c>
      <c r="L169" s="168">
        <f t="shared" si="55"/>
        <v>0</v>
      </c>
      <c r="M169" s="168">
        <f t="shared" si="55"/>
        <v>0</v>
      </c>
      <c r="N169" s="169">
        <f t="shared" si="55"/>
        <v>8820</v>
      </c>
      <c r="O169" s="168">
        <f t="shared" si="55"/>
        <v>2130</v>
      </c>
      <c r="P169" s="169">
        <f t="shared" si="55"/>
        <v>0</v>
      </c>
      <c r="Q169" s="169">
        <f t="shared" si="55"/>
        <v>0</v>
      </c>
      <c r="R169" s="265">
        <f t="shared" si="54"/>
        <v>6690</v>
      </c>
      <c r="S169" s="121">
        <f>SUM(S163:S168)</f>
        <v>85</v>
      </c>
    </row>
    <row r="170" spans="1:19" ht="12.75" customHeight="1">
      <c r="A170" s="387">
        <v>43732</v>
      </c>
      <c r="B170" s="202" t="s">
        <v>112</v>
      </c>
      <c r="C170" s="109">
        <v>158</v>
      </c>
      <c r="D170" s="109">
        <v>47</v>
      </c>
      <c r="E170" s="109">
        <v>10</v>
      </c>
      <c r="F170" s="109">
        <v>0</v>
      </c>
      <c r="G170" s="110">
        <v>15</v>
      </c>
      <c r="H170" s="110">
        <v>1</v>
      </c>
      <c r="I170" s="110">
        <v>12</v>
      </c>
      <c r="J170" s="111">
        <v>0</v>
      </c>
      <c r="K170" s="111">
        <v>15</v>
      </c>
      <c r="L170" s="287">
        <v>0</v>
      </c>
      <c r="M170" s="287">
        <v>0</v>
      </c>
      <c r="N170" s="112">
        <f aca="true" t="shared" si="56" ref="N170:N175">SUM(C170*15,F170*12,G170*7.5,H170*7.5,I170*7.5,J170*7.5,K170*7.5,L170*100,M170*20)</f>
        <v>2692.5</v>
      </c>
      <c r="O170" s="112">
        <v>637.5</v>
      </c>
      <c r="P170" s="135">
        <v>0</v>
      </c>
      <c r="Q170" s="135">
        <v>0</v>
      </c>
      <c r="R170" s="122">
        <f t="shared" si="54"/>
        <v>2055</v>
      </c>
      <c r="S170" s="177">
        <v>27</v>
      </c>
    </row>
    <row r="171" spans="1:19" ht="12.75" customHeight="1">
      <c r="A171" s="387"/>
      <c r="B171" s="202" t="s">
        <v>113</v>
      </c>
      <c r="C171" s="109">
        <v>0</v>
      </c>
      <c r="D171" s="109">
        <v>0</v>
      </c>
      <c r="E171" s="109">
        <v>0</v>
      </c>
      <c r="F171" s="109">
        <v>0</v>
      </c>
      <c r="G171" s="110">
        <v>0</v>
      </c>
      <c r="H171" s="110">
        <v>0</v>
      </c>
      <c r="I171" s="110">
        <v>0</v>
      </c>
      <c r="J171" s="111">
        <v>0</v>
      </c>
      <c r="K171" s="111">
        <v>0</v>
      </c>
      <c r="L171" s="288">
        <v>0</v>
      </c>
      <c r="M171" s="288">
        <v>0</v>
      </c>
      <c r="N171" s="112">
        <f t="shared" si="56"/>
        <v>0</v>
      </c>
      <c r="O171" s="112">
        <v>0</v>
      </c>
      <c r="P171" s="135">
        <v>0</v>
      </c>
      <c r="Q171" s="135">
        <v>0</v>
      </c>
      <c r="R171" s="122">
        <f t="shared" si="54"/>
        <v>0</v>
      </c>
      <c r="S171" s="177">
        <v>0</v>
      </c>
    </row>
    <row r="172" spans="1:19" ht="12.75" customHeight="1">
      <c r="A172" s="387"/>
      <c r="B172" s="202" t="s">
        <v>114</v>
      </c>
      <c r="C172" s="109">
        <v>232</v>
      </c>
      <c r="D172" s="109">
        <v>47</v>
      </c>
      <c r="E172" s="109">
        <v>38</v>
      </c>
      <c r="F172" s="109">
        <v>0</v>
      </c>
      <c r="G172" s="110">
        <v>127</v>
      </c>
      <c r="H172" s="110">
        <v>2</v>
      </c>
      <c r="I172" s="110">
        <v>14</v>
      </c>
      <c r="J172" s="111">
        <v>0</v>
      </c>
      <c r="K172" s="111">
        <v>18</v>
      </c>
      <c r="L172" s="288">
        <v>2</v>
      </c>
      <c r="M172" s="288">
        <v>2</v>
      </c>
      <c r="N172" s="112">
        <f t="shared" si="56"/>
        <v>4927.5</v>
      </c>
      <c r="O172" s="112">
        <v>862.5</v>
      </c>
      <c r="P172" s="289">
        <v>0</v>
      </c>
      <c r="Q172" s="135">
        <v>0</v>
      </c>
      <c r="R172" s="122">
        <f t="shared" si="54"/>
        <v>4065</v>
      </c>
      <c r="S172" s="177">
        <v>35</v>
      </c>
    </row>
    <row r="173" spans="1:19" ht="12.75" customHeight="1">
      <c r="A173" s="387"/>
      <c r="B173" s="213" t="s">
        <v>139</v>
      </c>
      <c r="C173" s="109">
        <v>84</v>
      </c>
      <c r="D173" s="109">
        <v>1</v>
      </c>
      <c r="E173" s="109">
        <v>2</v>
      </c>
      <c r="F173" s="109">
        <v>0</v>
      </c>
      <c r="G173" s="110">
        <v>14</v>
      </c>
      <c r="H173" s="110">
        <v>2</v>
      </c>
      <c r="I173" s="110">
        <v>0</v>
      </c>
      <c r="J173" s="111">
        <v>0</v>
      </c>
      <c r="K173" s="111">
        <v>6</v>
      </c>
      <c r="L173" s="288">
        <v>0</v>
      </c>
      <c r="M173" s="288">
        <v>0</v>
      </c>
      <c r="N173" s="112">
        <f t="shared" si="56"/>
        <v>1425</v>
      </c>
      <c r="O173" s="112">
        <v>502.5</v>
      </c>
      <c r="P173" s="289">
        <v>0</v>
      </c>
      <c r="Q173" s="135">
        <v>7.5</v>
      </c>
      <c r="R173" s="122">
        <f t="shared" si="54"/>
        <v>930</v>
      </c>
      <c r="S173" s="177">
        <v>22</v>
      </c>
    </row>
    <row r="174" spans="1:19" ht="12.75" customHeight="1">
      <c r="A174" s="387"/>
      <c r="B174" s="202" t="s">
        <v>115</v>
      </c>
      <c r="C174" s="109">
        <v>83</v>
      </c>
      <c r="D174" s="109">
        <v>12</v>
      </c>
      <c r="E174" s="109">
        <v>5</v>
      </c>
      <c r="F174" s="109">
        <v>0</v>
      </c>
      <c r="G174" s="110">
        <v>37</v>
      </c>
      <c r="H174" s="110">
        <v>2</v>
      </c>
      <c r="I174" s="110">
        <v>0</v>
      </c>
      <c r="J174" s="111">
        <v>17</v>
      </c>
      <c r="K174" s="111">
        <v>0</v>
      </c>
      <c r="L174" s="288">
        <v>0</v>
      </c>
      <c r="M174" s="288">
        <v>0</v>
      </c>
      <c r="N174" s="112">
        <f t="shared" si="56"/>
        <v>1665</v>
      </c>
      <c r="O174" s="112">
        <v>405</v>
      </c>
      <c r="P174" s="135">
        <v>0</v>
      </c>
      <c r="Q174" s="135">
        <v>0</v>
      </c>
      <c r="R174" s="122">
        <f t="shared" si="54"/>
        <v>1260</v>
      </c>
      <c r="S174" s="177">
        <v>19</v>
      </c>
    </row>
    <row r="175" spans="1:19" ht="12.75" customHeight="1">
      <c r="A175" s="387"/>
      <c r="B175" s="202" t="s">
        <v>116</v>
      </c>
      <c r="C175" s="109">
        <v>23</v>
      </c>
      <c r="D175" s="109">
        <v>13</v>
      </c>
      <c r="E175" s="109">
        <v>22</v>
      </c>
      <c r="F175" s="109">
        <v>0</v>
      </c>
      <c r="G175" s="110">
        <v>3</v>
      </c>
      <c r="H175" s="110">
        <v>1</v>
      </c>
      <c r="I175" s="110">
        <v>3</v>
      </c>
      <c r="J175" s="111">
        <v>0</v>
      </c>
      <c r="K175" s="111">
        <v>7</v>
      </c>
      <c r="L175" s="288">
        <v>0</v>
      </c>
      <c r="M175" s="288">
        <v>1</v>
      </c>
      <c r="N175" s="112">
        <f t="shared" si="56"/>
        <v>470</v>
      </c>
      <c r="O175" s="112">
        <v>75</v>
      </c>
      <c r="P175" s="135">
        <v>0</v>
      </c>
      <c r="Q175" s="135">
        <v>0</v>
      </c>
      <c r="R175" s="122">
        <f t="shared" si="54"/>
        <v>395</v>
      </c>
      <c r="S175" s="177">
        <v>4</v>
      </c>
    </row>
    <row r="176" spans="1:19" ht="12.75" customHeight="1">
      <c r="A176" s="387"/>
      <c r="B176" s="116" t="s">
        <v>117</v>
      </c>
      <c r="C176" s="168">
        <f aca="true" t="shared" si="57" ref="C176:Q176">SUM(C170:C175)</f>
        <v>580</v>
      </c>
      <c r="D176" s="168">
        <f t="shared" si="57"/>
        <v>120</v>
      </c>
      <c r="E176" s="168">
        <f t="shared" si="57"/>
        <v>77</v>
      </c>
      <c r="F176" s="168">
        <f t="shared" si="57"/>
        <v>0</v>
      </c>
      <c r="G176" s="168">
        <f t="shared" si="57"/>
        <v>196</v>
      </c>
      <c r="H176" s="168">
        <f t="shared" si="57"/>
        <v>8</v>
      </c>
      <c r="I176" s="168">
        <f t="shared" si="57"/>
        <v>29</v>
      </c>
      <c r="J176" s="117">
        <f t="shared" si="57"/>
        <v>17</v>
      </c>
      <c r="K176" s="117">
        <f t="shared" si="57"/>
        <v>46</v>
      </c>
      <c r="L176" s="168">
        <f t="shared" si="57"/>
        <v>2</v>
      </c>
      <c r="M176" s="168">
        <f t="shared" si="57"/>
        <v>3</v>
      </c>
      <c r="N176" s="169">
        <f t="shared" si="57"/>
        <v>11180</v>
      </c>
      <c r="O176" s="168">
        <f t="shared" si="57"/>
        <v>2482.5</v>
      </c>
      <c r="P176" s="169">
        <f t="shared" si="57"/>
        <v>0</v>
      </c>
      <c r="Q176" s="169">
        <f t="shared" si="57"/>
        <v>7.5</v>
      </c>
      <c r="R176" s="265">
        <f t="shared" si="54"/>
        <v>8705</v>
      </c>
      <c r="S176" s="121">
        <f>SUM(S170:S175)</f>
        <v>107</v>
      </c>
    </row>
    <row r="177" spans="1:19" ht="12.75" customHeight="1">
      <c r="A177" s="387">
        <v>43733</v>
      </c>
      <c r="B177" s="202" t="s">
        <v>112</v>
      </c>
      <c r="C177" s="109">
        <v>115</v>
      </c>
      <c r="D177" s="109">
        <v>15</v>
      </c>
      <c r="E177" s="109">
        <v>8</v>
      </c>
      <c r="F177" s="109">
        <v>0</v>
      </c>
      <c r="G177" s="110">
        <v>47</v>
      </c>
      <c r="H177" s="110">
        <v>0</v>
      </c>
      <c r="I177" s="110">
        <v>4</v>
      </c>
      <c r="J177" s="111">
        <v>0</v>
      </c>
      <c r="K177" s="111">
        <v>10</v>
      </c>
      <c r="L177" s="287">
        <v>0</v>
      </c>
      <c r="M177" s="287">
        <v>0</v>
      </c>
      <c r="N177" s="112">
        <f aca="true" t="shared" si="58" ref="N177:N182">SUM(C177*15,F177*12,G177*7.5,H177*7.5,I177*7.5,J177*7.5,K177*7.5,L177*100,M177*20)</f>
        <v>2182.5</v>
      </c>
      <c r="O177" s="112">
        <v>232.5</v>
      </c>
      <c r="P177" s="135">
        <v>0</v>
      </c>
      <c r="Q177" s="135">
        <v>0</v>
      </c>
      <c r="R177" s="122">
        <f t="shared" si="54"/>
        <v>1950</v>
      </c>
      <c r="S177" s="177">
        <v>13</v>
      </c>
    </row>
    <row r="178" spans="1:19" ht="12.75" customHeight="1">
      <c r="A178" s="387"/>
      <c r="B178" s="202" t="s">
        <v>113</v>
      </c>
      <c r="C178" s="109">
        <v>0</v>
      </c>
      <c r="D178" s="109">
        <v>0</v>
      </c>
      <c r="E178" s="109">
        <v>0</v>
      </c>
      <c r="F178" s="109">
        <v>0</v>
      </c>
      <c r="G178" s="110">
        <v>0</v>
      </c>
      <c r="H178" s="110">
        <v>0</v>
      </c>
      <c r="I178" s="110">
        <v>0</v>
      </c>
      <c r="J178" s="111">
        <v>0</v>
      </c>
      <c r="K178" s="111">
        <v>0</v>
      </c>
      <c r="L178" s="288">
        <v>0</v>
      </c>
      <c r="M178" s="288">
        <v>0</v>
      </c>
      <c r="N178" s="112">
        <f t="shared" si="58"/>
        <v>0</v>
      </c>
      <c r="O178" s="112">
        <v>0</v>
      </c>
      <c r="P178" s="135">
        <v>0</v>
      </c>
      <c r="Q178" s="135">
        <v>0</v>
      </c>
      <c r="R178" s="122">
        <f t="shared" si="54"/>
        <v>0</v>
      </c>
      <c r="S178" s="177">
        <v>0</v>
      </c>
    </row>
    <row r="179" spans="1:19" ht="12.75" customHeight="1">
      <c r="A179" s="387"/>
      <c r="B179" s="202" t="s">
        <v>114</v>
      </c>
      <c r="C179" s="109">
        <v>258</v>
      </c>
      <c r="D179" s="109">
        <v>1</v>
      </c>
      <c r="E179" s="109">
        <v>19</v>
      </c>
      <c r="F179" s="109">
        <v>0</v>
      </c>
      <c r="G179" s="110">
        <v>73</v>
      </c>
      <c r="H179" s="110">
        <v>0</v>
      </c>
      <c r="I179" s="110">
        <v>9</v>
      </c>
      <c r="J179" s="111">
        <v>0</v>
      </c>
      <c r="K179" s="111">
        <v>32</v>
      </c>
      <c r="L179" s="288">
        <v>0</v>
      </c>
      <c r="M179" s="288">
        <v>0</v>
      </c>
      <c r="N179" s="112">
        <f t="shared" si="58"/>
        <v>4725</v>
      </c>
      <c r="O179" s="112">
        <v>1297.5</v>
      </c>
      <c r="P179" s="289">
        <v>0</v>
      </c>
      <c r="Q179" s="135">
        <v>0</v>
      </c>
      <c r="R179" s="122">
        <f t="shared" si="54"/>
        <v>3427.5</v>
      </c>
      <c r="S179" s="177">
        <v>49</v>
      </c>
    </row>
    <row r="180" spans="1:19" ht="12.75" customHeight="1">
      <c r="A180" s="387"/>
      <c r="B180" s="213" t="s">
        <v>139</v>
      </c>
      <c r="C180" s="109">
        <v>107</v>
      </c>
      <c r="D180" s="109">
        <v>0</v>
      </c>
      <c r="E180" s="109">
        <v>1</v>
      </c>
      <c r="F180" s="109">
        <v>0</v>
      </c>
      <c r="G180" s="110">
        <v>25</v>
      </c>
      <c r="H180" s="110">
        <v>0</v>
      </c>
      <c r="I180" s="110">
        <v>4</v>
      </c>
      <c r="J180" s="111">
        <v>0</v>
      </c>
      <c r="K180" s="111">
        <v>3</v>
      </c>
      <c r="L180" s="288">
        <v>0</v>
      </c>
      <c r="M180" s="288">
        <v>0</v>
      </c>
      <c r="N180" s="112">
        <f t="shared" si="58"/>
        <v>1845</v>
      </c>
      <c r="O180" s="112">
        <v>337.5</v>
      </c>
      <c r="P180" s="289">
        <v>0</v>
      </c>
      <c r="Q180" s="135">
        <v>0</v>
      </c>
      <c r="R180" s="122">
        <f t="shared" si="54"/>
        <v>1507.5</v>
      </c>
      <c r="S180" s="177">
        <v>21</v>
      </c>
    </row>
    <row r="181" spans="1:19" ht="12.75" customHeight="1">
      <c r="A181" s="387"/>
      <c r="B181" s="202" t="s">
        <v>115</v>
      </c>
      <c r="C181" s="109">
        <v>104</v>
      </c>
      <c r="D181" s="109">
        <v>28</v>
      </c>
      <c r="E181" s="109">
        <v>5</v>
      </c>
      <c r="F181" s="109">
        <v>0</v>
      </c>
      <c r="G181" s="110">
        <v>31</v>
      </c>
      <c r="H181" s="110">
        <v>0</v>
      </c>
      <c r="I181" s="110">
        <v>5</v>
      </c>
      <c r="J181" s="111">
        <v>0</v>
      </c>
      <c r="K181" s="111">
        <v>6</v>
      </c>
      <c r="L181" s="288">
        <v>0</v>
      </c>
      <c r="M181" s="288">
        <v>0</v>
      </c>
      <c r="N181" s="112">
        <f t="shared" si="58"/>
        <v>1875</v>
      </c>
      <c r="O181" s="112">
        <v>525</v>
      </c>
      <c r="P181" s="135">
        <v>0</v>
      </c>
      <c r="Q181" s="135">
        <v>0</v>
      </c>
      <c r="R181" s="122">
        <f t="shared" si="54"/>
        <v>1350</v>
      </c>
      <c r="S181" s="177">
        <v>23</v>
      </c>
    </row>
    <row r="182" spans="1:19" ht="12.75" customHeight="1">
      <c r="A182" s="387"/>
      <c r="B182" s="202" t="s">
        <v>116</v>
      </c>
      <c r="C182" s="109">
        <v>10</v>
      </c>
      <c r="D182" s="109">
        <v>1</v>
      </c>
      <c r="E182" s="109">
        <v>8</v>
      </c>
      <c r="F182" s="109">
        <v>0</v>
      </c>
      <c r="G182" s="110">
        <v>3</v>
      </c>
      <c r="H182" s="110">
        <v>0</v>
      </c>
      <c r="I182" s="110">
        <v>0</v>
      </c>
      <c r="J182" s="111">
        <v>0</v>
      </c>
      <c r="K182" s="111">
        <v>2</v>
      </c>
      <c r="L182" s="288">
        <v>0</v>
      </c>
      <c r="M182" s="288">
        <v>0</v>
      </c>
      <c r="N182" s="112">
        <f t="shared" si="58"/>
        <v>187.5</v>
      </c>
      <c r="O182" s="112">
        <v>52.5</v>
      </c>
      <c r="P182" s="135">
        <v>0</v>
      </c>
      <c r="Q182" s="135">
        <v>0</v>
      </c>
      <c r="R182" s="122">
        <f t="shared" si="54"/>
        <v>135</v>
      </c>
      <c r="S182" s="177">
        <v>3</v>
      </c>
    </row>
    <row r="183" spans="1:19" ht="12.75" customHeight="1">
      <c r="A183" s="387"/>
      <c r="B183" s="116" t="s">
        <v>117</v>
      </c>
      <c r="C183" s="168">
        <f aca="true" t="shared" si="59" ref="C183:Q183">SUM(C177:C182)</f>
        <v>594</v>
      </c>
      <c r="D183" s="168">
        <f t="shared" si="59"/>
        <v>45</v>
      </c>
      <c r="E183" s="168">
        <f t="shared" si="59"/>
        <v>41</v>
      </c>
      <c r="F183" s="168">
        <f t="shared" si="59"/>
        <v>0</v>
      </c>
      <c r="G183" s="168">
        <f t="shared" si="59"/>
        <v>179</v>
      </c>
      <c r="H183" s="168">
        <f t="shared" si="59"/>
        <v>0</v>
      </c>
      <c r="I183" s="168">
        <f t="shared" si="59"/>
        <v>22</v>
      </c>
      <c r="J183" s="117">
        <f t="shared" si="59"/>
        <v>0</v>
      </c>
      <c r="K183" s="117">
        <f t="shared" si="59"/>
        <v>53</v>
      </c>
      <c r="L183" s="168">
        <f t="shared" si="59"/>
        <v>0</v>
      </c>
      <c r="M183" s="168">
        <f t="shared" si="59"/>
        <v>0</v>
      </c>
      <c r="N183" s="169">
        <f t="shared" si="59"/>
        <v>10815</v>
      </c>
      <c r="O183" s="168">
        <f t="shared" si="59"/>
        <v>2445</v>
      </c>
      <c r="P183" s="169">
        <f t="shared" si="59"/>
        <v>0</v>
      </c>
      <c r="Q183" s="169">
        <f t="shared" si="59"/>
        <v>0</v>
      </c>
      <c r="R183" s="265">
        <f t="shared" si="54"/>
        <v>8370</v>
      </c>
      <c r="S183" s="121">
        <f>SUM(S177:S182)</f>
        <v>109</v>
      </c>
    </row>
    <row r="184" spans="1:19" ht="12.75" customHeight="1">
      <c r="A184" s="387">
        <v>43734</v>
      </c>
      <c r="B184" s="202" t="s">
        <v>112</v>
      </c>
      <c r="C184" s="109">
        <v>22</v>
      </c>
      <c r="D184" s="109">
        <v>11</v>
      </c>
      <c r="E184" s="109">
        <v>12</v>
      </c>
      <c r="F184" s="109">
        <v>0</v>
      </c>
      <c r="G184" s="110">
        <v>26</v>
      </c>
      <c r="H184" s="110">
        <v>0</v>
      </c>
      <c r="I184" s="110">
        <v>6</v>
      </c>
      <c r="J184" s="111">
        <v>0</v>
      </c>
      <c r="K184" s="111">
        <v>3</v>
      </c>
      <c r="L184" s="287">
        <v>0</v>
      </c>
      <c r="M184" s="287">
        <v>0</v>
      </c>
      <c r="N184" s="112">
        <f aca="true" t="shared" si="60" ref="N184:N189">SUM(C184*15,F184*12,G184*7.5,H184*7.5,I184*7.5,J184*7.5,K184*7.5,L184*100,M184*20)</f>
        <v>592.5</v>
      </c>
      <c r="O184" s="112">
        <v>67.5</v>
      </c>
      <c r="P184" s="135">
        <v>0</v>
      </c>
      <c r="Q184" s="135">
        <v>0</v>
      </c>
      <c r="R184" s="122">
        <f t="shared" si="54"/>
        <v>525</v>
      </c>
      <c r="S184" s="177">
        <v>8</v>
      </c>
    </row>
    <row r="185" spans="1:19" ht="12.75" customHeight="1">
      <c r="A185" s="387"/>
      <c r="B185" s="202" t="s">
        <v>113</v>
      </c>
      <c r="C185" s="109">
        <v>15</v>
      </c>
      <c r="D185" s="109">
        <v>0</v>
      </c>
      <c r="E185" s="109">
        <v>0</v>
      </c>
      <c r="F185" s="109">
        <v>0</v>
      </c>
      <c r="G185" s="110">
        <v>3</v>
      </c>
      <c r="H185" s="110">
        <v>0</v>
      </c>
      <c r="I185" s="110">
        <v>0</v>
      </c>
      <c r="J185" s="111">
        <v>0</v>
      </c>
      <c r="K185" s="111">
        <v>1</v>
      </c>
      <c r="L185" s="288">
        <v>0</v>
      </c>
      <c r="M185" s="288">
        <v>0</v>
      </c>
      <c r="N185" s="112">
        <f t="shared" si="60"/>
        <v>255</v>
      </c>
      <c r="O185" s="112">
        <v>0</v>
      </c>
      <c r="P185" s="135">
        <v>0</v>
      </c>
      <c r="Q185" s="135">
        <v>0</v>
      </c>
      <c r="R185" s="122">
        <f t="shared" si="54"/>
        <v>255</v>
      </c>
      <c r="S185" s="177">
        <v>0</v>
      </c>
    </row>
    <row r="186" spans="1:19" ht="12.75" customHeight="1">
      <c r="A186" s="387"/>
      <c r="B186" s="202" t="s">
        <v>114</v>
      </c>
      <c r="C186" s="109">
        <v>128</v>
      </c>
      <c r="D186" s="109">
        <v>0</v>
      </c>
      <c r="E186" s="109">
        <v>8</v>
      </c>
      <c r="F186" s="109">
        <v>0</v>
      </c>
      <c r="G186" s="110">
        <v>47</v>
      </c>
      <c r="H186" s="110">
        <v>0</v>
      </c>
      <c r="I186" s="110">
        <v>13</v>
      </c>
      <c r="J186" s="111">
        <v>1</v>
      </c>
      <c r="K186" s="111">
        <v>11</v>
      </c>
      <c r="L186" s="288">
        <v>0</v>
      </c>
      <c r="M186" s="288">
        <v>0</v>
      </c>
      <c r="N186" s="112">
        <f t="shared" si="60"/>
        <v>2460</v>
      </c>
      <c r="O186" s="112">
        <v>262.5</v>
      </c>
      <c r="P186" s="289">
        <v>0</v>
      </c>
      <c r="Q186" s="135">
        <v>0</v>
      </c>
      <c r="R186" s="122">
        <f t="shared" si="54"/>
        <v>2197.5</v>
      </c>
      <c r="S186" s="177">
        <v>16</v>
      </c>
    </row>
    <row r="187" spans="1:19" ht="12.75" customHeight="1">
      <c r="A187" s="387"/>
      <c r="B187" s="213" t="s">
        <v>139</v>
      </c>
      <c r="C187" s="109">
        <v>39</v>
      </c>
      <c r="D187" s="109">
        <v>0</v>
      </c>
      <c r="E187" s="109">
        <v>1</v>
      </c>
      <c r="F187" s="109">
        <v>0</v>
      </c>
      <c r="G187" s="110">
        <v>15</v>
      </c>
      <c r="H187" s="110">
        <v>0</v>
      </c>
      <c r="I187" s="110">
        <v>3</v>
      </c>
      <c r="J187" s="111">
        <v>0</v>
      </c>
      <c r="K187" s="111">
        <v>0</v>
      </c>
      <c r="L187" s="288">
        <v>0</v>
      </c>
      <c r="M187" s="288">
        <v>0</v>
      </c>
      <c r="N187" s="112">
        <f t="shared" si="60"/>
        <v>720</v>
      </c>
      <c r="O187" s="112">
        <v>172.5</v>
      </c>
      <c r="P187" s="289">
        <v>0</v>
      </c>
      <c r="Q187" s="135">
        <v>0</v>
      </c>
      <c r="R187" s="122">
        <f t="shared" si="54"/>
        <v>547.5</v>
      </c>
      <c r="S187" s="177">
        <v>9</v>
      </c>
    </row>
    <row r="188" spans="1:19" ht="12.75" customHeight="1">
      <c r="A188" s="387"/>
      <c r="B188" s="202" t="s">
        <v>115</v>
      </c>
      <c r="C188" s="109">
        <v>52</v>
      </c>
      <c r="D188" s="109">
        <v>12</v>
      </c>
      <c r="E188" s="109">
        <v>0</v>
      </c>
      <c r="F188" s="109">
        <v>0</v>
      </c>
      <c r="G188" s="110">
        <v>10</v>
      </c>
      <c r="H188" s="110">
        <v>0</v>
      </c>
      <c r="I188" s="110">
        <v>2</v>
      </c>
      <c r="J188" s="111">
        <v>0</v>
      </c>
      <c r="K188" s="111">
        <v>3</v>
      </c>
      <c r="L188" s="288">
        <v>0</v>
      </c>
      <c r="M188" s="288">
        <v>0</v>
      </c>
      <c r="N188" s="112">
        <f t="shared" si="60"/>
        <v>892.5</v>
      </c>
      <c r="O188" s="112">
        <v>75</v>
      </c>
      <c r="P188" s="135">
        <v>0</v>
      </c>
      <c r="Q188" s="135">
        <v>0</v>
      </c>
      <c r="R188" s="122">
        <f t="shared" si="54"/>
        <v>817.5</v>
      </c>
      <c r="S188" s="177">
        <v>4</v>
      </c>
    </row>
    <row r="189" spans="1:19" ht="12.75" customHeight="1">
      <c r="A189" s="387"/>
      <c r="B189" s="202" t="s">
        <v>116</v>
      </c>
      <c r="C189" s="109">
        <v>11</v>
      </c>
      <c r="D189" s="109">
        <v>1</v>
      </c>
      <c r="E189" s="109">
        <v>2</v>
      </c>
      <c r="F189" s="109">
        <v>0</v>
      </c>
      <c r="G189" s="110">
        <v>2</v>
      </c>
      <c r="H189" s="110">
        <v>0</v>
      </c>
      <c r="I189" s="110">
        <v>0</v>
      </c>
      <c r="J189" s="111">
        <v>0</v>
      </c>
      <c r="K189" s="111">
        <v>3</v>
      </c>
      <c r="L189" s="288">
        <v>0</v>
      </c>
      <c r="M189" s="288">
        <v>0</v>
      </c>
      <c r="N189" s="112">
        <f t="shared" si="60"/>
        <v>202.5</v>
      </c>
      <c r="O189" s="112">
        <v>52.5</v>
      </c>
      <c r="P189" s="135">
        <v>0</v>
      </c>
      <c r="Q189" s="135">
        <v>0</v>
      </c>
      <c r="R189" s="122">
        <f t="shared" si="54"/>
        <v>150</v>
      </c>
      <c r="S189" s="177">
        <v>3</v>
      </c>
    </row>
    <row r="190" spans="1:19" ht="12.75" customHeight="1">
      <c r="A190" s="387"/>
      <c r="B190" s="116" t="s">
        <v>117</v>
      </c>
      <c r="C190" s="168">
        <f aca="true" t="shared" si="61" ref="C190:Q190">SUM(C184:C189)</f>
        <v>267</v>
      </c>
      <c r="D190" s="168">
        <f t="shared" si="61"/>
        <v>24</v>
      </c>
      <c r="E190" s="168">
        <f t="shared" si="61"/>
        <v>23</v>
      </c>
      <c r="F190" s="168">
        <f t="shared" si="61"/>
        <v>0</v>
      </c>
      <c r="G190" s="168">
        <f t="shared" si="61"/>
        <v>103</v>
      </c>
      <c r="H190" s="168">
        <f t="shared" si="61"/>
        <v>0</v>
      </c>
      <c r="I190" s="168">
        <f t="shared" si="61"/>
        <v>24</v>
      </c>
      <c r="J190" s="117">
        <f t="shared" si="61"/>
        <v>1</v>
      </c>
      <c r="K190" s="117">
        <f t="shared" si="61"/>
        <v>21</v>
      </c>
      <c r="L190" s="168">
        <f t="shared" si="61"/>
        <v>0</v>
      </c>
      <c r="M190" s="168">
        <f t="shared" si="61"/>
        <v>0</v>
      </c>
      <c r="N190" s="169">
        <f t="shared" si="61"/>
        <v>5122.5</v>
      </c>
      <c r="O190" s="168">
        <f t="shared" si="61"/>
        <v>630</v>
      </c>
      <c r="P190" s="169">
        <f t="shared" si="61"/>
        <v>0</v>
      </c>
      <c r="Q190" s="169">
        <f t="shared" si="61"/>
        <v>0</v>
      </c>
      <c r="R190" s="265">
        <f t="shared" si="54"/>
        <v>4492.5</v>
      </c>
      <c r="S190" s="121">
        <f>SUM(S184:S189)</f>
        <v>40</v>
      </c>
    </row>
    <row r="191" spans="1:19" ht="12.75" customHeight="1">
      <c r="A191" s="387">
        <v>43735</v>
      </c>
      <c r="B191" s="202" t="s">
        <v>112</v>
      </c>
      <c r="C191" s="109">
        <v>0</v>
      </c>
      <c r="D191" s="109">
        <v>0</v>
      </c>
      <c r="E191" s="109">
        <v>0</v>
      </c>
      <c r="F191" s="109">
        <v>0</v>
      </c>
      <c r="G191" s="110">
        <v>0</v>
      </c>
      <c r="H191" s="110">
        <v>0</v>
      </c>
      <c r="I191" s="110">
        <v>0</v>
      </c>
      <c r="J191" s="111">
        <v>0</v>
      </c>
      <c r="K191" s="111">
        <v>0</v>
      </c>
      <c r="L191" s="287">
        <v>0</v>
      </c>
      <c r="M191" s="287">
        <v>0</v>
      </c>
      <c r="N191" s="112">
        <f aca="true" t="shared" si="62" ref="N191:N196">SUM(C191*15,F191*12,G191*7.5,H191*7.5,I191*7.5,J191*7.5,K191*7.5,L191*100,M191*20)</f>
        <v>0</v>
      </c>
      <c r="O191" s="112">
        <v>0</v>
      </c>
      <c r="P191" s="135">
        <v>0</v>
      </c>
      <c r="Q191" s="135">
        <v>0</v>
      </c>
      <c r="R191" s="122">
        <f t="shared" si="54"/>
        <v>0</v>
      </c>
      <c r="S191" s="177">
        <v>0</v>
      </c>
    </row>
    <row r="192" spans="1:19" ht="12.75" customHeight="1">
      <c r="A192" s="387"/>
      <c r="B192" s="202" t="s">
        <v>113</v>
      </c>
      <c r="C192" s="109">
        <v>0</v>
      </c>
      <c r="D192" s="109">
        <v>0</v>
      </c>
      <c r="E192" s="109">
        <v>0</v>
      </c>
      <c r="F192" s="109">
        <v>0</v>
      </c>
      <c r="G192" s="110">
        <v>0</v>
      </c>
      <c r="H192" s="110">
        <v>0</v>
      </c>
      <c r="I192" s="110">
        <v>0</v>
      </c>
      <c r="J192" s="111">
        <v>0</v>
      </c>
      <c r="K192" s="111">
        <v>0</v>
      </c>
      <c r="L192" s="288">
        <v>0</v>
      </c>
      <c r="M192" s="288">
        <v>0</v>
      </c>
      <c r="N192" s="112">
        <f t="shared" si="62"/>
        <v>0</v>
      </c>
      <c r="O192" s="112">
        <v>0</v>
      </c>
      <c r="P192" s="135">
        <v>0</v>
      </c>
      <c r="Q192" s="135">
        <v>0</v>
      </c>
      <c r="R192" s="122">
        <f t="shared" si="54"/>
        <v>0</v>
      </c>
      <c r="S192" s="177">
        <v>0</v>
      </c>
    </row>
    <row r="193" spans="1:19" ht="12.75" customHeight="1">
      <c r="A193" s="387"/>
      <c r="B193" s="202" t="s">
        <v>114</v>
      </c>
      <c r="C193" s="109">
        <v>438</v>
      </c>
      <c r="D193" s="109">
        <v>57</v>
      </c>
      <c r="E193" s="109">
        <v>78</v>
      </c>
      <c r="F193" s="109">
        <v>0</v>
      </c>
      <c r="G193" s="110">
        <v>139</v>
      </c>
      <c r="H193" s="110">
        <v>6</v>
      </c>
      <c r="I193" s="110">
        <v>26</v>
      </c>
      <c r="J193" s="111">
        <v>2</v>
      </c>
      <c r="K193" s="111">
        <v>72</v>
      </c>
      <c r="L193" s="288">
        <v>1</v>
      </c>
      <c r="M193" s="288">
        <v>0</v>
      </c>
      <c r="N193" s="112">
        <f t="shared" si="62"/>
        <v>8507.5</v>
      </c>
      <c r="O193" s="112">
        <v>2912.5</v>
      </c>
      <c r="P193" s="289">
        <v>0</v>
      </c>
      <c r="Q193" s="135">
        <v>0</v>
      </c>
      <c r="R193" s="122">
        <f t="shared" si="54"/>
        <v>5595</v>
      </c>
      <c r="S193" s="177">
        <v>91</v>
      </c>
    </row>
    <row r="194" spans="1:19" ht="12.75" customHeight="1">
      <c r="A194" s="387"/>
      <c r="B194" s="213" t="s">
        <v>139</v>
      </c>
      <c r="C194" s="109">
        <v>129</v>
      </c>
      <c r="D194" s="109">
        <v>1</v>
      </c>
      <c r="E194" s="109">
        <v>5</v>
      </c>
      <c r="F194" s="109">
        <v>0</v>
      </c>
      <c r="G194" s="110">
        <v>99</v>
      </c>
      <c r="H194" s="110">
        <v>1</v>
      </c>
      <c r="I194" s="110">
        <v>10</v>
      </c>
      <c r="J194" s="111">
        <v>3</v>
      </c>
      <c r="K194" s="111">
        <v>12</v>
      </c>
      <c r="L194" s="288">
        <v>0</v>
      </c>
      <c r="M194" s="288">
        <v>0</v>
      </c>
      <c r="N194" s="112">
        <f t="shared" si="62"/>
        <v>2872.5</v>
      </c>
      <c r="O194" s="112">
        <v>667.5</v>
      </c>
      <c r="P194" s="289">
        <v>0</v>
      </c>
      <c r="Q194" s="135">
        <v>0</v>
      </c>
      <c r="R194" s="122">
        <f t="shared" si="54"/>
        <v>2205</v>
      </c>
      <c r="S194" s="177">
        <v>39</v>
      </c>
    </row>
    <row r="195" spans="1:19" ht="12.75" customHeight="1">
      <c r="A195" s="387"/>
      <c r="B195" s="202" t="s">
        <v>115</v>
      </c>
      <c r="C195" s="109">
        <v>162</v>
      </c>
      <c r="D195" s="109">
        <v>26</v>
      </c>
      <c r="E195" s="109">
        <v>11</v>
      </c>
      <c r="F195" s="109">
        <v>0</v>
      </c>
      <c r="G195" s="110">
        <v>79</v>
      </c>
      <c r="H195" s="110">
        <v>0</v>
      </c>
      <c r="I195" s="110">
        <v>3</v>
      </c>
      <c r="J195" s="111">
        <v>0</v>
      </c>
      <c r="K195" s="111">
        <v>16</v>
      </c>
      <c r="L195" s="288">
        <v>0</v>
      </c>
      <c r="M195" s="288">
        <v>0</v>
      </c>
      <c r="N195" s="112">
        <f t="shared" si="62"/>
        <v>3165</v>
      </c>
      <c r="O195" s="112">
        <v>1237.5</v>
      </c>
      <c r="P195" s="135">
        <v>0</v>
      </c>
      <c r="Q195" s="135">
        <v>0</v>
      </c>
      <c r="R195" s="122">
        <f t="shared" si="54"/>
        <v>1927.5</v>
      </c>
      <c r="S195" s="177">
        <v>61</v>
      </c>
    </row>
    <row r="196" spans="1:19" ht="12.75" customHeight="1">
      <c r="A196" s="387"/>
      <c r="B196" s="202" t="s">
        <v>116</v>
      </c>
      <c r="C196" s="109">
        <v>12</v>
      </c>
      <c r="D196" s="109">
        <v>19</v>
      </c>
      <c r="E196" s="109">
        <v>19</v>
      </c>
      <c r="F196" s="109">
        <v>0</v>
      </c>
      <c r="G196" s="110">
        <v>4</v>
      </c>
      <c r="H196" s="110">
        <v>0</v>
      </c>
      <c r="I196" s="110">
        <v>1</v>
      </c>
      <c r="J196" s="111">
        <v>0</v>
      </c>
      <c r="K196" s="111">
        <v>2</v>
      </c>
      <c r="L196" s="288">
        <v>0</v>
      </c>
      <c r="M196" s="288">
        <v>0</v>
      </c>
      <c r="N196" s="112">
        <f t="shared" si="62"/>
        <v>232.5</v>
      </c>
      <c r="O196" s="112">
        <v>30</v>
      </c>
      <c r="P196" s="135">
        <v>0</v>
      </c>
      <c r="Q196" s="135">
        <v>0</v>
      </c>
      <c r="R196" s="122">
        <f t="shared" si="54"/>
        <v>202.5</v>
      </c>
      <c r="S196" s="177">
        <v>1</v>
      </c>
    </row>
    <row r="197" spans="1:19" ht="12.75" customHeight="1">
      <c r="A197" s="387"/>
      <c r="B197" s="116" t="s">
        <v>117</v>
      </c>
      <c r="C197" s="168">
        <f aca="true" t="shared" si="63" ref="C197:Q197">SUM(C191:C196)</f>
        <v>741</v>
      </c>
      <c r="D197" s="168">
        <f t="shared" si="63"/>
        <v>103</v>
      </c>
      <c r="E197" s="168">
        <f t="shared" si="63"/>
        <v>113</v>
      </c>
      <c r="F197" s="168">
        <f t="shared" si="63"/>
        <v>0</v>
      </c>
      <c r="G197" s="168">
        <f t="shared" si="63"/>
        <v>321</v>
      </c>
      <c r="H197" s="168">
        <f t="shared" si="63"/>
        <v>7</v>
      </c>
      <c r="I197" s="168">
        <f t="shared" si="63"/>
        <v>40</v>
      </c>
      <c r="J197" s="117">
        <f t="shared" si="63"/>
        <v>5</v>
      </c>
      <c r="K197" s="117">
        <f t="shared" si="63"/>
        <v>102</v>
      </c>
      <c r="L197" s="168">
        <f t="shared" si="63"/>
        <v>1</v>
      </c>
      <c r="M197" s="168">
        <f t="shared" si="63"/>
        <v>0</v>
      </c>
      <c r="N197" s="169">
        <f t="shared" si="63"/>
        <v>14777.5</v>
      </c>
      <c r="O197" s="168">
        <f t="shared" si="63"/>
        <v>4847.5</v>
      </c>
      <c r="P197" s="169">
        <f t="shared" si="63"/>
        <v>0</v>
      </c>
      <c r="Q197" s="169">
        <f t="shared" si="63"/>
        <v>0</v>
      </c>
      <c r="R197" s="265">
        <f t="shared" si="54"/>
        <v>9930</v>
      </c>
      <c r="S197" s="121">
        <f>SUM(S191:S196)</f>
        <v>192</v>
      </c>
    </row>
    <row r="198" spans="1:19" ht="12.75" customHeight="1">
      <c r="A198" s="387">
        <v>43736</v>
      </c>
      <c r="B198" s="202" t="s">
        <v>112</v>
      </c>
      <c r="C198" s="109">
        <v>123</v>
      </c>
      <c r="D198" s="109">
        <v>16</v>
      </c>
      <c r="E198" s="109">
        <v>4</v>
      </c>
      <c r="F198" s="109">
        <v>0</v>
      </c>
      <c r="G198" s="110">
        <v>35</v>
      </c>
      <c r="H198" s="110">
        <v>2</v>
      </c>
      <c r="I198" s="110">
        <v>13</v>
      </c>
      <c r="J198" s="111">
        <v>1</v>
      </c>
      <c r="K198" s="111">
        <v>14</v>
      </c>
      <c r="L198" s="287">
        <v>0</v>
      </c>
      <c r="M198" s="287">
        <v>0</v>
      </c>
      <c r="N198" s="112">
        <f aca="true" t="shared" si="64" ref="N198:N203">SUM(C198*15,F198*12,G198*7.5,H198*7.5,I198*7.5,J198*7.5,K198*7.5,L198*100,M198*20)</f>
        <v>2332.5</v>
      </c>
      <c r="O198" s="112">
        <v>690</v>
      </c>
      <c r="P198" s="135">
        <v>0</v>
      </c>
      <c r="Q198" s="135">
        <v>0</v>
      </c>
      <c r="R198" s="122">
        <f t="shared" si="54"/>
        <v>1642.5</v>
      </c>
      <c r="S198" s="177">
        <v>26</v>
      </c>
    </row>
    <row r="199" spans="1:19" ht="12.75" customHeight="1">
      <c r="A199" s="387"/>
      <c r="B199" s="202" t="s">
        <v>113</v>
      </c>
      <c r="C199" s="109">
        <v>0</v>
      </c>
      <c r="D199" s="109">
        <v>0</v>
      </c>
      <c r="E199" s="109">
        <v>0</v>
      </c>
      <c r="F199" s="109">
        <v>0</v>
      </c>
      <c r="G199" s="110">
        <v>0</v>
      </c>
      <c r="H199" s="110">
        <v>0</v>
      </c>
      <c r="I199" s="110">
        <v>0</v>
      </c>
      <c r="J199" s="111">
        <v>0</v>
      </c>
      <c r="K199" s="111">
        <v>0</v>
      </c>
      <c r="L199" s="288">
        <v>0</v>
      </c>
      <c r="M199" s="288">
        <v>0</v>
      </c>
      <c r="N199" s="112">
        <f t="shared" si="64"/>
        <v>0</v>
      </c>
      <c r="O199" s="112">
        <v>0</v>
      </c>
      <c r="P199" s="135">
        <v>0</v>
      </c>
      <c r="Q199" s="135">
        <v>0</v>
      </c>
      <c r="R199" s="122">
        <f t="shared" si="54"/>
        <v>0</v>
      </c>
      <c r="S199" s="177">
        <v>0</v>
      </c>
    </row>
    <row r="200" spans="1:19" ht="12.75" customHeight="1">
      <c r="A200" s="387"/>
      <c r="B200" s="202" t="s">
        <v>114</v>
      </c>
      <c r="C200" s="109">
        <v>138</v>
      </c>
      <c r="D200" s="109">
        <v>0</v>
      </c>
      <c r="E200" s="109">
        <v>8</v>
      </c>
      <c r="F200" s="109">
        <v>0</v>
      </c>
      <c r="G200" s="110">
        <v>36</v>
      </c>
      <c r="H200" s="110">
        <v>1</v>
      </c>
      <c r="I200" s="110">
        <v>19</v>
      </c>
      <c r="J200" s="111">
        <v>0</v>
      </c>
      <c r="K200" s="111">
        <v>33</v>
      </c>
      <c r="L200" s="288">
        <v>0</v>
      </c>
      <c r="M200" s="288">
        <v>0</v>
      </c>
      <c r="N200" s="112">
        <f t="shared" si="64"/>
        <v>2737.5</v>
      </c>
      <c r="O200" s="112">
        <v>735</v>
      </c>
      <c r="P200" s="289">
        <v>0</v>
      </c>
      <c r="Q200" s="135">
        <v>0</v>
      </c>
      <c r="R200" s="122">
        <f t="shared" si="54"/>
        <v>2002.5</v>
      </c>
      <c r="S200" s="177">
        <v>36</v>
      </c>
    </row>
    <row r="201" spans="1:19" ht="12.75" customHeight="1">
      <c r="A201" s="387"/>
      <c r="B201" s="213" t="s">
        <v>139</v>
      </c>
      <c r="C201" s="109">
        <v>55</v>
      </c>
      <c r="D201" s="109">
        <v>3</v>
      </c>
      <c r="E201" s="109">
        <v>1</v>
      </c>
      <c r="F201" s="109">
        <v>0</v>
      </c>
      <c r="G201" s="110">
        <v>18</v>
      </c>
      <c r="H201" s="110">
        <v>0</v>
      </c>
      <c r="I201" s="110">
        <v>6</v>
      </c>
      <c r="J201" s="111">
        <v>2</v>
      </c>
      <c r="K201" s="111">
        <v>6</v>
      </c>
      <c r="L201" s="288">
        <v>0</v>
      </c>
      <c r="M201" s="288">
        <v>0</v>
      </c>
      <c r="N201" s="112">
        <f t="shared" si="64"/>
        <v>1065</v>
      </c>
      <c r="O201" s="112">
        <v>450</v>
      </c>
      <c r="P201" s="289">
        <v>0</v>
      </c>
      <c r="Q201" s="135">
        <v>0</v>
      </c>
      <c r="R201" s="122">
        <f t="shared" si="54"/>
        <v>615</v>
      </c>
      <c r="S201" s="177">
        <v>23</v>
      </c>
    </row>
    <row r="202" spans="1:19" ht="12.75" customHeight="1">
      <c r="A202" s="387"/>
      <c r="B202" s="202" t="s">
        <v>115</v>
      </c>
      <c r="C202" s="109">
        <v>68</v>
      </c>
      <c r="D202" s="109">
        <v>12</v>
      </c>
      <c r="E202" s="109">
        <v>6</v>
      </c>
      <c r="F202" s="109">
        <v>0</v>
      </c>
      <c r="G202" s="110">
        <v>13</v>
      </c>
      <c r="H202" s="110">
        <v>0</v>
      </c>
      <c r="I202" s="110">
        <v>3</v>
      </c>
      <c r="J202" s="111">
        <v>0</v>
      </c>
      <c r="K202" s="111">
        <v>0</v>
      </c>
      <c r="L202" s="288">
        <v>0</v>
      </c>
      <c r="M202" s="288">
        <v>0</v>
      </c>
      <c r="N202" s="112">
        <f t="shared" si="64"/>
        <v>1140</v>
      </c>
      <c r="O202" s="112">
        <v>412.5</v>
      </c>
      <c r="P202" s="135">
        <v>0</v>
      </c>
      <c r="Q202" s="135">
        <v>0</v>
      </c>
      <c r="R202" s="122">
        <f t="shared" si="54"/>
        <v>727.5</v>
      </c>
      <c r="S202" s="177">
        <v>18</v>
      </c>
    </row>
    <row r="203" spans="1:19" ht="12.75" customHeight="1">
      <c r="A203" s="387"/>
      <c r="B203" s="202" t="s">
        <v>116</v>
      </c>
      <c r="C203" s="109">
        <v>9</v>
      </c>
      <c r="D203" s="109">
        <v>0</v>
      </c>
      <c r="E203" s="109">
        <v>0</v>
      </c>
      <c r="F203" s="109">
        <v>0</v>
      </c>
      <c r="G203" s="110">
        <v>0</v>
      </c>
      <c r="H203" s="110">
        <v>0</v>
      </c>
      <c r="I203" s="110">
        <v>0</v>
      </c>
      <c r="J203" s="111">
        <v>0</v>
      </c>
      <c r="K203" s="111">
        <v>2</v>
      </c>
      <c r="L203" s="288">
        <v>0</v>
      </c>
      <c r="M203" s="288">
        <v>0</v>
      </c>
      <c r="N203" s="112">
        <f t="shared" si="64"/>
        <v>150</v>
      </c>
      <c r="O203" s="112">
        <v>15</v>
      </c>
      <c r="P203" s="135">
        <v>0</v>
      </c>
      <c r="Q203" s="135">
        <v>0</v>
      </c>
      <c r="R203" s="122">
        <f t="shared" si="54"/>
        <v>135</v>
      </c>
      <c r="S203" s="177">
        <v>1</v>
      </c>
    </row>
    <row r="204" spans="1:19" ht="12.75" customHeight="1">
      <c r="A204" s="387"/>
      <c r="B204" s="116" t="s">
        <v>117</v>
      </c>
      <c r="C204" s="168">
        <f aca="true" t="shared" si="65" ref="C204:Q204">SUM(C198:C203)</f>
        <v>393</v>
      </c>
      <c r="D204" s="168">
        <f t="shared" si="65"/>
        <v>31</v>
      </c>
      <c r="E204" s="168">
        <f t="shared" si="65"/>
        <v>19</v>
      </c>
      <c r="F204" s="168">
        <f t="shared" si="65"/>
        <v>0</v>
      </c>
      <c r="G204" s="168">
        <f t="shared" si="65"/>
        <v>102</v>
      </c>
      <c r="H204" s="168">
        <f t="shared" si="65"/>
        <v>3</v>
      </c>
      <c r="I204" s="168">
        <f t="shared" si="65"/>
        <v>41</v>
      </c>
      <c r="J204" s="117">
        <f t="shared" si="65"/>
        <v>3</v>
      </c>
      <c r="K204" s="117">
        <f t="shared" si="65"/>
        <v>55</v>
      </c>
      <c r="L204" s="168">
        <f t="shared" si="65"/>
        <v>0</v>
      </c>
      <c r="M204" s="168">
        <f t="shared" si="65"/>
        <v>0</v>
      </c>
      <c r="N204" s="169">
        <f t="shared" si="65"/>
        <v>7425</v>
      </c>
      <c r="O204" s="168">
        <f t="shared" si="65"/>
        <v>2302.5</v>
      </c>
      <c r="P204" s="169">
        <f t="shared" si="65"/>
        <v>0</v>
      </c>
      <c r="Q204" s="169">
        <f t="shared" si="65"/>
        <v>0</v>
      </c>
      <c r="R204" s="265">
        <f t="shared" si="54"/>
        <v>5122.5</v>
      </c>
      <c r="S204" s="121">
        <f>SUM(S198:S203)</f>
        <v>104</v>
      </c>
    </row>
    <row r="205" spans="1:19" ht="12.75" customHeight="1">
      <c r="A205" s="387">
        <v>43737</v>
      </c>
      <c r="B205" s="202" t="s">
        <v>112</v>
      </c>
      <c r="C205" s="109">
        <v>192</v>
      </c>
      <c r="D205" s="109">
        <v>12</v>
      </c>
      <c r="E205" s="109">
        <v>8</v>
      </c>
      <c r="F205" s="109">
        <v>0</v>
      </c>
      <c r="G205" s="110">
        <v>81</v>
      </c>
      <c r="H205" s="110">
        <v>2</v>
      </c>
      <c r="I205" s="110">
        <v>0</v>
      </c>
      <c r="J205" s="111">
        <v>0</v>
      </c>
      <c r="K205" s="111">
        <v>24</v>
      </c>
      <c r="L205" s="287">
        <v>0</v>
      </c>
      <c r="M205" s="287">
        <v>0</v>
      </c>
      <c r="N205" s="112">
        <f aca="true" t="shared" si="66" ref="N205:N210">SUM(C205*15,F205*12,G205*7.5,H205*7.5,I205*7.5,J205*7.5,K205*7.5,L205*100,M205*20)</f>
        <v>3682.5</v>
      </c>
      <c r="O205" s="112">
        <v>982.5</v>
      </c>
      <c r="P205" s="135">
        <v>0</v>
      </c>
      <c r="Q205" s="135">
        <v>0</v>
      </c>
      <c r="R205" s="122">
        <f t="shared" si="54"/>
        <v>2700</v>
      </c>
      <c r="S205" s="177">
        <v>46</v>
      </c>
    </row>
    <row r="206" spans="1:19" ht="12.75" customHeight="1">
      <c r="A206" s="387"/>
      <c r="B206" s="202" t="s">
        <v>113</v>
      </c>
      <c r="C206" s="109">
        <v>0</v>
      </c>
      <c r="D206" s="109">
        <v>0</v>
      </c>
      <c r="E206" s="109">
        <v>0</v>
      </c>
      <c r="F206" s="109">
        <v>0</v>
      </c>
      <c r="G206" s="110">
        <v>0</v>
      </c>
      <c r="H206" s="110">
        <v>0</v>
      </c>
      <c r="I206" s="110">
        <v>0</v>
      </c>
      <c r="J206" s="111">
        <v>0</v>
      </c>
      <c r="K206" s="111">
        <v>0</v>
      </c>
      <c r="L206" s="288">
        <v>0</v>
      </c>
      <c r="M206" s="288">
        <v>0</v>
      </c>
      <c r="N206" s="112">
        <f t="shared" si="66"/>
        <v>0</v>
      </c>
      <c r="O206" s="112">
        <v>0</v>
      </c>
      <c r="P206" s="135">
        <v>0</v>
      </c>
      <c r="Q206" s="135">
        <v>0</v>
      </c>
      <c r="R206" s="122">
        <f t="shared" si="54"/>
        <v>0</v>
      </c>
      <c r="S206" s="177">
        <v>0</v>
      </c>
    </row>
    <row r="207" spans="1:19" ht="12.75" customHeight="1">
      <c r="A207" s="387"/>
      <c r="B207" s="202" t="s">
        <v>114</v>
      </c>
      <c r="C207" s="109">
        <v>310</v>
      </c>
      <c r="D207" s="109">
        <v>12</v>
      </c>
      <c r="E207" s="109">
        <v>15</v>
      </c>
      <c r="F207" s="109">
        <v>0</v>
      </c>
      <c r="G207" s="110">
        <v>83</v>
      </c>
      <c r="H207" s="110">
        <v>1</v>
      </c>
      <c r="I207" s="110">
        <v>41</v>
      </c>
      <c r="J207" s="111">
        <v>0</v>
      </c>
      <c r="K207" s="111">
        <v>27</v>
      </c>
      <c r="L207" s="288">
        <v>0</v>
      </c>
      <c r="M207" s="288">
        <v>0</v>
      </c>
      <c r="N207" s="112">
        <f t="shared" si="66"/>
        <v>5790</v>
      </c>
      <c r="O207" s="112">
        <v>1792.5</v>
      </c>
      <c r="P207" s="289">
        <v>0</v>
      </c>
      <c r="Q207" s="135">
        <v>30</v>
      </c>
      <c r="R207" s="122">
        <f t="shared" si="54"/>
        <v>4027.5</v>
      </c>
      <c r="S207" s="177">
        <v>73</v>
      </c>
    </row>
    <row r="208" spans="1:19" ht="12.75" customHeight="1">
      <c r="A208" s="387"/>
      <c r="B208" s="213" t="s">
        <v>139</v>
      </c>
      <c r="C208" s="109">
        <v>144</v>
      </c>
      <c r="D208" s="109">
        <v>0</v>
      </c>
      <c r="E208" s="109">
        <v>2</v>
      </c>
      <c r="F208" s="109">
        <v>0</v>
      </c>
      <c r="G208" s="110">
        <v>41</v>
      </c>
      <c r="H208" s="110">
        <v>0</v>
      </c>
      <c r="I208" s="110">
        <v>11</v>
      </c>
      <c r="J208" s="111">
        <v>0</v>
      </c>
      <c r="K208" s="111">
        <v>14</v>
      </c>
      <c r="L208" s="288">
        <v>0</v>
      </c>
      <c r="M208" s="288">
        <v>0</v>
      </c>
      <c r="N208" s="112">
        <f t="shared" si="66"/>
        <v>2655</v>
      </c>
      <c r="O208" s="112">
        <v>870</v>
      </c>
      <c r="P208" s="289">
        <v>0</v>
      </c>
      <c r="Q208" s="135">
        <v>0</v>
      </c>
      <c r="R208" s="122">
        <f t="shared" si="54"/>
        <v>1785</v>
      </c>
      <c r="S208" s="177">
        <v>41</v>
      </c>
    </row>
    <row r="209" spans="1:19" ht="12.75" customHeight="1">
      <c r="A209" s="387"/>
      <c r="B209" s="202" t="s">
        <v>115</v>
      </c>
      <c r="C209" s="109">
        <v>117</v>
      </c>
      <c r="D209" s="109">
        <v>31</v>
      </c>
      <c r="E209" s="109">
        <v>17</v>
      </c>
      <c r="F209" s="109">
        <v>0</v>
      </c>
      <c r="G209" s="110">
        <v>49</v>
      </c>
      <c r="H209" s="110">
        <v>0</v>
      </c>
      <c r="I209" s="110">
        <v>4</v>
      </c>
      <c r="J209" s="111">
        <v>2</v>
      </c>
      <c r="K209" s="111">
        <v>12</v>
      </c>
      <c r="L209" s="288">
        <v>0</v>
      </c>
      <c r="M209" s="288">
        <v>0</v>
      </c>
      <c r="N209" s="112">
        <f t="shared" si="66"/>
        <v>2257.5</v>
      </c>
      <c r="O209" s="112">
        <v>885</v>
      </c>
      <c r="P209" s="135">
        <v>0</v>
      </c>
      <c r="Q209" s="135">
        <v>0</v>
      </c>
      <c r="R209" s="122">
        <f t="shared" si="54"/>
        <v>1372.5</v>
      </c>
      <c r="S209" s="177">
        <v>37</v>
      </c>
    </row>
    <row r="210" spans="1:19" ht="12.75" customHeight="1">
      <c r="A210" s="387"/>
      <c r="B210" s="202" t="s">
        <v>116</v>
      </c>
      <c r="C210" s="109">
        <v>32</v>
      </c>
      <c r="D210" s="109">
        <v>17</v>
      </c>
      <c r="E210" s="109">
        <v>7</v>
      </c>
      <c r="F210" s="109">
        <v>0</v>
      </c>
      <c r="G210" s="110">
        <v>12</v>
      </c>
      <c r="H210" s="110">
        <v>0</v>
      </c>
      <c r="I210" s="110">
        <v>2</v>
      </c>
      <c r="J210" s="111">
        <v>0</v>
      </c>
      <c r="K210" s="111">
        <v>8</v>
      </c>
      <c r="L210" s="288">
        <v>0</v>
      </c>
      <c r="M210" s="288">
        <v>0</v>
      </c>
      <c r="N210" s="112">
        <f t="shared" si="66"/>
        <v>645</v>
      </c>
      <c r="O210" s="112">
        <v>165</v>
      </c>
      <c r="P210" s="135">
        <v>0</v>
      </c>
      <c r="Q210" s="135">
        <v>0</v>
      </c>
      <c r="R210" s="122">
        <f t="shared" si="54"/>
        <v>480</v>
      </c>
      <c r="S210" s="177">
        <v>8</v>
      </c>
    </row>
    <row r="211" spans="1:19" ht="12.75" customHeight="1">
      <c r="A211" s="387"/>
      <c r="B211" s="116" t="s">
        <v>117</v>
      </c>
      <c r="C211" s="168">
        <f aca="true" t="shared" si="67" ref="C211:Q211">SUM(C205:C210)</f>
        <v>795</v>
      </c>
      <c r="D211" s="168">
        <f t="shared" si="67"/>
        <v>72</v>
      </c>
      <c r="E211" s="168">
        <f t="shared" si="67"/>
        <v>49</v>
      </c>
      <c r="F211" s="168">
        <f t="shared" si="67"/>
        <v>0</v>
      </c>
      <c r="G211" s="168">
        <f t="shared" si="67"/>
        <v>266</v>
      </c>
      <c r="H211" s="168">
        <f t="shared" si="67"/>
        <v>3</v>
      </c>
      <c r="I211" s="168">
        <f t="shared" si="67"/>
        <v>58</v>
      </c>
      <c r="J211" s="117">
        <f t="shared" si="67"/>
        <v>2</v>
      </c>
      <c r="K211" s="117">
        <f t="shared" si="67"/>
        <v>85</v>
      </c>
      <c r="L211" s="168">
        <f t="shared" si="67"/>
        <v>0</v>
      </c>
      <c r="M211" s="168">
        <f t="shared" si="67"/>
        <v>0</v>
      </c>
      <c r="N211" s="169">
        <f t="shared" si="67"/>
        <v>15030</v>
      </c>
      <c r="O211" s="168">
        <f t="shared" si="67"/>
        <v>4695</v>
      </c>
      <c r="P211" s="169">
        <f t="shared" si="67"/>
        <v>0</v>
      </c>
      <c r="Q211" s="169">
        <f t="shared" si="67"/>
        <v>30</v>
      </c>
      <c r="R211" s="265">
        <f t="shared" si="54"/>
        <v>10365</v>
      </c>
      <c r="S211" s="121">
        <f>SUM(S205:S210)</f>
        <v>205</v>
      </c>
    </row>
    <row r="212" spans="1:19" ht="12.75" customHeight="1">
      <c r="A212" s="387">
        <v>43738</v>
      </c>
      <c r="B212" s="202" t="s">
        <v>112</v>
      </c>
      <c r="C212" s="109">
        <v>497</v>
      </c>
      <c r="D212" s="109">
        <v>13</v>
      </c>
      <c r="E212" s="109">
        <v>8</v>
      </c>
      <c r="F212" s="109">
        <v>0</v>
      </c>
      <c r="G212" s="110">
        <v>208</v>
      </c>
      <c r="H212" s="110">
        <v>6</v>
      </c>
      <c r="I212" s="110">
        <v>22</v>
      </c>
      <c r="J212" s="111">
        <v>3</v>
      </c>
      <c r="K212" s="111">
        <v>33</v>
      </c>
      <c r="L212" s="287">
        <v>0</v>
      </c>
      <c r="M212" s="287">
        <v>1</v>
      </c>
      <c r="N212" s="112">
        <f aca="true" t="shared" si="68" ref="N212:N217">SUM(C212*15,F212*12,G212*7.5,H212*7.5,I212*7.5,J212*7.5,K212*7.5,L212*100,M212*20)</f>
        <v>9515</v>
      </c>
      <c r="O212" s="112">
        <v>3315</v>
      </c>
      <c r="P212" s="135">
        <v>0</v>
      </c>
      <c r="Q212" s="135">
        <v>0</v>
      </c>
      <c r="R212" s="122">
        <f t="shared" si="54"/>
        <v>6200</v>
      </c>
      <c r="S212" s="177">
        <v>147</v>
      </c>
    </row>
    <row r="213" spans="1:19" ht="12.75" customHeight="1">
      <c r="A213" s="387"/>
      <c r="B213" s="202" t="s">
        <v>113</v>
      </c>
      <c r="C213" s="109">
        <v>0</v>
      </c>
      <c r="D213" s="109">
        <v>0</v>
      </c>
      <c r="E213" s="109">
        <v>0</v>
      </c>
      <c r="F213" s="109">
        <v>0</v>
      </c>
      <c r="G213" s="110">
        <v>0</v>
      </c>
      <c r="H213" s="110">
        <v>0</v>
      </c>
      <c r="I213" s="110">
        <v>0</v>
      </c>
      <c r="J213" s="111">
        <v>0</v>
      </c>
      <c r="K213" s="111">
        <v>0</v>
      </c>
      <c r="L213" s="288">
        <v>0</v>
      </c>
      <c r="M213" s="288">
        <v>0</v>
      </c>
      <c r="N213" s="112">
        <f t="shared" si="68"/>
        <v>0</v>
      </c>
      <c r="O213" s="112">
        <v>0</v>
      </c>
      <c r="P213" s="135">
        <v>0</v>
      </c>
      <c r="Q213" s="135">
        <v>0</v>
      </c>
      <c r="R213" s="122">
        <f t="shared" si="54"/>
        <v>0</v>
      </c>
      <c r="S213" s="177">
        <v>0</v>
      </c>
    </row>
    <row r="214" spans="1:19" ht="12.75" customHeight="1">
      <c r="A214" s="387"/>
      <c r="B214" s="202" t="s">
        <v>114</v>
      </c>
      <c r="C214" s="109">
        <v>88</v>
      </c>
      <c r="D214" s="109">
        <v>13</v>
      </c>
      <c r="E214" s="109">
        <v>4</v>
      </c>
      <c r="F214" s="109">
        <v>0</v>
      </c>
      <c r="G214" s="110">
        <v>51</v>
      </c>
      <c r="H214" s="110">
        <v>1</v>
      </c>
      <c r="I214" s="110">
        <v>5</v>
      </c>
      <c r="J214" s="111">
        <v>0</v>
      </c>
      <c r="K214" s="111">
        <v>3</v>
      </c>
      <c r="L214" s="288">
        <v>0</v>
      </c>
      <c r="M214" s="288">
        <v>0</v>
      </c>
      <c r="N214" s="112">
        <f t="shared" si="68"/>
        <v>1770</v>
      </c>
      <c r="O214" s="112">
        <v>832.5</v>
      </c>
      <c r="P214" s="289">
        <v>0</v>
      </c>
      <c r="Q214" s="135">
        <v>0</v>
      </c>
      <c r="R214" s="122">
        <f t="shared" si="54"/>
        <v>937.5</v>
      </c>
      <c r="S214" s="177">
        <v>38</v>
      </c>
    </row>
    <row r="215" spans="1:19" ht="12.75" customHeight="1">
      <c r="A215" s="387"/>
      <c r="B215" s="213" t="s">
        <v>139</v>
      </c>
      <c r="C215" s="109">
        <v>193</v>
      </c>
      <c r="D215" s="109">
        <v>1</v>
      </c>
      <c r="E215" s="109">
        <v>7</v>
      </c>
      <c r="F215" s="109">
        <v>0</v>
      </c>
      <c r="G215" s="110">
        <v>134</v>
      </c>
      <c r="H215" s="110">
        <v>1</v>
      </c>
      <c r="I215" s="110">
        <v>8</v>
      </c>
      <c r="J215" s="111">
        <v>0</v>
      </c>
      <c r="K215" s="111">
        <v>23</v>
      </c>
      <c r="L215" s="288">
        <v>0</v>
      </c>
      <c r="M215" s="288">
        <v>0</v>
      </c>
      <c r="N215" s="112">
        <f t="shared" si="68"/>
        <v>4140</v>
      </c>
      <c r="O215" s="112">
        <v>1650</v>
      </c>
      <c r="P215" s="289">
        <v>0</v>
      </c>
      <c r="Q215" s="135">
        <v>0</v>
      </c>
      <c r="R215" s="122">
        <f t="shared" si="54"/>
        <v>2490</v>
      </c>
      <c r="S215" s="177">
        <v>88</v>
      </c>
    </row>
    <row r="216" spans="1:19" ht="12.75" customHeight="1">
      <c r="A216" s="387"/>
      <c r="B216" s="202" t="s">
        <v>115</v>
      </c>
      <c r="C216" s="109">
        <v>166</v>
      </c>
      <c r="D216" s="109">
        <v>24</v>
      </c>
      <c r="E216" s="109">
        <v>5</v>
      </c>
      <c r="F216" s="109">
        <v>0</v>
      </c>
      <c r="G216" s="110">
        <v>144</v>
      </c>
      <c r="H216" s="110">
        <v>0</v>
      </c>
      <c r="I216" s="110">
        <v>15</v>
      </c>
      <c r="J216" s="111">
        <v>4</v>
      </c>
      <c r="K216" s="111">
        <v>7</v>
      </c>
      <c r="L216" s="288">
        <v>0</v>
      </c>
      <c r="M216" s="288">
        <v>0</v>
      </c>
      <c r="N216" s="112">
        <f t="shared" si="68"/>
        <v>3765</v>
      </c>
      <c r="O216" s="112">
        <v>1162.5</v>
      </c>
      <c r="P216" s="135">
        <v>0</v>
      </c>
      <c r="Q216" s="135">
        <v>0</v>
      </c>
      <c r="R216" s="122">
        <f t="shared" si="54"/>
        <v>2602.5</v>
      </c>
      <c r="S216" s="177">
        <v>65</v>
      </c>
    </row>
    <row r="217" spans="1:19" ht="12.75" customHeight="1">
      <c r="A217" s="387"/>
      <c r="B217" s="202" t="s">
        <v>116</v>
      </c>
      <c r="C217" s="109">
        <v>25</v>
      </c>
      <c r="D217" s="109">
        <v>15</v>
      </c>
      <c r="E217" s="109">
        <v>2</v>
      </c>
      <c r="F217" s="109">
        <v>0</v>
      </c>
      <c r="G217" s="110">
        <v>17</v>
      </c>
      <c r="H217" s="110">
        <v>0</v>
      </c>
      <c r="I217" s="110">
        <v>4</v>
      </c>
      <c r="J217" s="111">
        <v>0</v>
      </c>
      <c r="K217" s="111">
        <v>1</v>
      </c>
      <c r="L217" s="288">
        <v>0</v>
      </c>
      <c r="M217" s="288">
        <v>0</v>
      </c>
      <c r="N217" s="112">
        <f t="shared" si="68"/>
        <v>540</v>
      </c>
      <c r="O217" s="112">
        <v>217.5</v>
      </c>
      <c r="P217" s="135">
        <v>0</v>
      </c>
      <c r="Q217" s="135">
        <v>0</v>
      </c>
      <c r="R217" s="122">
        <f t="shared" si="54"/>
        <v>322.5</v>
      </c>
      <c r="S217" s="177">
        <v>10</v>
      </c>
    </row>
    <row r="218" spans="1:19" ht="12.75" customHeight="1">
      <c r="A218" s="387"/>
      <c r="B218" s="116" t="s">
        <v>117</v>
      </c>
      <c r="C218" s="168">
        <f aca="true" t="shared" si="69" ref="C218:Q218">SUM(C212:C217)</f>
        <v>969</v>
      </c>
      <c r="D218" s="168">
        <f t="shared" si="69"/>
        <v>66</v>
      </c>
      <c r="E218" s="168">
        <f t="shared" si="69"/>
        <v>26</v>
      </c>
      <c r="F218" s="168">
        <f t="shared" si="69"/>
        <v>0</v>
      </c>
      <c r="G218" s="168">
        <f t="shared" si="69"/>
        <v>554</v>
      </c>
      <c r="H218" s="168">
        <f t="shared" si="69"/>
        <v>8</v>
      </c>
      <c r="I218" s="168">
        <f t="shared" si="69"/>
        <v>54</v>
      </c>
      <c r="J218" s="117">
        <f t="shared" si="69"/>
        <v>7</v>
      </c>
      <c r="K218" s="117">
        <f t="shared" si="69"/>
        <v>67</v>
      </c>
      <c r="L218" s="168">
        <f t="shared" si="69"/>
        <v>0</v>
      </c>
      <c r="M218" s="168">
        <f t="shared" si="69"/>
        <v>1</v>
      </c>
      <c r="N218" s="169">
        <f t="shared" si="69"/>
        <v>19730</v>
      </c>
      <c r="O218" s="168">
        <f t="shared" si="69"/>
        <v>7177.5</v>
      </c>
      <c r="P218" s="169">
        <f t="shared" si="69"/>
        <v>0</v>
      </c>
      <c r="Q218" s="169">
        <f t="shared" si="69"/>
        <v>0</v>
      </c>
      <c r="R218" s="265">
        <f t="shared" si="54"/>
        <v>12552.5</v>
      </c>
      <c r="S218" s="121">
        <f>SUM(S212:S217)</f>
        <v>348</v>
      </c>
    </row>
    <row r="219" spans="1:19" ht="12.75" customHeight="1">
      <c r="A219" s="385" t="s">
        <v>118</v>
      </c>
      <c r="B219" s="385">
        <v>920</v>
      </c>
      <c r="C219" s="253">
        <f aca="true" t="shared" si="70" ref="C219:S219">SUM(C176,C183,C190,C197,C204,C211,C218)</f>
        <v>4339</v>
      </c>
      <c r="D219" s="253">
        <f t="shared" si="70"/>
        <v>461</v>
      </c>
      <c r="E219" s="253">
        <f t="shared" si="70"/>
        <v>348</v>
      </c>
      <c r="F219" s="253">
        <f t="shared" si="70"/>
        <v>0</v>
      </c>
      <c r="G219" s="253">
        <f t="shared" si="70"/>
        <v>1721</v>
      </c>
      <c r="H219" s="253">
        <f t="shared" si="70"/>
        <v>29</v>
      </c>
      <c r="I219" s="253">
        <f t="shared" si="70"/>
        <v>268</v>
      </c>
      <c r="J219" s="253">
        <f t="shared" si="70"/>
        <v>35</v>
      </c>
      <c r="K219" s="253">
        <f t="shared" si="70"/>
        <v>429</v>
      </c>
      <c r="L219" s="253">
        <f t="shared" si="70"/>
        <v>3</v>
      </c>
      <c r="M219" s="253">
        <f t="shared" si="70"/>
        <v>4</v>
      </c>
      <c r="N219" s="253">
        <f t="shared" si="70"/>
        <v>84080</v>
      </c>
      <c r="O219" s="253">
        <f t="shared" si="70"/>
        <v>24580</v>
      </c>
      <c r="P219" s="253">
        <f t="shared" si="70"/>
        <v>0</v>
      </c>
      <c r="Q219" s="253">
        <f t="shared" si="70"/>
        <v>37.5</v>
      </c>
      <c r="R219" s="253">
        <f t="shared" si="70"/>
        <v>59537.5</v>
      </c>
      <c r="S219" s="253">
        <f t="shared" si="70"/>
        <v>1105</v>
      </c>
    </row>
    <row r="220" spans="1:19" ht="12.75" customHeight="1">
      <c r="A220" s="386" t="s">
        <v>163</v>
      </c>
      <c r="B220" s="386"/>
      <c r="C220" s="153">
        <f aca="true" t="shared" si="71" ref="C220:S220">SUM(C10,C61,C111,C162,C219)</f>
        <v>22351</v>
      </c>
      <c r="D220" s="153">
        <f t="shared" si="71"/>
        <v>2440</v>
      </c>
      <c r="E220" s="153">
        <f t="shared" si="71"/>
        <v>3435</v>
      </c>
      <c r="F220" s="153">
        <f t="shared" si="71"/>
        <v>0</v>
      </c>
      <c r="G220" s="153">
        <f t="shared" si="71"/>
        <v>6188</v>
      </c>
      <c r="H220" s="153">
        <f t="shared" si="71"/>
        <v>221</v>
      </c>
      <c r="I220" s="153">
        <f t="shared" si="71"/>
        <v>2225</v>
      </c>
      <c r="J220" s="153">
        <f t="shared" si="71"/>
        <v>67</v>
      </c>
      <c r="K220" s="153">
        <f t="shared" si="71"/>
        <v>4658</v>
      </c>
      <c r="L220" s="153">
        <f t="shared" si="71"/>
        <v>10</v>
      </c>
      <c r="M220" s="153">
        <f t="shared" si="71"/>
        <v>18</v>
      </c>
      <c r="N220" s="153">
        <f t="shared" si="71"/>
        <v>430622.5</v>
      </c>
      <c r="O220" s="153">
        <f t="shared" si="71"/>
        <v>121801.9</v>
      </c>
      <c r="P220" s="153">
        <f t="shared" si="71"/>
        <v>480.5</v>
      </c>
      <c r="Q220" s="153">
        <f t="shared" si="71"/>
        <v>149.5</v>
      </c>
      <c r="R220" s="153">
        <f t="shared" si="71"/>
        <v>308489.6</v>
      </c>
      <c r="S220" s="153">
        <f t="shared" si="71"/>
        <v>5105</v>
      </c>
    </row>
  </sheetData>
  <sheetProtection selectLockedCells="1" selectUnlockedCells="1"/>
  <mergeCells count="58">
    <mergeCell ref="A1:R1"/>
    <mergeCell ref="A2:B2"/>
    <mergeCell ref="C2:E2"/>
    <mergeCell ref="G2:K2"/>
    <mergeCell ref="L2:M2"/>
    <mergeCell ref="S2:S3"/>
    <mergeCell ref="A4:A10"/>
    <mergeCell ref="A11:B11"/>
    <mergeCell ref="A12:A18"/>
    <mergeCell ref="A19:A25"/>
    <mergeCell ref="A26:A32"/>
    <mergeCell ref="A33:A39"/>
    <mergeCell ref="A40:A46"/>
    <mergeCell ref="A47:A53"/>
    <mergeCell ref="U50:U51"/>
    <mergeCell ref="V50:V51"/>
    <mergeCell ref="W50:W51"/>
    <mergeCell ref="X50:X51"/>
    <mergeCell ref="U52:U54"/>
    <mergeCell ref="V52:V54"/>
    <mergeCell ref="W52:W54"/>
    <mergeCell ref="X52:X54"/>
    <mergeCell ref="A54:A60"/>
    <mergeCell ref="U55:U56"/>
    <mergeCell ref="V55:V56"/>
    <mergeCell ref="W55:W56"/>
    <mergeCell ref="X55:X56"/>
    <mergeCell ref="U57:U58"/>
    <mergeCell ref="V57:V58"/>
    <mergeCell ref="W57:W58"/>
    <mergeCell ref="X57:X58"/>
    <mergeCell ref="A61:B61"/>
    <mergeCell ref="A62:A68"/>
    <mergeCell ref="A69:A75"/>
    <mergeCell ref="A76:A82"/>
    <mergeCell ref="A83:A89"/>
    <mergeCell ref="A90:A96"/>
    <mergeCell ref="A97:A103"/>
    <mergeCell ref="A104:A110"/>
    <mergeCell ref="A111:B111"/>
    <mergeCell ref="A112:A118"/>
    <mergeCell ref="A119:A125"/>
    <mergeCell ref="A126:A132"/>
    <mergeCell ref="A133:A140"/>
    <mergeCell ref="A141:A147"/>
    <mergeCell ref="A148:A154"/>
    <mergeCell ref="A155:A161"/>
    <mergeCell ref="A162:B162"/>
    <mergeCell ref="A163:A169"/>
    <mergeCell ref="A212:A218"/>
    <mergeCell ref="A219:B219"/>
    <mergeCell ref="A220:B220"/>
    <mergeCell ref="A170:A176"/>
    <mergeCell ref="A177:A183"/>
    <mergeCell ref="A184:A190"/>
    <mergeCell ref="A191:A197"/>
    <mergeCell ref="A198:A204"/>
    <mergeCell ref="A205:A2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N226"/>
  <sheetViews>
    <sheetView zoomScalePageLayoutView="0" workbookViewId="0" topLeftCell="A1">
      <pane xSplit="2" ySplit="3" topLeftCell="F209" activePane="bottomRight" state="frozen"/>
      <selection pane="topLeft" activeCell="A1" sqref="A1"/>
      <selection pane="topRight" activeCell="F1" sqref="F1"/>
      <selection pane="bottomLeft" activeCell="A209" sqref="A209"/>
      <selection pane="bottomRight" activeCell="O197" sqref="O197"/>
    </sheetView>
  </sheetViews>
  <sheetFormatPr defaultColWidth="7.00390625" defaultRowHeight="12.75" customHeight="1"/>
  <cols>
    <col min="1" max="1" width="7.57421875" style="97" customWidth="1"/>
    <col min="2" max="2" width="16.57421875" style="97" customWidth="1"/>
    <col min="3" max="3" width="11.421875" style="97" customWidth="1"/>
    <col min="4" max="4" width="11.57421875" style="97" customWidth="1"/>
    <col min="5" max="5" width="9.140625" style="97" customWidth="1"/>
    <col min="6" max="6" width="6.421875" style="97" customWidth="1"/>
    <col min="7" max="7" width="8.421875" style="97" customWidth="1"/>
    <col min="8" max="8" width="8.421875" style="98" customWidth="1"/>
    <col min="9" max="9" width="9.140625" style="97" customWidth="1"/>
    <col min="10" max="10" width="10.140625" style="176" customWidth="1"/>
    <col min="11" max="11" width="7.57421875" style="176" customWidth="1"/>
    <col min="12" max="12" width="12.57421875" style="176" customWidth="1"/>
    <col min="13" max="13" width="6.57421875" style="290" customWidth="1"/>
    <col min="14" max="14" width="11.57421875" style="0" customWidth="1"/>
    <col min="15" max="15" width="8.57421875" style="0" customWidth="1"/>
    <col min="16" max="17" width="7.00390625" style="0" customWidth="1"/>
    <col min="18" max="18" width="11.57421875" style="0" customWidth="1"/>
    <col min="19" max="19" width="9.57421875" style="0" customWidth="1"/>
    <col min="20" max="20" width="7.421875" style="0" customWidth="1"/>
    <col min="21" max="21" width="16.140625" style="0" customWidth="1"/>
    <col min="22" max="22" width="19.8515625" style="0" customWidth="1"/>
    <col min="23" max="23" width="17.140625" style="0" customWidth="1"/>
    <col min="24" max="24" width="13.57421875" style="0" customWidth="1"/>
  </cols>
  <sheetData>
    <row r="1" spans="1:19" ht="12.75" customHeight="1">
      <c r="A1" s="417" t="s">
        <v>88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170"/>
      <c r="O1" s="170"/>
      <c r="P1" s="170"/>
      <c r="Q1" s="170"/>
      <c r="R1" s="170"/>
      <c r="S1" s="170"/>
    </row>
    <row r="2" spans="1:19" ht="54.75" customHeight="1">
      <c r="A2" s="395" t="s">
        <v>164</v>
      </c>
      <c r="B2" s="395"/>
      <c r="C2" s="414" t="s">
        <v>90</v>
      </c>
      <c r="D2" s="414"/>
      <c r="E2" s="414"/>
      <c r="F2" s="151" t="s">
        <v>159</v>
      </c>
      <c r="G2" s="394" t="s">
        <v>91</v>
      </c>
      <c r="H2" s="394"/>
      <c r="I2" s="394"/>
      <c r="J2" s="394"/>
      <c r="K2" s="394"/>
      <c r="L2" s="418" t="s">
        <v>92</v>
      </c>
      <c r="M2" s="418"/>
      <c r="N2" s="284" t="s">
        <v>93</v>
      </c>
      <c r="O2" s="103" t="s">
        <v>94</v>
      </c>
      <c r="P2" s="285" t="s">
        <v>95</v>
      </c>
      <c r="Q2" s="285" t="s">
        <v>96</v>
      </c>
      <c r="R2" s="150" t="s">
        <v>97</v>
      </c>
      <c r="S2" s="408" t="s">
        <v>98</v>
      </c>
    </row>
    <row r="3" spans="1:248" s="107" customFormat="1" ht="12.75" customHeight="1">
      <c r="A3" s="150" t="s">
        <v>99</v>
      </c>
      <c r="B3" s="150" t="s">
        <v>100</v>
      </c>
      <c r="C3" s="150" t="s">
        <v>136</v>
      </c>
      <c r="D3" s="150" t="s">
        <v>102</v>
      </c>
      <c r="E3" s="151" t="s">
        <v>103</v>
      </c>
      <c r="F3" s="286" t="s">
        <v>160</v>
      </c>
      <c r="G3" s="151" t="s">
        <v>104</v>
      </c>
      <c r="H3" s="151" t="s">
        <v>105</v>
      </c>
      <c r="I3" s="151" t="s">
        <v>106</v>
      </c>
      <c r="J3" s="291" t="s">
        <v>107</v>
      </c>
      <c r="K3" s="291" t="s">
        <v>108</v>
      </c>
      <c r="L3" s="291" t="s">
        <v>109</v>
      </c>
      <c r="M3" s="291" t="s">
        <v>110</v>
      </c>
      <c r="N3" s="151" t="s">
        <v>111</v>
      </c>
      <c r="O3" s="151" t="s">
        <v>111</v>
      </c>
      <c r="P3" s="151" t="s">
        <v>111</v>
      </c>
      <c r="Q3" s="151" t="s">
        <v>111</v>
      </c>
      <c r="R3" s="151" t="s">
        <v>111</v>
      </c>
      <c r="S3" s="408"/>
      <c r="IE3"/>
      <c r="IF3"/>
      <c r="IG3"/>
      <c r="IH3"/>
      <c r="II3"/>
      <c r="IJ3"/>
      <c r="IK3"/>
      <c r="IL3"/>
      <c r="IM3"/>
      <c r="IN3"/>
    </row>
    <row r="4" spans="1:19" ht="12.75" customHeight="1">
      <c r="A4" s="387">
        <v>43739</v>
      </c>
      <c r="B4" s="202" t="s">
        <v>112</v>
      </c>
      <c r="C4" s="109">
        <v>258</v>
      </c>
      <c r="D4" s="109">
        <v>27</v>
      </c>
      <c r="E4" s="109">
        <v>19</v>
      </c>
      <c r="F4" s="109">
        <v>0</v>
      </c>
      <c r="G4" s="110">
        <v>107</v>
      </c>
      <c r="H4" s="110">
        <v>5</v>
      </c>
      <c r="I4" s="110">
        <v>14</v>
      </c>
      <c r="J4" s="111"/>
      <c r="K4" s="111">
        <v>31</v>
      </c>
      <c r="L4" s="287">
        <v>1</v>
      </c>
      <c r="M4" s="287">
        <v>1</v>
      </c>
      <c r="N4" s="112">
        <f aca="true" t="shared" si="0" ref="N4:N9">SUM(C4*15,F4*12,G4*7.5,H4*7.5,I4*7.5,J4*7.5,K4*7.5,L4*100,M4*20)</f>
        <v>5167.5</v>
      </c>
      <c r="O4" s="112">
        <v>1590</v>
      </c>
      <c r="P4" s="135">
        <v>0</v>
      </c>
      <c r="Q4" s="135">
        <v>0</v>
      </c>
      <c r="R4" s="122">
        <f aca="true" t="shared" si="1" ref="R4:R45">SUM(N4-O4)-P4+Q4</f>
        <v>3577.5</v>
      </c>
      <c r="S4" s="177">
        <v>75</v>
      </c>
    </row>
    <row r="5" spans="1:19" ht="12.75" customHeight="1">
      <c r="A5" s="387"/>
      <c r="B5" s="202" t="s">
        <v>113</v>
      </c>
      <c r="C5" s="109">
        <v>0</v>
      </c>
      <c r="D5" s="109">
        <v>0</v>
      </c>
      <c r="E5" s="109">
        <v>0</v>
      </c>
      <c r="F5" s="109">
        <v>0</v>
      </c>
      <c r="G5" s="110">
        <v>0</v>
      </c>
      <c r="H5" s="110">
        <v>0</v>
      </c>
      <c r="I5" s="110">
        <v>0</v>
      </c>
      <c r="J5" s="111">
        <v>0</v>
      </c>
      <c r="K5" s="111">
        <v>0</v>
      </c>
      <c r="L5" s="287">
        <v>0</v>
      </c>
      <c r="M5" s="287">
        <v>0</v>
      </c>
      <c r="N5" s="112">
        <f t="shared" si="0"/>
        <v>0</v>
      </c>
      <c r="O5" s="112">
        <v>0</v>
      </c>
      <c r="P5" s="135">
        <v>0</v>
      </c>
      <c r="Q5" s="135">
        <v>0</v>
      </c>
      <c r="R5" s="122">
        <f t="shared" si="1"/>
        <v>0</v>
      </c>
      <c r="S5" s="177">
        <v>0</v>
      </c>
    </row>
    <row r="6" spans="1:19" ht="12.75" customHeight="1">
      <c r="A6" s="387"/>
      <c r="B6" s="202" t="s">
        <v>114</v>
      </c>
      <c r="C6" s="109">
        <v>102</v>
      </c>
      <c r="D6" s="109">
        <v>27</v>
      </c>
      <c r="E6" s="109">
        <v>7</v>
      </c>
      <c r="F6" s="109">
        <v>0</v>
      </c>
      <c r="G6" s="110">
        <v>44</v>
      </c>
      <c r="H6" s="110">
        <v>2</v>
      </c>
      <c r="I6" s="110">
        <v>0</v>
      </c>
      <c r="J6" s="111">
        <v>0</v>
      </c>
      <c r="K6" s="111">
        <v>16</v>
      </c>
      <c r="L6" s="288">
        <v>0</v>
      </c>
      <c r="M6" s="288">
        <v>0</v>
      </c>
      <c r="N6" s="112">
        <f t="shared" si="0"/>
        <v>1995</v>
      </c>
      <c r="O6" s="112">
        <v>742.5</v>
      </c>
      <c r="P6" s="135">
        <v>0</v>
      </c>
      <c r="Q6" s="135">
        <v>0</v>
      </c>
      <c r="R6" s="122">
        <f t="shared" si="1"/>
        <v>1252.5</v>
      </c>
      <c r="S6" s="177">
        <v>33</v>
      </c>
    </row>
    <row r="7" spans="1:19" ht="12.75" customHeight="1">
      <c r="A7" s="387"/>
      <c r="B7" s="213" t="s">
        <v>139</v>
      </c>
      <c r="C7" s="109">
        <v>127</v>
      </c>
      <c r="D7" s="109">
        <v>1</v>
      </c>
      <c r="E7" s="109">
        <v>8</v>
      </c>
      <c r="F7" s="109">
        <v>0</v>
      </c>
      <c r="G7" s="110">
        <v>78</v>
      </c>
      <c r="H7" s="110">
        <v>0</v>
      </c>
      <c r="I7" s="110">
        <v>16</v>
      </c>
      <c r="J7" s="111">
        <v>0</v>
      </c>
      <c r="K7" s="111">
        <v>7</v>
      </c>
      <c r="L7" s="288">
        <v>0</v>
      </c>
      <c r="M7" s="288">
        <v>0</v>
      </c>
      <c r="N7" s="112">
        <f t="shared" si="0"/>
        <v>2662.5</v>
      </c>
      <c r="O7" s="112">
        <v>1027.5</v>
      </c>
      <c r="P7" s="135">
        <v>0</v>
      </c>
      <c r="Q7" s="135">
        <v>0</v>
      </c>
      <c r="R7" s="122">
        <f t="shared" si="1"/>
        <v>1635</v>
      </c>
      <c r="S7" s="177">
        <v>61</v>
      </c>
    </row>
    <row r="8" spans="1:19" ht="12.75" customHeight="1">
      <c r="A8" s="387"/>
      <c r="B8" s="202" t="s">
        <v>115</v>
      </c>
      <c r="C8" s="109">
        <v>85</v>
      </c>
      <c r="D8" s="109">
        <v>25</v>
      </c>
      <c r="E8" s="109">
        <v>6</v>
      </c>
      <c r="F8" s="109">
        <v>0</v>
      </c>
      <c r="G8" s="110">
        <v>62</v>
      </c>
      <c r="H8" s="110">
        <v>0</v>
      </c>
      <c r="I8" s="110">
        <v>6</v>
      </c>
      <c r="J8" s="111">
        <v>0</v>
      </c>
      <c r="K8" s="111">
        <v>12</v>
      </c>
      <c r="L8" s="288">
        <v>0</v>
      </c>
      <c r="M8" s="288">
        <v>0</v>
      </c>
      <c r="N8" s="112">
        <f t="shared" si="0"/>
        <v>1875</v>
      </c>
      <c r="O8" s="112">
        <v>720</v>
      </c>
      <c r="P8" s="135">
        <v>0</v>
      </c>
      <c r="Q8" s="135">
        <v>0</v>
      </c>
      <c r="R8" s="122">
        <f t="shared" si="1"/>
        <v>1155</v>
      </c>
      <c r="S8" s="177">
        <v>45</v>
      </c>
    </row>
    <row r="9" spans="1:19" ht="12.75" customHeight="1">
      <c r="A9" s="387"/>
      <c r="B9" s="202" t="s">
        <v>116</v>
      </c>
      <c r="C9" s="109">
        <v>19</v>
      </c>
      <c r="D9" s="109">
        <v>37</v>
      </c>
      <c r="E9" s="109">
        <v>25</v>
      </c>
      <c r="F9" s="109">
        <v>0</v>
      </c>
      <c r="G9" s="110">
        <v>5</v>
      </c>
      <c r="H9" s="110">
        <v>0</v>
      </c>
      <c r="I9" s="110">
        <v>0</v>
      </c>
      <c r="J9" s="111">
        <v>0</v>
      </c>
      <c r="K9" s="111">
        <v>4</v>
      </c>
      <c r="L9" s="288">
        <v>0</v>
      </c>
      <c r="M9" s="288">
        <v>0</v>
      </c>
      <c r="N9" s="112">
        <f t="shared" si="0"/>
        <v>352.5</v>
      </c>
      <c r="O9" s="112">
        <v>67.5</v>
      </c>
      <c r="P9" s="135">
        <v>0</v>
      </c>
      <c r="Q9" s="135">
        <v>0</v>
      </c>
      <c r="R9" s="122">
        <f t="shared" si="1"/>
        <v>285</v>
      </c>
      <c r="S9" s="177">
        <v>5</v>
      </c>
    </row>
    <row r="10" spans="1:19" ht="12.75" customHeight="1">
      <c r="A10" s="387"/>
      <c r="B10" s="116" t="s">
        <v>117</v>
      </c>
      <c r="C10" s="168">
        <f aca="true" t="shared" si="2" ref="C10:Q10">SUM(C3:C9)</f>
        <v>591</v>
      </c>
      <c r="D10" s="168">
        <f t="shared" si="2"/>
        <v>117</v>
      </c>
      <c r="E10" s="168">
        <f t="shared" si="2"/>
        <v>65</v>
      </c>
      <c r="F10" s="168">
        <f t="shared" si="2"/>
        <v>0</v>
      </c>
      <c r="G10" s="168">
        <f t="shared" si="2"/>
        <v>296</v>
      </c>
      <c r="H10" s="168">
        <f t="shared" si="2"/>
        <v>7</v>
      </c>
      <c r="I10" s="168">
        <f t="shared" si="2"/>
        <v>36</v>
      </c>
      <c r="J10" s="117">
        <f t="shared" si="2"/>
        <v>0</v>
      </c>
      <c r="K10" s="117">
        <f t="shared" si="2"/>
        <v>70</v>
      </c>
      <c r="L10" s="168">
        <f t="shared" si="2"/>
        <v>1</v>
      </c>
      <c r="M10" s="168">
        <f t="shared" si="2"/>
        <v>1</v>
      </c>
      <c r="N10" s="169">
        <f t="shared" si="2"/>
        <v>12052.5</v>
      </c>
      <c r="O10" s="168">
        <f t="shared" si="2"/>
        <v>4147.5</v>
      </c>
      <c r="P10" s="169">
        <f t="shared" si="2"/>
        <v>0</v>
      </c>
      <c r="Q10" s="169">
        <f t="shared" si="2"/>
        <v>0</v>
      </c>
      <c r="R10" s="265">
        <f t="shared" si="1"/>
        <v>7905</v>
      </c>
      <c r="S10" s="121">
        <f>SUM(S3:S9)</f>
        <v>219</v>
      </c>
    </row>
    <row r="11" spans="1:19" ht="12.75" customHeight="1">
      <c r="A11" s="387">
        <v>43740</v>
      </c>
      <c r="B11" s="202" t="s">
        <v>112</v>
      </c>
      <c r="C11" s="109">
        <v>119</v>
      </c>
      <c r="D11" s="109">
        <v>43</v>
      </c>
      <c r="E11" s="109">
        <v>97</v>
      </c>
      <c r="F11" s="109">
        <v>0</v>
      </c>
      <c r="G11" s="110">
        <v>53</v>
      </c>
      <c r="H11" s="110">
        <v>0</v>
      </c>
      <c r="I11" s="110">
        <v>10</v>
      </c>
      <c r="J11" s="111">
        <v>1</v>
      </c>
      <c r="K11" s="111">
        <v>21</v>
      </c>
      <c r="L11" s="288">
        <v>0</v>
      </c>
      <c r="M11" s="288">
        <v>0</v>
      </c>
      <c r="N11" s="112">
        <f aca="true" t="shared" si="3" ref="N11:N16">SUM(C11*15,F11*12,G11*7.5,H11*7.5,I11*7.5,J11*7.5,K11*7.5,L11*100,M11*20)</f>
        <v>2422.5</v>
      </c>
      <c r="O11" s="112">
        <v>885</v>
      </c>
      <c r="P11" s="135">
        <v>0</v>
      </c>
      <c r="Q11" s="135">
        <v>0</v>
      </c>
      <c r="R11" s="122">
        <f t="shared" si="1"/>
        <v>1537.5</v>
      </c>
      <c r="S11" s="177">
        <v>46</v>
      </c>
    </row>
    <row r="12" spans="1:19" ht="12.75" customHeight="1">
      <c r="A12" s="387"/>
      <c r="B12" s="202" t="s">
        <v>113</v>
      </c>
      <c r="C12" s="109">
        <v>0</v>
      </c>
      <c r="D12" s="109">
        <v>0</v>
      </c>
      <c r="E12" s="109">
        <v>0</v>
      </c>
      <c r="F12" s="109">
        <v>0</v>
      </c>
      <c r="G12" s="110">
        <v>0</v>
      </c>
      <c r="H12" s="110">
        <v>0</v>
      </c>
      <c r="I12" s="110">
        <v>0</v>
      </c>
      <c r="J12" s="111">
        <v>0</v>
      </c>
      <c r="K12" s="111">
        <v>0</v>
      </c>
      <c r="L12" s="288">
        <v>0</v>
      </c>
      <c r="M12" s="288">
        <v>0</v>
      </c>
      <c r="N12" s="112">
        <f t="shared" si="3"/>
        <v>0</v>
      </c>
      <c r="O12" s="112">
        <v>0</v>
      </c>
      <c r="P12" s="135">
        <v>0</v>
      </c>
      <c r="Q12" s="135">
        <v>0</v>
      </c>
      <c r="R12" s="122">
        <f t="shared" si="1"/>
        <v>0</v>
      </c>
      <c r="S12" s="177">
        <v>0</v>
      </c>
    </row>
    <row r="13" spans="1:19" ht="12.75" customHeight="1">
      <c r="A13" s="387"/>
      <c r="B13" s="202" t="s">
        <v>114</v>
      </c>
      <c r="C13" s="109">
        <v>335</v>
      </c>
      <c r="D13" s="109">
        <v>0</v>
      </c>
      <c r="E13" s="109">
        <v>42</v>
      </c>
      <c r="F13" s="109">
        <v>0</v>
      </c>
      <c r="G13" s="110">
        <v>191</v>
      </c>
      <c r="H13" s="110">
        <v>2</v>
      </c>
      <c r="I13" s="110">
        <v>24</v>
      </c>
      <c r="J13" s="111">
        <v>3</v>
      </c>
      <c r="K13" s="111">
        <v>27</v>
      </c>
      <c r="L13" s="288">
        <v>0</v>
      </c>
      <c r="M13" s="288">
        <v>2</v>
      </c>
      <c r="N13" s="112">
        <f t="shared" si="3"/>
        <v>6917.5</v>
      </c>
      <c r="O13" s="112">
        <v>2322.5</v>
      </c>
      <c r="P13" s="135">
        <v>0</v>
      </c>
      <c r="Q13" s="135">
        <v>0</v>
      </c>
      <c r="R13" s="122">
        <f t="shared" si="1"/>
        <v>4595</v>
      </c>
      <c r="S13" s="177">
        <v>115</v>
      </c>
    </row>
    <row r="14" spans="1:19" ht="12.75" customHeight="1">
      <c r="A14" s="387"/>
      <c r="B14" s="213" t="s">
        <v>139</v>
      </c>
      <c r="C14" s="109">
        <v>186</v>
      </c>
      <c r="D14" s="109">
        <v>1</v>
      </c>
      <c r="E14" s="109">
        <v>8</v>
      </c>
      <c r="F14" s="109">
        <v>0</v>
      </c>
      <c r="G14" s="110">
        <v>169</v>
      </c>
      <c r="H14" s="110">
        <v>2</v>
      </c>
      <c r="I14" s="110">
        <v>13</v>
      </c>
      <c r="J14" s="111">
        <v>4</v>
      </c>
      <c r="K14" s="111">
        <v>13</v>
      </c>
      <c r="L14" s="288">
        <v>0</v>
      </c>
      <c r="M14" s="288">
        <v>0</v>
      </c>
      <c r="N14" s="112">
        <f t="shared" si="3"/>
        <v>4297.5</v>
      </c>
      <c r="O14" s="112">
        <v>1732.5</v>
      </c>
      <c r="P14" s="135">
        <v>0</v>
      </c>
      <c r="Q14" s="135">
        <v>0</v>
      </c>
      <c r="R14" s="122">
        <f t="shared" si="1"/>
        <v>2565</v>
      </c>
      <c r="S14" s="177">
        <v>100</v>
      </c>
    </row>
    <row r="15" spans="1:19" ht="12.75" customHeight="1">
      <c r="A15" s="387"/>
      <c r="B15" s="202" t="s">
        <v>115</v>
      </c>
      <c r="C15" s="109">
        <v>214</v>
      </c>
      <c r="D15" s="109">
        <v>20</v>
      </c>
      <c r="E15" s="109">
        <v>11</v>
      </c>
      <c r="F15" s="109">
        <v>0</v>
      </c>
      <c r="G15" s="110">
        <v>142</v>
      </c>
      <c r="H15" s="110">
        <v>1</v>
      </c>
      <c r="I15" s="110">
        <v>14</v>
      </c>
      <c r="J15" s="111">
        <v>2</v>
      </c>
      <c r="K15" s="111">
        <v>14</v>
      </c>
      <c r="L15" s="288">
        <v>0</v>
      </c>
      <c r="M15" s="288">
        <v>0</v>
      </c>
      <c r="N15" s="112">
        <f t="shared" si="3"/>
        <v>4507.5</v>
      </c>
      <c r="O15" s="112">
        <v>1875</v>
      </c>
      <c r="P15" s="135">
        <v>0</v>
      </c>
      <c r="Q15" s="135">
        <v>0</v>
      </c>
      <c r="R15" s="122">
        <f t="shared" si="1"/>
        <v>2632.5</v>
      </c>
      <c r="S15" s="177">
        <v>100</v>
      </c>
    </row>
    <row r="16" spans="1:19" ht="12.75" customHeight="1">
      <c r="A16" s="387"/>
      <c r="B16" s="202" t="s">
        <v>116</v>
      </c>
      <c r="C16" s="109">
        <v>28</v>
      </c>
      <c r="D16" s="109">
        <v>17</v>
      </c>
      <c r="E16" s="109">
        <v>8</v>
      </c>
      <c r="F16" s="109">
        <v>0</v>
      </c>
      <c r="G16" s="110">
        <v>16</v>
      </c>
      <c r="H16" s="110">
        <v>0</v>
      </c>
      <c r="I16" s="110">
        <v>2</v>
      </c>
      <c r="J16" s="111">
        <v>0</v>
      </c>
      <c r="K16" s="111">
        <v>3</v>
      </c>
      <c r="L16" s="288">
        <v>0</v>
      </c>
      <c r="M16" s="288">
        <v>0</v>
      </c>
      <c r="N16" s="112">
        <f t="shared" si="3"/>
        <v>577.5</v>
      </c>
      <c r="O16" s="112">
        <v>187.5</v>
      </c>
      <c r="P16" s="135">
        <v>0</v>
      </c>
      <c r="Q16" s="135">
        <v>0</v>
      </c>
      <c r="R16" s="122">
        <f t="shared" si="1"/>
        <v>390</v>
      </c>
      <c r="S16" s="177">
        <v>9</v>
      </c>
    </row>
    <row r="17" spans="1:19" ht="12.75" customHeight="1">
      <c r="A17" s="387"/>
      <c r="B17" s="116" t="s">
        <v>117</v>
      </c>
      <c r="C17" s="168">
        <f aca="true" t="shared" si="4" ref="C17:Q17">SUM(C11:C16)</f>
        <v>882</v>
      </c>
      <c r="D17" s="168">
        <f t="shared" si="4"/>
        <v>81</v>
      </c>
      <c r="E17" s="168">
        <f t="shared" si="4"/>
        <v>166</v>
      </c>
      <c r="F17" s="168">
        <f t="shared" si="4"/>
        <v>0</v>
      </c>
      <c r="G17" s="168">
        <f t="shared" si="4"/>
        <v>571</v>
      </c>
      <c r="H17" s="168">
        <f t="shared" si="4"/>
        <v>5</v>
      </c>
      <c r="I17" s="168">
        <f t="shared" si="4"/>
        <v>63</v>
      </c>
      <c r="J17" s="117">
        <f t="shared" si="4"/>
        <v>10</v>
      </c>
      <c r="K17" s="117">
        <f t="shared" si="4"/>
        <v>78</v>
      </c>
      <c r="L17" s="168">
        <f t="shared" si="4"/>
        <v>0</v>
      </c>
      <c r="M17" s="168">
        <f t="shared" si="4"/>
        <v>2</v>
      </c>
      <c r="N17" s="169">
        <f t="shared" si="4"/>
        <v>18722.5</v>
      </c>
      <c r="O17" s="169">
        <f t="shared" si="4"/>
        <v>7002.5</v>
      </c>
      <c r="P17" s="292">
        <f t="shared" si="4"/>
        <v>0</v>
      </c>
      <c r="Q17" s="169">
        <f t="shared" si="4"/>
        <v>0</v>
      </c>
      <c r="R17" s="265">
        <f t="shared" si="1"/>
        <v>11720</v>
      </c>
      <c r="S17" s="121">
        <f>SUM(S11:S16)</f>
        <v>370</v>
      </c>
    </row>
    <row r="18" spans="1:19" ht="12.75" customHeight="1">
      <c r="A18" s="387">
        <v>43741</v>
      </c>
      <c r="B18" s="202" t="s">
        <v>112</v>
      </c>
      <c r="C18" s="109">
        <v>123</v>
      </c>
      <c r="D18" s="109">
        <v>41</v>
      </c>
      <c r="E18" s="109">
        <v>255</v>
      </c>
      <c r="F18" s="109">
        <v>0</v>
      </c>
      <c r="G18" s="110">
        <v>108</v>
      </c>
      <c r="H18" s="110">
        <v>7</v>
      </c>
      <c r="I18" s="110">
        <v>2</v>
      </c>
      <c r="J18" s="111">
        <v>0</v>
      </c>
      <c r="K18" s="111">
        <v>15</v>
      </c>
      <c r="L18" s="288">
        <v>1</v>
      </c>
      <c r="M18" s="288">
        <v>1</v>
      </c>
      <c r="N18" s="112">
        <f aca="true" t="shared" si="5" ref="N18:N23">SUM(C18*15,F18*12,G18*7.5,H18*7.5,I18*7.5,J18*7.5,K18*7.5,L18*100,M18*20)</f>
        <v>2955</v>
      </c>
      <c r="O18" s="112">
        <v>1087.5</v>
      </c>
      <c r="P18" s="135">
        <v>0</v>
      </c>
      <c r="Q18" s="135">
        <v>0</v>
      </c>
      <c r="R18" s="122">
        <f t="shared" si="1"/>
        <v>1867.5</v>
      </c>
      <c r="S18" s="177">
        <v>44</v>
      </c>
    </row>
    <row r="19" spans="1:19" ht="12.75" customHeight="1">
      <c r="A19" s="387"/>
      <c r="B19" s="202" t="s">
        <v>113</v>
      </c>
      <c r="C19" s="109">
        <v>0</v>
      </c>
      <c r="D19" s="109">
        <v>0</v>
      </c>
      <c r="E19" s="109">
        <v>0</v>
      </c>
      <c r="F19" s="109">
        <v>0</v>
      </c>
      <c r="G19" s="110">
        <v>0</v>
      </c>
      <c r="H19" s="110">
        <v>0</v>
      </c>
      <c r="I19" s="110">
        <v>0</v>
      </c>
      <c r="J19" s="111">
        <v>0</v>
      </c>
      <c r="K19" s="111">
        <v>0</v>
      </c>
      <c r="L19" s="288">
        <v>0</v>
      </c>
      <c r="M19" s="288">
        <v>0</v>
      </c>
      <c r="N19" s="112">
        <f t="shared" si="5"/>
        <v>0</v>
      </c>
      <c r="O19" s="112">
        <v>0</v>
      </c>
      <c r="P19" s="135">
        <v>0</v>
      </c>
      <c r="Q19" s="135">
        <v>0</v>
      </c>
      <c r="R19" s="122">
        <f t="shared" si="1"/>
        <v>0</v>
      </c>
      <c r="S19" s="177">
        <v>0</v>
      </c>
    </row>
    <row r="20" spans="1:19" ht="12.75" customHeight="1">
      <c r="A20" s="387"/>
      <c r="B20" s="202" t="s">
        <v>114</v>
      </c>
      <c r="C20" s="109">
        <v>252</v>
      </c>
      <c r="D20" s="109">
        <v>0</v>
      </c>
      <c r="E20" s="109">
        <v>107</v>
      </c>
      <c r="F20" s="109">
        <v>0</v>
      </c>
      <c r="G20" s="110">
        <v>216</v>
      </c>
      <c r="H20" s="110">
        <v>4</v>
      </c>
      <c r="I20" s="110">
        <v>15</v>
      </c>
      <c r="J20" s="111">
        <v>0</v>
      </c>
      <c r="K20" s="111">
        <v>23</v>
      </c>
      <c r="L20" s="288">
        <v>0</v>
      </c>
      <c r="M20" s="288">
        <v>0</v>
      </c>
      <c r="N20" s="112">
        <f t="shared" si="5"/>
        <v>5715</v>
      </c>
      <c r="O20" s="112">
        <v>1927.5</v>
      </c>
      <c r="P20" s="135">
        <v>0</v>
      </c>
      <c r="Q20" s="135">
        <v>0</v>
      </c>
      <c r="R20" s="122">
        <f t="shared" si="1"/>
        <v>3787.5</v>
      </c>
      <c r="S20" s="177">
        <v>96</v>
      </c>
    </row>
    <row r="21" spans="1:19" ht="12.75" customHeight="1">
      <c r="A21" s="387"/>
      <c r="B21" s="213" t="s">
        <v>139</v>
      </c>
      <c r="C21" s="109">
        <v>174</v>
      </c>
      <c r="D21" s="109">
        <v>0</v>
      </c>
      <c r="E21" s="109">
        <v>9</v>
      </c>
      <c r="F21" s="109">
        <v>0</v>
      </c>
      <c r="G21" s="110">
        <v>82</v>
      </c>
      <c r="H21" s="110">
        <v>1</v>
      </c>
      <c r="I21" s="110">
        <v>12</v>
      </c>
      <c r="J21" s="111">
        <v>0</v>
      </c>
      <c r="K21" s="111">
        <v>9</v>
      </c>
      <c r="L21" s="288">
        <v>0</v>
      </c>
      <c r="M21" s="288">
        <v>0</v>
      </c>
      <c r="N21" s="112">
        <f t="shared" si="5"/>
        <v>3390</v>
      </c>
      <c r="O21" s="112">
        <v>1140</v>
      </c>
      <c r="P21" s="135">
        <v>0</v>
      </c>
      <c r="Q21" s="135">
        <v>0</v>
      </c>
      <c r="R21" s="122">
        <f t="shared" si="1"/>
        <v>2250</v>
      </c>
      <c r="S21" s="177">
        <v>60</v>
      </c>
    </row>
    <row r="22" spans="1:19" ht="12.75" customHeight="1">
      <c r="A22" s="387"/>
      <c r="B22" s="202" t="s">
        <v>115</v>
      </c>
      <c r="C22" s="109">
        <v>183</v>
      </c>
      <c r="D22" s="109">
        <v>43</v>
      </c>
      <c r="E22" s="109">
        <v>46</v>
      </c>
      <c r="F22" s="109">
        <v>0</v>
      </c>
      <c r="G22" s="110">
        <v>139</v>
      </c>
      <c r="H22" s="110">
        <v>2</v>
      </c>
      <c r="I22" s="110">
        <v>15</v>
      </c>
      <c r="J22" s="111">
        <v>3</v>
      </c>
      <c r="K22" s="111">
        <v>35</v>
      </c>
      <c r="L22" s="288">
        <v>0</v>
      </c>
      <c r="M22" s="288">
        <v>0</v>
      </c>
      <c r="N22" s="112">
        <f t="shared" si="5"/>
        <v>4200</v>
      </c>
      <c r="O22" s="112">
        <v>1425</v>
      </c>
      <c r="P22" s="135">
        <v>0</v>
      </c>
      <c r="Q22" s="135">
        <v>0</v>
      </c>
      <c r="R22" s="122">
        <f t="shared" si="1"/>
        <v>2775</v>
      </c>
      <c r="S22" s="177">
        <v>79</v>
      </c>
    </row>
    <row r="23" spans="1:19" ht="12.75" customHeight="1">
      <c r="A23" s="387"/>
      <c r="B23" s="202" t="s">
        <v>116</v>
      </c>
      <c r="C23" s="109">
        <v>13</v>
      </c>
      <c r="D23" s="109">
        <v>0</v>
      </c>
      <c r="E23" s="109">
        <v>3</v>
      </c>
      <c r="F23" s="109">
        <v>0</v>
      </c>
      <c r="G23" s="110">
        <v>7</v>
      </c>
      <c r="H23" s="110">
        <v>0</v>
      </c>
      <c r="I23" s="110">
        <v>6</v>
      </c>
      <c r="J23" s="111">
        <v>0</v>
      </c>
      <c r="K23" s="111">
        <v>3</v>
      </c>
      <c r="L23" s="288">
        <v>0</v>
      </c>
      <c r="M23" s="288">
        <v>0</v>
      </c>
      <c r="N23" s="112">
        <f t="shared" si="5"/>
        <v>315</v>
      </c>
      <c r="O23" s="112">
        <v>142.5</v>
      </c>
      <c r="P23" s="135">
        <v>0</v>
      </c>
      <c r="Q23" s="135">
        <v>0</v>
      </c>
      <c r="R23" s="122">
        <f t="shared" si="1"/>
        <v>172.5</v>
      </c>
      <c r="S23" s="177">
        <v>6</v>
      </c>
    </row>
    <row r="24" spans="1:19" ht="12.75" customHeight="1">
      <c r="A24" s="387"/>
      <c r="B24" s="116" t="s">
        <v>117</v>
      </c>
      <c r="C24" s="168">
        <f aca="true" t="shared" si="6" ref="C24:Q24">SUM(C18:C23)</f>
        <v>745</v>
      </c>
      <c r="D24" s="168">
        <f t="shared" si="6"/>
        <v>84</v>
      </c>
      <c r="E24" s="168">
        <f t="shared" si="6"/>
        <v>420</v>
      </c>
      <c r="F24" s="168">
        <f t="shared" si="6"/>
        <v>0</v>
      </c>
      <c r="G24" s="168">
        <f t="shared" si="6"/>
        <v>552</v>
      </c>
      <c r="H24" s="168">
        <f t="shared" si="6"/>
        <v>14</v>
      </c>
      <c r="I24" s="168">
        <f t="shared" si="6"/>
        <v>50</v>
      </c>
      <c r="J24" s="117">
        <f t="shared" si="6"/>
        <v>3</v>
      </c>
      <c r="K24" s="117">
        <f t="shared" si="6"/>
        <v>85</v>
      </c>
      <c r="L24" s="168">
        <f t="shared" si="6"/>
        <v>1</v>
      </c>
      <c r="M24" s="168">
        <f t="shared" si="6"/>
        <v>1</v>
      </c>
      <c r="N24" s="169">
        <f t="shared" si="6"/>
        <v>16575</v>
      </c>
      <c r="O24" s="169">
        <f t="shared" si="6"/>
        <v>5722.5</v>
      </c>
      <c r="P24" s="292">
        <f t="shared" si="6"/>
        <v>0</v>
      </c>
      <c r="Q24" s="169">
        <f t="shared" si="6"/>
        <v>0</v>
      </c>
      <c r="R24" s="265">
        <f t="shared" si="1"/>
        <v>10852.5</v>
      </c>
      <c r="S24" s="121">
        <f>SUM(S18:S23)</f>
        <v>285</v>
      </c>
    </row>
    <row r="25" spans="1:19" ht="12.75" customHeight="1">
      <c r="A25" s="387">
        <v>42281</v>
      </c>
      <c r="B25" s="108" t="s">
        <v>112</v>
      </c>
      <c r="C25" s="109">
        <v>151</v>
      </c>
      <c r="D25" s="109">
        <v>40</v>
      </c>
      <c r="E25" s="109">
        <v>67</v>
      </c>
      <c r="F25" s="109">
        <v>0</v>
      </c>
      <c r="G25" s="110">
        <v>89</v>
      </c>
      <c r="H25" s="110">
        <v>1</v>
      </c>
      <c r="I25" s="110">
        <v>22</v>
      </c>
      <c r="J25" s="111">
        <v>1</v>
      </c>
      <c r="K25" s="111">
        <v>19</v>
      </c>
      <c r="L25" s="288">
        <v>1</v>
      </c>
      <c r="M25" s="288">
        <v>2</v>
      </c>
      <c r="N25" s="112">
        <f aca="true" t="shared" si="7" ref="N25:N30">SUM(C25*15,F25*12,G25*7.5,H25*7.5,I25*7.5,J25*7.5,K25*7.5,L25*100,M25*20)</f>
        <v>3395</v>
      </c>
      <c r="O25" s="112">
        <v>1200</v>
      </c>
      <c r="P25" s="135">
        <v>7.5</v>
      </c>
      <c r="Q25" s="135">
        <v>0</v>
      </c>
      <c r="R25" s="122">
        <f t="shared" si="1"/>
        <v>2187.5</v>
      </c>
      <c r="S25" s="177">
        <v>65</v>
      </c>
    </row>
    <row r="26" spans="1:19" ht="12.75" customHeight="1">
      <c r="A26" s="387"/>
      <c r="B26" s="108" t="s">
        <v>113</v>
      </c>
      <c r="C26" s="109">
        <v>0</v>
      </c>
      <c r="D26" s="109">
        <v>0</v>
      </c>
      <c r="E26" s="109">
        <v>0</v>
      </c>
      <c r="F26" s="109">
        <v>0</v>
      </c>
      <c r="G26" s="110">
        <v>0</v>
      </c>
      <c r="H26" s="110">
        <v>0</v>
      </c>
      <c r="I26" s="110">
        <v>0</v>
      </c>
      <c r="J26" s="111">
        <v>0</v>
      </c>
      <c r="K26" s="111">
        <v>0</v>
      </c>
      <c r="L26" s="288">
        <v>0</v>
      </c>
      <c r="M26" s="288">
        <v>0</v>
      </c>
      <c r="N26" s="112">
        <f t="shared" si="7"/>
        <v>0</v>
      </c>
      <c r="O26" s="112">
        <v>0</v>
      </c>
      <c r="P26" s="135">
        <v>0</v>
      </c>
      <c r="Q26" s="135">
        <v>0</v>
      </c>
      <c r="R26" s="122">
        <f t="shared" si="1"/>
        <v>0</v>
      </c>
      <c r="S26" s="177">
        <v>0</v>
      </c>
    </row>
    <row r="27" spans="1:19" ht="12.75" customHeight="1">
      <c r="A27" s="387"/>
      <c r="B27" s="108" t="s">
        <v>114</v>
      </c>
      <c r="C27" s="109">
        <v>258</v>
      </c>
      <c r="D27" s="109">
        <v>0</v>
      </c>
      <c r="E27" s="109">
        <v>91</v>
      </c>
      <c r="F27" s="109">
        <v>0</v>
      </c>
      <c r="G27" s="110">
        <v>126</v>
      </c>
      <c r="H27" s="110">
        <v>3</v>
      </c>
      <c r="I27" s="110">
        <v>21</v>
      </c>
      <c r="J27" s="111">
        <v>0</v>
      </c>
      <c r="K27" s="111">
        <v>26</v>
      </c>
      <c r="L27" s="288">
        <v>0</v>
      </c>
      <c r="M27" s="288">
        <v>0</v>
      </c>
      <c r="N27" s="112">
        <f t="shared" si="7"/>
        <v>5190</v>
      </c>
      <c r="O27" s="112">
        <v>2250</v>
      </c>
      <c r="P27" s="135">
        <v>0</v>
      </c>
      <c r="Q27" s="135">
        <v>0</v>
      </c>
      <c r="R27" s="122">
        <f t="shared" si="1"/>
        <v>2940</v>
      </c>
      <c r="S27" s="177">
        <v>105</v>
      </c>
    </row>
    <row r="28" spans="1:19" ht="12.75" customHeight="1">
      <c r="A28" s="387"/>
      <c r="B28" s="213" t="s">
        <v>139</v>
      </c>
      <c r="C28" s="109">
        <v>198</v>
      </c>
      <c r="D28" s="109">
        <v>1</v>
      </c>
      <c r="E28" s="109">
        <v>6</v>
      </c>
      <c r="F28" s="109">
        <v>0</v>
      </c>
      <c r="G28" s="110">
        <v>158</v>
      </c>
      <c r="H28" s="110">
        <v>1</v>
      </c>
      <c r="I28" s="110">
        <v>8</v>
      </c>
      <c r="J28" s="111">
        <v>3</v>
      </c>
      <c r="K28" s="111">
        <v>21</v>
      </c>
      <c r="L28" s="288">
        <v>0</v>
      </c>
      <c r="M28" s="288">
        <v>0</v>
      </c>
      <c r="N28" s="112">
        <f t="shared" si="7"/>
        <v>4402.5</v>
      </c>
      <c r="O28" s="112">
        <v>1897.5</v>
      </c>
      <c r="P28" s="135">
        <v>0</v>
      </c>
      <c r="Q28" s="135">
        <v>0</v>
      </c>
      <c r="R28" s="122">
        <f t="shared" si="1"/>
        <v>2505</v>
      </c>
      <c r="S28" s="177">
        <v>81</v>
      </c>
    </row>
    <row r="29" spans="1:19" ht="12.75" customHeight="1">
      <c r="A29" s="387"/>
      <c r="B29" s="108" t="s">
        <v>115</v>
      </c>
      <c r="C29" s="109">
        <v>180</v>
      </c>
      <c r="D29" s="109">
        <v>39</v>
      </c>
      <c r="E29" s="109">
        <v>7</v>
      </c>
      <c r="F29" s="109">
        <v>0</v>
      </c>
      <c r="G29" s="110">
        <v>133</v>
      </c>
      <c r="H29" s="110">
        <v>0</v>
      </c>
      <c r="I29" s="110">
        <v>18</v>
      </c>
      <c r="J29" s="111">
        <v>3</v>
      </c>
      <c r="K29" s="111">
        <v>16</v>
      </c>
      <c r="L29" s="288">
        <v>0</v>
      </c>
      <c r="M29" s="288">
        <v>0</v>
      </c>
      <c r="N29" s="112">
        <f t="shared" si="7"/>
        <v>3975</v>
      </c>
      <c r="O29" s="112">
        <v>1552.5</v>
      </c>
      <c r="P29" s="135">
        <v>0</v>
      </c>
      <c r="Q29" s="135">
        <v>0</v>
      </c>
      <c r="R29" s="122">
        <f t="shared" si="1"/>
        <v>2422.5</v>
      </c>
      <c r="S29" s="177">
        <v>90</v>
      </c>
    </row>
    <row r="30" spans="1:19" ht="12.75" customHeight="1">
      <c r="A30" s="387"/>
      <c r="B30" s="108" t="s">
        <v>116</v>
      </c>
      <c r="C30" s="109">
        <v>18</v>
      </c>
      <c r="D30" s="109">
        <v>17</v>
      </c>
      <c r="E30" s="109">
        <v>9</v>
      </c>
      <c r="F30" s="109">
        <v>0</v>
      </c>
      <c r="G30" s="110">
        <v>8</v>
      </c>
      <c r="H30" s="110">
        <v>0</v>
      </c>
      <c r="I30" s="110">
        <v>1</v>
      </c>
      <c r="J30" s="111">
        <v>0</v>
      </c>
      <c r="K30" s="111">
        <v>2</v>
      </c>
      <c r="L30" s="288">
        <v>0</v>
      </c>
      <c r="M30" s="288">
        <v>0</v>
      </c>
      <c r="N30" s="112">
        <f t="shared" si="7"/>
        <v>352.5</v>
      </c>
      <c r="O30" s="112">
        <v>97.5</v>
      </c>
      <c r="P30" s="135">
        <v>0</v>
      </c>
      <c r="Q30" s="135">
        <v>0</v>
      </c>
      <c r="R30" s="122">
        <f t="shared" si="1"/>
        <v>255</v>
      </c>
      <c r="S30" s="177">
        <v>4</v>
      </c>
    </row>
    <row r="31" spans="1:23" ht="12.75" customHeight="1">
      <c r="A31" s="387"/>
      <c r="B31" s="116" t="s">
        <v>117</v>
      </c>
      <c r="C31" s="168">
        <f aca="true" t="shared" si="8" ref="C31:Q31">SUM(C25:C30)</f>
        <v>805</v>
      </c>
      <c r="D31" s="168">
        <f t="shared" si="8"/>
        <v>97</v>
      </c>
      <c r="E31" s="168">
        <f t="shared" si="8"/>
        <v>180</v>
      </c>
      <c r="F31" s="168">
        <f t="shared" si="8"/>
        <v>0</v>
      </c>
      <c r="G31" s="168">
        <f t="shared" si="8"/>
        <v>514</v>
      </c>
      <c r="H31" s="168">
        <f t="shared" si="8"/>
        <v>5</v>
      </c>
      <c r="I31" s="168">
        <f t="shared" si="8"/>
        <v>70</v>
      </c>
      <c r="J31" s="117">
        <f t="shared" si="8"/>
        <v>7</v>
      </c>
      <c r="K31" s="117">
        <f t="shared" si="8"/>
        <v>84</v>
      </c>
      <c r="L31" s="168">
        <f t="shared" si="8"/>
        <v>1</v>
      </c>
      <c r="M31" s="168">
        <f t="shared" si="8"/>
        <v>2</v>
      </c>
      <c r="N31" s="169">
        <f t="shared" si="8"/>
        <v>17315</v>
      </c>
      <c r="O31" s="169">
        <f t="shared" si="8"/>
        <v>6997.5</v>
      </c>
      <c r="P31" s="292">
        <f t="shared" si="8"/>
        <v>7.5</v>
      </c>
      <c r="Q31" s="169">
        <f t="shared" si="8"/>
        <v>0</v>
      </c>
      <c r="R31" s="265">
        <f t="shared" si="1"/>
        <v>10310</v>
      </c>
      <c r="S31" s="121">
        <f>SUM(S25:S30)</f>
        <v>345</v>
      </c>
      <c r="T31" s="293"/>
      <c r="U31" s="293"/>
      <c r="V31" s="168"/>
      <c r="W31" s="168"/>
    </row>
    <row r="32" spans="1:19" ht="12.75" customHeight="1">
      <c r="A32" s="387">
        <v>42282</v>
      </c>
      <c r="B32" s="108" t="s">
        <v>112</v>
      </c>
      <c r="C32" s="109">
        <v>430</v>
      </c>
      <c r="D32" s="109">
        <v>45</v>
      </c>
      <c r="E32" s="109">
        <v>36</v>
      </c>
      <c r="F32" s="109">
        <v>0</v>
      </c>
      <c r="G32" s="110">
        <v>240</v>
      </c>
      <c r="H32" s="110">
        <v>5</v>
      </c>
      <c r="I32" s="110">
        <v>38</v>
      </c>
      <c r="J32" s="111">
        <v>1</v>
      </c>
      <c r="K32" s="111">
        <v>46</v>
      </c>
      <c r="L32" s="288">
        <v>0</v>
      </c>
      <c r="M32" s="288">
        <v>2</v>
      </c>
      <c r="N32" s="112">
        <f aca="true" t="shared" si="9" ref="N32:N37">SUM(C32*15,F32*12,G32*7.5,H32*7.5,I32*7.5,J32*7.5,K32*7.5,L32*100,M32*20)</f>
        <v>8965</v>
      </c>
      <c r="O32" s="112">
        <v>4142.5</v>
      </c>
      <c r="P32" s="135">
        <v>0</v>
      </c>
      <c r="Q32" s="135">
        <v>0</v>
      </c>
      <c r="R32" s="122">
        <f t="shared" si="1"/>
        <v>4822.5</v>
      </c>
      <c r="S32" s="177">
        <v>184</v>
      </c>
    </row>
    <row r="33" spans="1:19" ht="12.75" customHeight="1">
      <c r="A33" s="387"/>
      <c r="B33" s="108" t="s">
        <v>113</v>
      </c>
      <c r="C33" s="109">
        <v>0</v>
      </c>
      <c r="D33" s="109">
        <v>0</v>
      </c>
      <c r="E33" s="109">
        <v>0</v>
      </c>
      <c r="F33" s="109">
        <v>0</v>
      </c>
      <c r="G33" s="110">
        <v>0</v>
      </c>
      <c r="H33" s="110">
        <v>0</v>
      </c>
      <c r="I33" s="110">
        <v>0</v>
      </c>
      <c r="J33" s="111">
        <v>0</v>
      </c>
      <c r="K33" s="111">
        <v>0</v>
      </c>
      <c r="L33" s="288">
        <v>0</v>
      </c>
      <c r="M33" s="288">
        <v>0</v>
      </c>
      <c r="N33" s="112">
        <f t="shared" si="9"/>
        <v>0</v>
      </c>
      <c r="O33" s="112">
        <v>0</v>
      </c>
      <c r="P33" s="135">
        <v>0</v>
      </c>
      <c r="Q33" s="135">
        <v>0</v>
      </c>
      <c r="R33" s="122">
        <f t="shared" si="1"/>
        <v>0</v>
      </c>
      <c r="S33" s="177">
        <v>0</v>
      </c>
    </row>
    <row r="34" spans="1:19" ht="12.75" customHeight="1">
      <c r="A34" s="387"/>
      <c r="B34" s="108" t="s">
        <v>114</v>
      </c>
      <c r="C34" s="109">
        <v>451</v>
      </c>
      <c r="D34" s="109">
        <v>0</v>
      </c>
      <c r="E34" s="109">
        <v>35</v>
      </c>
      <c r="F34" s="109">
        <v>0</v>
      </c>
      <c r="G34" s="110">
        <v>192</v>
      </c>
      <c r="H34" s="110">
        <v>10</v>
      </c>
      <c r="I34" s="110">
        <v>70</v>
      </c>
      <c r="J34" s="111">
        <v>2</v>
      </c>
      <c r="K34" s="111">
        <v>88</v>
      </c>
      <c r="L34" s="288">
        <v>3</v>
      </c>
      <c r="M34" s="288">
        <v>6</v>
      </c>
      <c r="N34" s="112">
        <f t="shared" si="9"/>
        <v>9900</v>
      </c>
      <c r="O34" s="112">
        <v>4045</v>
      </c>
      <c r="P34" s="135">
        <v>0</v>
      </c>
      <c r="Q34" s="135">
        <v>0</v>
      </c>
      <c r="R34" s="122">
        <f t="shared" si="1"/>
        <v>5855</v>
      </c>
      <c r="S34" s="177">
        <v>187</v>
      </c>
    </row>
    <row r="35" spans="1:19" ht="12.75" customHeight="1">
      <c r="A35" s="387"/>
      <c r="B35" s="213" t="s">
        <v>139</v>
      </c>
      <c r="C35" s="109">
        <v>348</v>
      </c>
      <c r="D35" s="109">
        <v>3</v>
      </c>
      <c r="E35" s="109">
        <v>29</v>
      </c>
      <c r="F35" s="109">
        <v>0</v>
      </c>
      <c r="G35" s="110">
        <v>224</v>
      </c>
      <c r="H35" s="110">
        <v>2</v>
      </c>
      <c r="I35" s="110">
        <v>62</v>
      </c>
      <c r="J35" s="111">
        <v>1</v>
      </c>
      <c r="K35" s="111">
        <v>29</v>
      </c>
      <c r="L35" s="288">
        <v>0</v>
      </c>
      <c r="M35" s="288">
        <v>0</v>
      </c>
      <c r="N35" s="112">
        <f t="shared" si="9"/>
        <v>7605</v>
      </c>
      <c r="O35" s="112">
        <v>2917.5</v>
      </c>
      <c r="P35" s="135">
        <v>0</v>
      </c>
      <c r="Q35" s="135">
        <v>2.5</v>
      </c>
      <c r="R35" s="122">
        <f t="shared" si="1"/>
        <v>4690</v>
      </c>
      <c r="S35" s="177">
        <v>151</v>
      </c>
    </row>
    <row r="36" spans="1:19" ht="12.75" customHeight="1">
      <c r="A36" s="387"/>
      <c r="B36" s="108" t="s">
        <v>115</v>
      </c>
      <c r="C36" s="109">
        <v>402</v>
      </c>
      <c r="D36" s="109">
        <v>0</v>
      </c>
      <c r="E36" s="109">
        <v>19</v>
      </c>
      <c r="F36" s="109">
        <v>0</v>
      </c>
      <c r="G36" s="110">
        <v>228</v>
      </c>
      <c r="H36" s="110">
        <v>3</v>
      </c>
      <c r="I36" s="110">
        <v>62</v>
      </c>
      <c r="J36" s="111">
        <v>0</v>
      </c>
      <c r="K36" s="111">
        <v>35</v>
      </c>
      <c r="L36" s="288">
        <v>0</v>
      </c>
      <c r="M36" s="288">
        <v>0</v>
      </c>
      <c r="N36" s="112">
        <f t="shared" si="9"/>
        <v>8490</v>
      </c>
      <c r="O36" s="112">
        <v>3787.5</v>
      </c>
      <c r="P36" s="135">
        <v>16</v>
      </c>
      <c r="Q36" s="135">
        <v>0</v>
      </c>
      <c r="R36" s="122">
        <f t="shared" si="1"/>
        <v>4686.5</v>
      </c>
      <c r="S36" s="177">
        <v>196</v>
      </c>
    </row>
    <row r="37" spans="1:19" ht="12.75" customHeight="1">
      <c r="A37" s="387"/>
      <c r="B37" s="108" t="s">
        <v>116</v>
      </c>
      <c r="C37" s="109">
        <v>44</v>
      </c>
      <c r="D37" s="109">
        <v>41</v>
      </c>
      <c r="E37" s="109">
        <v>10</v>
      </c>
      <c r="F37" s="109">
        <v>0</v>
      </c>
      <c r="G37" s="110">
        <v>15</v>
      </c>
      <c r="H37" s="110">
        <v>2</v>
      </c>
      <c r="I37" s="110">
        <v>8</v>
      </c>
      <c r="J37" s="111">
        <v>0</v>
      </c>
      <c r="K37" s="111">
        <v>18</v>
      </c>
      <c r="L37" s="288">
        <v>0</v>
      </c>
      <c r="M37" s="288">
        <v>0</v>
      </c>
      <c r="N37" s="112">
        <f t="shared" si="9"/>
        <v>982.5</v>
      </c>
      <c r="O37" s="112">
        <v>277.5</v>
      </c>
      <c r="P37" s="135">
        <v>0</v>
      </c>
      <c r="Q37" s="135">
        <v>0</v>
      </c>
      <c r="R37" s="122">
        <f t="shared" si="1"/>
        <v>705</v>
      </c>
      <c r="S37" s="177">
        <v>13</v>
      </c>
    </row>
    <row r="38" spans="1:23" ht="12.75" customHeight="1">
      <c r="A38" s="387"/>
      <c r="B38" s="116" t="s">
        <v>117</v>
      </c>
      <c r="C38" s="168">
        <f aca="true" t="shared" si="10" ref="C38:Q38">SUM(C32:C37)</f>
        <v>1675</v>
      </c>
      <c r="D38" s="168">
        <f t="shared" si="10"/>
        <v>89</v>
      </c>
      <c r="E38" s="168">
        <f t="shared" si="10"/>
        <v>129</v>
      </c>
      <c r="F38" s="168">
        <f t="shared" si="10"/>
        <v>0</v>
      </c>
      <c r="G38" s="168">
        <f t="shared" si="10"/>
        <v>899</v>
      </c>
      <c r="H38" s="168">
        <f t="shared" si="10"/>
        <v>22</v>
      </c>
      <c r="I38" s="168">
        <f t="shared" si="10"/>
        <v>240</v>
      </c>
      <c r="J38" s="117">
        <f t="shared" si="10"/>
        <v>4</v>
      </c>
      <c r="K38" s="117">
        <f t="shared" si="10"/>
        <v>216</v>
      </c>
      <c r="L38" s="168">
        <f t="shared" si="10"/>
        <v>3</v>
      </c>
      <c r="M38" s="168">
        <f t="shared" si="10"/>
        <v>8</v>
      </c>
      <c r="N38" s="169">
        <f t="shared" si="10"/>
        <v>35942.5</v>
      </c>
      <c r="O38" s="169">
        <f t="shared" si="10"/>
        <v>15170</v>
      </c>
      <c r="P38" s="292">
        <f t="shared" si="10"/>
        <v>16</v>
      </c>
      <c r="Q38" s="169">
        <f t="shared" si="10"/>
        <v>2.5</v>
      </c>
      <c r="R38" s="265">
        <f t="shared" si="1"/>
        <v>20759</v>
      </c>
      <c r="S38" s="121">
        <f>SUM(S32:S37)</f>
        <v>731</v>
      </c>
      <c r="T38" s="293"/>
      <c r="U38" s="293"/>
      <c r="V38" s="168"/>
      <c r="W38" s="168"/>
    </row>
    <row r="39" spans="1:19" ht="12.75" customHeight="1">
      <c r="A39" s="387">
        <v>42283</v>
      </c>
      <c r="B39" s="202" t="s">
        <v>112</v>
      </c>
      <c r="C39" s="109">
        <v>201</v>
      </c>
      <c r="D39" s="109">
        <v>40</v>
      </c>
      <c r="E39" s="109">
        <v>16</v>
      </c>
      <c r="F39" s="109">
        <v>0</v>
      </c>
      <c r="G39" s="110">
        <v>98</v>
      </c>
      <c r="H39" s="110">
        <v>0</v>
      </c>
      <c r="I39" s="110">
        <v>31</v>
      </c>
      <c r="J39" s="111">
        <v>0</v>
      </c>
      <c r="K39" s="111">
        <v>19</v>
      </c>
      <c r="L39" s="288">
        <v>0</v>
      </c>
      <c r="M39" s="288">
        <v>0</v>
      </c>
      <c r="N39" s="112">
        <f aca="true" t="shared" si="11" ref="N39:N44">SUM(C39*15,F39*12,G39*7.5,H39*7.5,I39*7.5,J39*7.5,K39*7.5,L39*100,M39*20)</f>
        <v>4125</v>
      </c>
      <c r="O39" s="112">
        <v>1447.5</v>
      </c>
      <c r="P39" s="135">
        <v>0</v>
      </c>
      <c r="Q39" s="135">
        <v>10</v>
      </c>
      <c r="R39" s="122">
        <f t="shared" si="1"/>
        <v>2687.5</v>
      </c>
      <c r="S39" s="177">
        <v>65</v>
      </c>
    </row>
    <row r="40" spans="1:19" ht="12.75" customHeight="1">
      <c r="A40" s="387"/>
      <c r="B40" s="202" t="s">
        <v>113</v>
      </c>
      <c r="C40" s="109">
        <v>221</v>
      </c>
      <c r="D40" s="109">
        <v>0</v>
      </c>
      <c r="E40" s="109">
        <v>16</v>
      </c>
      <c r="F40" s="109">
        <v>0</v>
      </c>
      <c r="G40" s="110">
        <v>112</v>
      </c>
      <c r="H40" s="110">
        <v>0</v>
      </c>
      <c r="I40" s="110">
        <v>50</v>
      </c>
      <c r="J40" s="111">
        <v>0</v>
      </c>
      <c r="K40" s="111">
        <v>31</v>
      </c>
      <c r="L40" s="288">
        <v>0</v>
      </c>
      <c r="M40" s="288">
        <v>0</v>
      </c>
      <c r="N40" s="112">
        <f t="shared" si="11"/>
        <v>4762.5</v>
      </c>
      <c r="O40" s="112">
        <v>2212.5</v>
      </c>
      <c r="P40" s="135">
        <v>0</v>
      </c>
      <c r="Q40" s="135">
        <v>0</v>
      </c>
      <c r="R40" s="122">
        <f t="shared" si="1"/>
        <v>2550</v>
      </c>
      <c r="S40" s="177">
        <v>93</v>
      </c>
    </row>
    <row r="41" spans="1:19" ht="12.75" customHeight="1">
      <c r="A41" s="387"/>
      <c r="B41" s="202" t="s">
        <v>114</v>
      </c>
      <c r="C41" s="109">
        <v>527</v>
      </c>
      <c r="D41" s="109">
        <v>40</v>
      </c>
      <c r="E41" s="109">
        <v>61</v>
      </c>
      <c r="F41" s="109">
        <v>0</v>
      </c>
      <c r="G41" s="110">
        <v>207</v>
      </c>
      <c r="H41" s="110">
        <v>3</v>
      </c>
      <c r="I41" s="110">
        <v>71</v>
      </c>
      <c r="J41" s="111">
        <v>0</v>
      </c>
      <c r="K41" s="111">
        <v>78</v>
      </c>
      <c r="L41" s="288">
        <v>0</v>
      </c>
      <c r="M41" s="288">
        <v>0</v>
      </c>
      <c r="N41" s="112">
        <f t="shared" si="11"/>
        <v>10597.5</v>
      </c>
      <c r="O41" s="112">
        <v>4890</v>
      </c>
      <c r="P41" s="135">
        <v>15</v>
      </c>
      <c r="Q41" s="135">
        <v>0</v>
      </c>
      <c r="R41" s="122">
        <f t="shared" si="1"/>
        <v>5692.5</v>
      </c>
      <c r="S41" s="177">
        <v>186</v>
      </c>
    </row>
    <row r="42" spans="1:19" ht="12.75" customHeight="1">
      <c r="A42" s="387"/>
      <c r="B42" s="213" t="s">
        <v>139</v>
      </c>
      <c r="C42" s="109">
        <v>317</v>
      </c>
      <c r="D42" s="109">
        <v>2</v>
      </c>
      <c r="E42" s="109">
        <v>20</v>
      </c>
      <c r="F42" s="109">
        <v>0</v>
      </c>
      <c r="G42" s="110">
        <v>134</v>
      </c>
      <c r="H42" s="110">
        <v>2</v>
      </c>
      <c r="I42" s="110">
        <v>49</v>
      </c>
      <c r="J42" s="111">
        <v>1</v>
      </c>
      <c r="K42" s="111">
        <v>28</v>
      </c>
      <c r="L42" s="288">
        <v>0</v>
      </c>
      <c r="M42" s="288">
        <v>0</v>
      </c>
      <c r="N42" s="112">
        <f t="shared" si="11"/>
        <v>6360</v>
      </c>
      <c r="O42" s="112">
        <v>2115</v>
      </c>
      <c r="P42" s="135">
        <v>0</v>
      </c>
      <c r="Q42" s="135">
        <v>0</v>
      </c>
      <c r="R42" s="122">
        <f t="shared" si="1"/>
        <v>4245</v>
      </c>
      <c r="S42" s="177">
        <v>97</v>
      </c>
    </row>
    <row r="43" spans="1:19" ht="12.75" customHeight="1">
      <c r="A43" s="387"/>
      <c r="B43" s="202" t="s">
        <v>115</v>
      </c>
      <c r="C43" s="109">
        <v>334</v>
      </c>
      <c r="D43" s="109">
        <v>74</v>
      </c>
      <c r="E43" s="109">
        <v>12</v>
      </c>
      <c r="F43" s="109">
        <v>0</v>
      </c>
      <c r="G43" s="110">
        <v>159</v>
      </c>
      <c r="H43" s="110">
        <v>3</v>
      </c>
      <c r="I43" s="110">
        <v>29</v>
      </c>
      <c r="J43" s="111">
        <v>1</v>
      </c>
      <c r="K43" s="111">
        <v>45</v>
      </c>
      <c r="L43" s="288">
        <v>0</v>
      </c>
      <c r="M43" s="288">
        <v>0</v>
      </c>
      <c r="N43" s="112">
        <f t="shared" si="11"/>
        <v>6787.5</v>
      </c>
      <c r="O43" s="112">
        <v>2647.5</v>
      </c>
      <c r="P43" s="135">
        <v>0</v>
      </c>
      <c r="Q43" s="135">
        <v>0</v>
      </c>
      <c r="R43" s="122">
        <f t="shared" si="1"/>
        <v>4140</v>
      </c>
      <c r="S43" s="177">
        <v>127</v>
      </c>
    </row>
    <row r="44" spans="1:19" ht="12.75" customHeight="1">
      <c r="A44" s="387"/>
      <c r="B44" s="202" t="s">
        <v>116</v>
      </c>
      <c r="C44" s="109">
        <v>71</v>
      </c>
      <c r="D44" s="109">
        <v>16</v>
      </c>
      <c r="E44" s="109">
        <v>15</v>
      </c>
      <c r="F44" s="109">
        <v>0</v>
      </c>
      <c r="G44" s="110">
        <v>8</v>
      </c>
      <c r="H44" s="110">
        <v>2</v>
      </c>
      <c r="I44" s="110">
        <v>9</v>
      </c>
      <c r="J44" s="111">
        <v>0</v>
      </c>
      <c r="K44" s="111">
        <v>26</v>
      </c>
      <c r="L44" s="288">
        <v>0</v>
      </c>
      <c r="M44" s="288">
        <v>0</v>
      </c>
      <c r="N44" s="112">
        <f t="shared" si="11"/>
        <v>1402.5</v>
      </c>
      <c r="O44" s="112">
        <v>480</v>
      </c>
      <c r="P44" s="135">
        <v>0</v>
      </c>
      <c r="Q44" s="135">
        <v>0</v>
      </c>
      <c r="R44" s="122">
        <f t="shared" si="1"/>
        <v>922.5</v>
      </c>
      <c r="S44" s="177">
        <v>20</v>
      </c>
    </row>
    <row r="45" spans="1:21" ht="12.75" customHeight="1">
      <c r="A45" s="387"/>
      <c r="B45" s="116" t="s">
        <v>117</v>
      </c>
      <c r="C45" s="168">
        <f aca="true" t="shared" si="12" ref="C45:Q45">SUM(C39:C44)</f>
        <v>1671</v>
      </c>
      <c r="D45" s="168">
        <f t="shared" si="12"/>
        <v>172</v>
      </c>
      <c r="E45" s="168">
        <f t="shared" si="12"/>
        <v>140</v>
      </c>
      <c r="F45" s="168">
        <f t="shared" si="12"/>
        <v>0</v>
      </c>
      <c r="G45" s="168">
        <f t="shared" si="12"/>
        <v>718</v>
      </c>
      <c r="H45" s="168">
        <f t="shared" si="12"/>
        <v>10</v>
      </c>
      <c r="I45" s="168">
        <f t="shared" si="12"/>
        <v>239</v>
      </c>
      <c r="J45" s="117">
        <f t="shared" si="12"/>
        <v>2</v>
      </c>
      <c r="K45" s="117">
        <f t="shared" si="12"/>
        <v>227</v>
      </c>
      <c r="L45" s="168">
        <f t="shared" si="12"/>
        <v>0</v>
      </c>
      <c r="M45" s="168">
        <f t="shared" si="12"/>
        <v>0</v>
      </c>
      <c r="N45" s="169">
        <f t="shared" si="12"/>
        <v>34035</v>
      </c>
      <c r="O45" s="169">
        <f t="shared" si="12"/>
        <v>13792.5</v>
      </c>
      <c r="P45" s="292">
        <f t="shared" si="12"/>
        <v>15</v>
      </c>
      <c r="Q45" s="169">
        <f t="shared" si="12"/>
        <v>10</v>
      </c>
      <c r="R45" s="265">
        <f t="shared" si="1"/>
        <v>20237.5</v>
      </c>
      <c r="S45" s="121">
        <f>SUM(S39:S44)</f>
        <v>588</v>
      </c>
      <c r="T45" s="293"/>
      <c r="U45" s="293"/>
    </row>
    <row r="46" spans="1:19" ht="12.75" customHeight="1">
      <c r="A46" s="385" t="s">
        <v>118</v>
      </c>
      <c r="B46" s="385">
        <v>920</v>
      </c>
      <c r="C46" s="253">
        <f aca="true" t="shared" si="13" ref="C46:S46">SUM(C10,C17,C24,C31,C38,C45)</f>
        <v>6369</v>
      </c>
      <c r="D46" s="253">
        <f t="shared" si="13"/>
        <v>640</v>
      </c>
      <c r="E46" s="253">
        <f t="shared" si="13"/>
        <v>1100</v>
      </c>
      <c r="F46" s="253">
        <f t="shared" si="13"/>
        <v>0</v>
      </c>
      <c r="G46" s="253">
        <f t="shared" si="13"/>
        <v>3550</v>
      </c>
      <c r="H46" s="253">
        <f t="shared" si="13"/>
        <v>63</v>
      </c>
      <c r="I46" s="253">
        <f t="shared" si="13"/>
        <v>698</v>
      </c>
      <c r="J46" s="253">
        <f t="shared" si="13"/>
        <v>26</v>
      </c>
      <c r="K46" s="253">
        <f t="shared" si="13"/>
        <v>760</v>
      </c>
      <c r="L46" s="253">
        <f t="shared" si="13"/>
        <v>6</v>
      </c>
      <c r="M46" s="253">
        <f t="shared" si="13"/>
        <v>14</v>
      </c>
      <c r="N46" s="253">
        <f t="shared" si="13"/>
        <v>134642.5</v>
      </c>
      <c r="O46" s="253">
        <f t="shared" si="13"/>
        <v>52832.5</v>
      </c>
      <c r="P46" s="253">
        <f t="shared" si="13"/>
        <v>38.5</v>
      </c>
      <c r="Q46" s="253">
        <f t="shared" si="13"/>
        <v>12.5</v>
      </c>
      <c r="R46" s="253">
        <f t="shared" si="13"/>
        <v>81784</v>
      </c>
      <c r="S46" s="253">
        <f t="shared" si="13"/>
        <v>2538</v>
      </c>
    </row>
    <row r="47" spans="1:19" ht="12.75" customHeight="1">
      <c r="A47" s="387">
        <v>42284</v>
      </c>
      <c r="B47" s="202" t="s">
        <v>112</v>
      </c>
      <c r="C47" s="109">
        <v>160</v>
      </c>
      <c r="D47" s="109">
        <v>37</v>
      </c>
      <c r="E47" s="109">
        <v>9</v>
      </c>
      <c r="F47" s="109">
        <v>0</v>
      </c>
      <c r="G47" s="110">
        <v>107</v>
      </c>
      <c r="H47" s="110">
        <v>0</v>
      </c>
      <c r="I47" s="110">
        <v>0</v>
      </c>
      <c r="J47" s="111">
        <v>0</v>
      </c>
      <c r="K47" s="111">
        <v>9</v>
      </c>
      <c r="L47" s="288">
        <v>0</v>
      </c>
      <c r="M47" s="288">
        <v>0</v>
      </c>
      <c r="N47" s="112">
        <f aca="true" t="shared" si="14" ref="N47:N52">SUM(C47*15,F47*12,G47*7.5,H47*7.5,I47*7.5,J47*7.5,K47*7.5,L47*100,M47*20)</f>
        <v>3270</v>
      </c>
      <c r="O47" s="112">
        <v>1245</v>
      </c>
      <c r="P47" s="135">
        <v>0</v>
      </c>
      <c r="Q47" s="135">
        <v>0</v>
      </c>
      <c r="R47" s="122">
        <f aca="true" t="shared" si="15" ref="R47:R95">SUM(N47-O47)-P47+Q47</f>
        <v>2025</v>
      </c>
      <c r="S47" s="177">
        <v>65</v>
      </c>
    </row>
    <row r="48" spans="1:19" ht="12.75" customHeight="1">
      <c r="A48" s="387"/>
      <c r="B48" s="202" t="s">
        <v>113</v>
      </c>
      <c r="C48" s="109">
        <v>0</v>
      </c>
      <c r="D48" s="109">
        <v>0</v>
      </c>
      <c r="E48" s="109">
        <v>0</v>
      </c>
      <c r="F48" s="109">
        <v>0</v>
      </c>
      <c r="G48" s="110">
        <v>0</v>
      </c>
      <c r="H48" s="110">
        <v>0</v>
      </c>
      <c r="I48" s="110">
        <v>0</v>
      </c>
      <c r="J48" s="111">
        <v>0</v>
      </c>
      <c r="K48" s="111">
        <v>0</v>
      </c>
      <c r="L48" s="288">
        <v>0</v>
      </c>
      <c r="M48" s="288">
        <v>0</v>
      </c>
      <c r="N48" s="112">
        <f t="shared" si="14"/>
        <v>0</v>
      </c>
      <c r="O48" s="112">
        <v>0</v>
      </c>
      <c r="P48" s="135">
        <v>0</v>
      </c>
      <c r="Q48" s="135">
        <v>0</v>
      </c>
      <c r="R48" s="122">
        <f t="shared" si="15"/>
        <v>0</v>
      </c>
      <c r="S48" s="177">
        <v>0</v>
      </c>
    </row>
    <row r="49" spans="1:19" ht="12.75" customHeight="1">
      <c r="A49" s="387"/>
      <c r="B49" s="202" t="s">
        <v>114</v>
      </c>
      <c r="C49" s="109">
        <v>336</v>
      </c>
      <c r="D49" s="109">
        <v>0</v>
      </c>
      <c r="E49" s="109">
        <v>45</v>
      </c>
      <c r="F49" s="109">
        <v>0</v>
      </c>
      <c r="G49" s="110">
        <v>214</v>
      </c>
      <c r="H49" s="110">
        <v>3</v>
      </c>
      <c r="I49" s="110">
        <v>27</v>
      </c>
      <c r="J49" s="111">
        <v>2</v>
      </c>
      <c r="K49" s="111">
        <v>19</v>
      </c>
      <c r="L49" s="288">
        <v>0</v>
      </c>
      <c r="M49" s="288">
        <v>0</v>
      </c>
      <c r="N49" s="112">
        <f t="shared" si="14"/>
        <v>7027.5</v>
      </c>
      <c r="O49" s="112">
        <v>2347.5</v>
      </c>
      <c r="P49" s="135">
        <v>0</v>
      </c>
      <c r="Q49" s="135">
        <v>0</v>
      </c>
      <c r="R49" s="122">
        <f t="shared" si="15"/>
        <v>4680</v>
      </c>
      <c r="S49" s="177">
        <v>128</v>
      </c>
    </row>
    <row r="50" spans="1:19" ht="12.75" customHeight="1">
      <c r="A50" s="387"/>
      <c r="B50" s="213" t="s">
        <v>139</v>
      </c>
      <c r="C50" s="109">
        <v>195</v>
      </c>
      <c r="D50" s="109">
        <v>1</v>
      </c>
      <c r="E50" s="109">
        <v>7</v>
      </c>
      <c r="F50" s="109">
        <v>0</v>
      </c>
      <c r="G50" s="110">
        <v>185</v>
      </c>
      <c r="H50" s="110">
        <v>0</v>
      </c>
      <c r="I50" s="110">
        <v>20</v>
      </c>
      <c r="J50" s="111">
        <v>6</v>
      </c>
      <c r="K50" s="111">
        <v>8</v>
      </c>
      <c r="L50" s="288">
        <v>0</v>
      </c>
      <c r="M50" s="288">
        <v>0</v>
      </c>
      <c r="N50" s="112">
        <f t="shared" si="14"/>
        <v>4567.5</v>
      </c>
      <c r="O50" s="112">
        <v>2025</v>
      </c>
      <c r="P50" s="135">
        <v>0</v>
      </c>
      <c r="Q50" s="135">
        <v>0</v>
      </c>
      <c r="R50" s="122">
        <f t="shared" si="15"/>
        <v>2542.5</v>
      </c>
      <c r="S50" s="177">
        <v>117</v>
      </c>
    </row>
    <row r="51" spans="1:19" ht="12.75" customHeight="1">
      <c r="A51" s="387"/>
      <c r="B51" s="202" t="s">
        <v>115</v>
      </c>
      <c r="C51" s="109">
        <v>203</v>
      </c>
      <c r="D51" s="109">
        <v>30</v>
      </c>
      <c r="E51" s="109">
        <v>21</v>
      </c>
      <c r="F51" s="109">
        <v>0</v>
      </c>
      <c r="G51" s="110">
        <v>185</v>
      </c>
      <c r="H51" s="110">
        <v>0</v>
      </c>
      <c r="I51" s="110">
        <v>16</v>
      </c>
      <c r="J51" s="111">
        <v>0</v>
      </c>
      <c r="K51" s="111">
        <v>9</v>
      </c>
      <c r="L51" s="288">
        <v>0</v>
      </c>
      <c r="M51" s="288">
        <v>0</v>
      </c>
      <c r="N51" s="112">
        <f t="shared" si="14"/>
        <v>4620</v>
      </c>
      <c r="O51" s="112">
        <v>2220</v>
      </c>
      <c r="P51" s="135">
        <v>0</v>
      </c>
      <c r="Q51" s="135">
        <v>0</v>
      </c>
      <c r="R51" s="122">
        <f t="shared" si="15"/>
        <v>2400</v>
      </c>
      <c r="S51" s="177">
        <v>139</v>
      </c>
    </row>
    <row r="52" spans="1:19" ht="12.75" customHeight="1">
      <c r="A52" s="387"/>
      <c r="B52" s="202" t="s">
        <v>116</v>
      </c>
      <c r="C52" s="109">
        <v>35</v>
      </c>
      <c r="D52" s="109">
        <v>11</v>
      </c>
      <c r="E52" s="109">
        <v>19</v>
      </c>
      <c r="F52" s="109">
        <v>0</v>
      </c>
      <c r="G52" s="110">
        <v>22</v>
      </c>
      <c r="H52" s="110">
        <v>0</v>
      </c>
      <c r="I52" s="110">
        <v>6</v>
      </c>
      <c r="J52" s="111">
        <v>0</v>
      </c>
      <c r="K52" s="111">
        <v>3</v>
      </c>
      <c r="L52" s="288">
        <v>0</v>
      </c>
      <c r="M52" s="288">
        <v>0</v>
      </c>
      <c r="N52" s="112">
        <f t="shared" si="14"/>
        <v>757.5</v>
      </c>
      <c r="O52" s="112">
        <v>120</v>
      </c>
      <c r="P52" s="135">
        <v>0</v>
      </c>
      <c r="Q52" s="135">
        <v>0</v>
      </c>
      <c r="R52" s="122">
        <f t="shared" si="15"/>
        <v>637.5</v>
      </c>
      <c r="S52" s="177">
        <v>6</v>
      </c>
    </row>
    <row r="53" spans="1:19" ht="12.75" customHeight="1">
      <c r="A53" s="387"/>
      <c r="B53" s="116" t="s">
        <v>117</v>
      </c>
      <c r="C53" s="168">
        <f aca="true" t="shared" si="16" ref="C53:Q53">SUM(C47:C52)</f>
        <v>929</v>
      </c>
      <c r="D53" s="168">
        <f t="shared" si="16"/>
        <v>79</v>
      </c>
      <c r="E53" s="168">
        <f t="shared" si="16"/>
        <v>101</v>
      </c>
      <c r="F53" s="168">
        <f t="shared" si="16"/>
        <v>0</v>
      </c>
      <c r="G53" s="168">
        <f t="shared" si="16"/>
        <v>713</v>
      </c>
      <c r="H53" s="168">
        <f t="shared" si="16"/>
        <v>3</v>
      </c>
      <c r="I53" s="168">
        <f t="shared" si="16"/>
        <v>69</v>
      </c>
      <c r="J53" s="117">
        <f t="shared" si="16"/>
        <v>8</v>
      </c>
      <c r="K53" s="117">
        <f t="shared" si="16"/>
        <v>48</v>
      </c>
      <c r="L53" s="168">
        <f t="shared" si="16"/>
        <v>0</v>
      </c>
      <c r="M53" s="168">
        <f t="shared" si="16"/>
        <v>0</v>
      </c>
      <c r="N53" s="169">
        <f t="shared" si="16"/>
        <v>20242.5</v>
      </c>
      <c r="O53" s="169">
        <f t="shared" si="16"/>
        <v>7957.5</v>
      </c>
      <c r="P53" s="292">
        <f t="shared" si="16"/>
        <v>0</v>
      </c>
      <c r="Q53" s="169">
        <f t="shared" si="16"/>
        <v>0</v>
      </c>
      <c r="R53" s="265">
        <f t="shared" si="15"/>
        <v>12285</v>
      </c>
      <c r="S53" s="121">
        <f>SUM(S47:S52)</f>
        <v>455</v>
      </c>
    </row>
    <row r="54" spans="1:19" ht="12.75" customHeight="1">
      <c r="A54" s="387">
        <v>42285</v>
      </c>
      <c r="B54" s="108" t="s">
        <v>112</v>
      </c>
      <c r="C54" s="109">
        <v>145</v>
      </c>
      <c r="D54" s="109">
        <v>44</v>
      </c>
      <c r="E54" s="109">
        <v>10</v>
      </c>
      <c r="F54" s="109">
        <v>0</v>
      </c>
      <c r="G54" s="110">
        <v>150</v>
      </c>
      <c r="H54" s="110">
        <v>0</v>
      </c>
      <c r="I54" s="110">
        <v>5</v>
      </c>
      <c r="J54" s="111">
        <v>1</v>
      </c>
      <c r="K54" s="111">
        <v>18</v>
      </c>
      <c r="L54" s="288">
        <v>0</v>
      </c>
      <c r="M54" s="288">
        <v>0</v>
      </c>
      <c r="N54" s="112">
        <f aca="true" t="shared" si="17" ref="N54:N59">SUM(C54*15,F54*12,G54*7.5,H54*7.5,I54*7.5,J54*7.5,K54*7.5,L54*100,M54*20)</f>
        <v>3480</v>
      </c>
      <c r="O54" s="112">
        <v>727.5</v>
      </c>
      <c r="P54" s="135">
        <v>0</v>
      </c>
      <c r="Q54" s="135">
        <v>0</v>
      </c>
      <c r="R54" s="122">
        <f t="shared" si="15"/>
        <v>2752.5</v>
      </c>
      <c r="S54" s="177">
        <v>47</v>
      </c>
    </row>
    <row r="55" spans="1:19" ht="12.75" customHeight="1">
      <c r="A55" s="387"/>
      <c r="B55" s="108" t="s">
        <v>113</v>
      </c>
      <c r="C55" s="109">
        <v>0</v>
      </c>
      <c r="D55" s="109">
        <v>0</v>
      </c>
      <c r="E55" s="109">
        <v>0</v>
      </c>
      <c r="F55" s="109">
        <v>0</v>
      </c>
      <c r="G55" s="110">
        <v>0</v>
      </c>
      <c r="H55" s="110">
        <v>0</v>
      </c>
      <c r="I55" s="110">
        <v>0</v>
      </c>
      <c r="J55" s="111">
        <v>0</v>
      </c>
      <c r="K55" s="111">
        <v>0</v>
      </c>
      <c r="L55" s="288">
        <v>0</v>
      </c>
      <c r="M55" s="288">
        <v>0</v>
      </c>
      <c r="N55" s="112">
        <f t="shared" si="17"/>
        <v>0</v>
      </c>
      <c r="O55" s="112">
        <v>0</v>
      </c>
      <c r="P55" s="135">
        <v>0</v>
      </c>
      <c r="Q55" s="135">
        <v>0</v>
      </c>
      <c r="R55" s="122">
        <f t="shared" si="15"/>
        <v>0</v>
      </c>
      <c r="S55" s="177">
        <v>0</v>
      </c>
    </row>
    <row r="56" spans="1:19" ht="12.75" customHeight="1">
      <c r="A56" s="387"/>
      <c r="B56" s="108" t="s">
        <v>114</v>
      </c>
      <c r="C56" s="109">
        <v>235</v>
      </c>
      <c r="D56" s="109">
        <v>0</v>
      </c>
      <c r="E56" s="109">
        <v>65</v>
      </c>
      <c r="F56" s="109">
        <v>0</v>
      </c>
      <c r="G56" s="110">
        <v>153</v>
      </c>
      <c r="H56" s="110">
        <v>4</v>
      </c>
      <c r="I56" s="110">
        <v>20</v>
      </c>
      <c r="J56" s="111">
        <v>1</v>
      </c>
      <c r="K56" s="111">
        <v>24</v>
      </c>
      <c r="L56" s="288">
        <v>0</v>
      </c>
      <c r="M56" s="288">
        <v>1</v>
      </c>
      <c r="N56" s="112">
        <f t="shared" si="17"/>
        <v>5060</v>
      </c>
      <c r="O56" s="112">
        <v>1267.5</v>
      </c>
      <c r="P56" s="135">
        <v>0</v>
      </c>
      <c r="Q56" s="135">
        <v>0</v>
      </c>
      <c r="R56" s="122">
        <f t="shared" si="15"/>
        <v>3792.5</v>
      </c>
      <c r="S56" s="177">
        <v>74</v>
      </c>
    </row>
    <row r="57" spans="1:19" ht="12.75" customHeight="1">
      <c r="A57" s="387"/>
      <c r="B57" s="213" t="s">
        <v>139</v>
      </c>
      <c r="C57" s="109">
        <v>143</v>
      </c>
      <c r="D57" s="109">
        <v>1</v>
      </c>
      <c r="E57" s="109">
        <v>5</v>
      </c>
      <c r="F57" s="109">
        <v>0</v>
      </c>
      <c r="G57" s="110">
        <v>49</v>
      </c>
      <c r="H57" s="110">
        <v>1</v>
      </c>
      <c r="I57" s="110">
        <v>7</v>
      </c>
      <c r="J57" s="111">
        <v>2</v>
      </c>
      <c r="K57" s="111">
        <v>9</v>
      </c>
      <c r="L57" s="288">
        <v>0</v>
      </c>
      <c r="M57" s="288">
        <v>0</v>
      </c>
      <c r="N57" s="112">
        <f t="shared" si="17"/>
        <v>2655</v>
      </c>
      <c r="O57" s="112">
        <v>870</v>
      </c>
      <c r="P57" s="135">
        <v>0</v>
      </c>
      <c r="Q57" s="135">
        <v>0</v>
      </c>
      <c r="R57" s="122">
        <f t="shared" si="15"/>
        <v>1785</v>
      </c>
      <c r="S57" s="177">
        <v>44</v>
      </c>
    </row>
    <row r="58" spans="1:19" ht="12.75" customHeight="1">
      <c r="A58" s="387"/>
      <c r="B58" s="108" t="s">
        <v>115</v>
      </c>
      <c r="C58" s="109">
        <v>158</v>
      </c>
      <c r="D58" s="109">
        <v>25</v>
      </c>
      <c r="E58" s="109">
        <v>8</v>
      </c>
      <c r="F58" s="109">
        <v>0</v>
      </c>
      <c r="G58" s="110">
        <v>72</v>
      </c>
      <c r="H58" s="110">
        <v>1</v>
      </c>
      <c r="I58" s="110">
        <v>4</v>
      </c>
      <c r="J58" s="111">
        <v>1</v>
      </c>
      <c r="K58" s="111">
        <v>19</v>
      </c>
      <c r="L58" s="288">
        <v>0</v>
      </c>
      <c r="M58" s="288">
        <v>0</v>
      </c>
      <c r="N58" s="112">
        <f t="shared" si="17"/>
        <v>3097.5</v>
      </c>
      <c r="O58" s="112">
        <v>1005</v>
      </c>
      <c r="P58" s="135">
        <v>0</v>
      </c>
      <c r="Q58" s="135">
        <v>0</v>
      </c>
      <c r="R58" s="122">
        <f t="shared" si="15"/>
        <v>2092.5</v>
      </c>
      <c r="S58" s="177">
        <v>55</v>
      </c>
    </row>
    <row r="59" spans="1:19" ht="12.75" customHeight="1">
      <c r="A59" s="387"/>
      <c r="B59" s="108" t="s">
        <v>116</v>
      </c>
      <c r="C59" s="109">
        <v>22</v>
      </c>
      <c r="D59" s="109">
        <v>10</v>
      </c>
      <c r="E59" s="109">
        <v>6</v>
      </c>
      <c r="F59" s="109">
        <v>0</v>
      </c>
      <c r="G59" s="110">
        <v>7</v>
      </c>
      <c r="H59" s="110">
        <v>0</v>
      </c>
      <c r="I59" s="110">
        <v>0</v>
      </c>
      <c r="J59" s="111">
        <v>0</v>
      </c>
      <c r="K59" s="111">
        <v>8</v>
      </c>
      <c r="L59" s="288">
        <v>0</v>
      </c>
      <c r="M59" s="288">
        <v>0</v>
      </c>
      <c r="N59" s="112">
        <f t="shared" si="17"/>
        <v>442.5</v>
      </c>
      <c r="O59" s="112">
        <v>120</v>
      </c>
      <c r="P59" s="135">
        <v>0</v>
      </c>
      <c r="Q59" s="135">
        <v>0</v>
      </c>
      <c r="R59" s="122">
        <f t="shared" si="15"/>
        <v>322.5</v>
      </c>
      <c r="S59" s="177">
        <v>6</v>
      </c>
    </row>
    <row r="60" spans="1:19" ht="12.75" customHeight="1">
      <c r="A60" s="387"/>
      <c r="B60" s="116" t="s">
        <v>117</v>
      </c>
      <c r="C60" s="168">
        <f aca="true" t="shared" si="18" ref="C60:Q60">SUM(C54:C59)</f>
        <v>703</v>
      </c>
      <c r="D60" s="168">
        <f t="shared" si="18"/>
        <v>80</v>
      </c>
      <c r="E60" s="168">
        <f t="shared" si="18"/>
        <v>94</v>
      </c>
      <c r="F60" s="168">
        <f t="shared" si="18"/>
        <v>0</v>
      </c>
      <c r="G60" s="168">
        <f t="shared" si="18"/>
        <v>431</v>
      </c>
      <c r="H60" s="168">
        <f t="shared" si="18"/>
        <v>6</v>
      </c>
      <c r="I60" s="168">
        <f t="shared" si="18"/>
        <v>36</v>
      </c>
      <c r="J60" s="117">
        <f t="shared" si="18"/>
        <v>5</v>
      </c>
      <c r="K60" s="117">
        <f t="shared" si="18"/>
        <v>78</v>
      </c>
      <c r="L60" s="168">
        <f t="shared" si="18"/>
        <v>0</v>
      </c>
      <c r="M60" s="168">
        <f t="shared" si="18"/>
        <v>1</v>
      </c>
      <c r="N60" s="169">
        <f t="shared" si="18"/>
        <v>14735</v>
      </c>
      <c r="O60" s="169">
        <f t="shared" si="18"/>
        <v>3990</v>
      </c>
      <c r="P60" s="292">
        <f t="shared" si="18"/>
        <v>0</v>
      </c>
      <c r="Q60" s="169">
        <f t="shared" si="18"/>
        <v>0</v>
      </c>
      <c r="R60" s="265">
        <f t="shared" si="15"/>
        <v>10745</v>
      </c>
      <c r="S60" s="121">
        <f>SUM(S54:S59)</f>
        <v>226</v>
      </c>
    </row>
    <row r="61" spans="1:19" ht="12.75" customHeight="1">
      <c r="A61" s="387">
        <v>42286</v>
      </c>
      <c r="B61" s="108" t="s">
        <v>112</v>
      </c>
      <c r="C61" s="109">
        <v>118</v>
      </c>
      <c r="D61" s="109">
        <v>12</v>
      </c>
      <c r="E61" s="109">
        <v>9</v>
      </c>
      <c r="F61" s="109">
        <v>0</v>
      </c>
      <c r="G61" s="110">
        <v>10</v>
      </c>
      <c r="H61" s="110">
        <v>0</v>
      </c>
      <c r="I61" s="110">
        <v>14</v>
      </c>
      <c r="J61" s="111">
        <v>0</v>
      </c>
      <c r="K61" s="111">
        <v>8</v>
      </c>
      <c r="L61" s="288">
        <v>0</v>
      </c>
      <c r="M61" s="288">
        <v>0</v>
      </c>
      <c r="N61" s="112">
        <f aca="true" t="shared" si="19" ref="N61:N66">SUM(C61*15,F61*12,G61*7.5,H61*7.5,I61*7.5,J61*7.5,K61*7.5,L61*100,M61*20)</f>
        <v>2010</v>
      </c>
      <c r="O61" s="112">
        <v>172.5</v>
      </c>
      <c r="P61" s="135">
        <v>0</v>
      </c>
      <c r="Q61" s="135">
        <v>0</v>
      </c>
      <c r="R61" s="122">
        <f t="shared" si="15"/>
        <v>1837.5</v>
      </c>
      <c r="S61" s="177">
        <v>8</v>
      </c>
    </row>
    <row r="62" spans="1:19" ht="12.75" customHeight="1">
      <c r="A62" s="387"/>
      <c r="B62" s="108" t="s">
        <v>113</v>
      </c>
      <c r="C62" s="109">
        <v>0</v>
      </c>
      <c r="D62" s="109">
        <v>0</v>
      </c>
      <c r="E62" s="109">
        <v>0</v>
      </c>
      <c r="F62" s="109">
        <v>0</v>
      </c>
      <c r="G62" s="110">
        <v>0</v>
      </c>
      <c r="H62" s="110">
        <v>0</v>
      </c>
      <c r="I62" s="110">
        <v>0</v>
      </c>
      <c r="J62" s="111">
        <v>0</v>
      </c>
      <c r="K62" s="111">
        <v>0</v>
      </c>
      <c r="L62" s="288">
        <v>0</v>
      </c>
      <c r="M62" s="288">
        <v>0</v>
      </c>
      <c r="N62" s="112">
        <f t="shared" si="19"/>
        <v>0</v>
      </c>
      <c r="O62" s="112">
        <v>0</v>
      </c>
      <c r="P62" s="135">
        <v>0</v>
      </c>
      <c r="Q62" s="135">
        <v>0</v>
      </c>
      <c r="R62" s="122">
        <f t="shared" si="15"/>
        <v>0</v>
      </c>
      <c r="S62" s="177">
        <v>0</v>
      </c>
    </row>
    <row r="63" spans="1:19" ht="12.75" customHeight="1">
      <c r="A63" s="387"/>
      <c r="B63" s="108" t="s">
        <v>114</v>
      </c>
      <c r="C63" s="109">
        <v>33</v>
      </c>
      <c r="D63" s="109">
        <v>12</v>
      </c>
      <c r="E63" s="109">
        <v>55</v>
      </c>
      <c r="F63" s="109">
        <v>0</v>
      </c>
      <c r="G63" s="110">
        <v>3</v>
      </c>
      <c r="H63" s="110">
        <v>0</v>
      </c>
      <c r="I63" s="110">
        <v>1</v>
      </c>
      <c r="J63" s="111">
        <v>1</v>
      </c>
      <c r="K63" s="111">
        <v>1</v>
      </c>
      <c r="L63" s="288">
        <v>0</v>
      </c>
      <c r="M63" s="288">
        <v>0</v>
      </c>
      <c r="N63" s="112">
        <f t="shared" si="19"/>
        <v>540</v>
      </c>
      <c r="O63" s="112">
        <v>60</v>
      </c>
      <c r="P63" s="135">
        <v>0</v>
      </c>
      <c r="Q63" s="135">
        <v>0</v>
      </c>
      <c r="R63" s="122">
        <f t="shared" si="15"/>
        <v>480</v>
      </c>
      <c r="S63" s="177">
        <v>3</v>
      </c>
    </row>
    <row r="64" spans="1:19" ht="12.75" customHeight="1">
      <c r="A64" s="387"/>
      <c r="B64" s="213" t="s">
        <v>139</v>
      </c>
      <c r="C64" s="109">
        <v>34</v>
      </c>
      <c r="D64" s="109">
        <v>1</v>
      </c>
      <c r="E64" s="109">
        <v>6</v>
      </c>
      <c r="F64" s="109">
        <v>0</v>
      </c>
      <c r="G64" s="110">
        <v>8</v>
      </c>
      <c r="H64" s="110">
        <v>0</v>
      </c>
      <c r="I64" s="110">
        <v>3</v>
      </c>
      <c r="J64" s="111">
        <v>0</v>
      </c>
      <c r="K64" s="111">
        <v>0</v>
      </c>
      <c r="L64" s="288">
        <v>0</v>
      </c>
      <c r="M64" s="288">
        <v>0</v>
      </c>
      <c r="N64" s="112">
        <f t="shared" si="19"/>
        <v>592.5</v>
      </c>
      <c r="O64" s="112">
        <v>97.5</v>
      </c>
      <c r="P64" s="135">
        <v>0</v>
      </c>
      <c r="Q64" s="135">
        <v>0</v>
      </c>
      <c r="R64" s="122">
        <f t="shared" si="15"/>
        <v>495</v>
      </c>
      <c r="S64" s="177">
        <v>5</v>
      </c>
    </row>
    <row r="65" spans="1:19" ht="12.75" customHeight="1">
      <c r="A65" s="387"/>
      <c r="B65" s="108" t="s">
        <v>115</v>
      </c>
      <c r="C65" s="109">
        <v>34</v>
      </c>
      <c r="D65" s="109">
        <v>8</v>
      </c>
      <c r="E65" s="109">
        <v>5</v>
      </c>
      <c r="F65" s="109">
        <v>0</v>
      </c>
      <c r="G65" s="110">
        <v>10</v>
      </c>
      <c r="H65" s="110">
        <v>0</v>
      </c>
      <c r="I65" s="110">
        <v>0</v>
      </c>
      <c r="J65" s="111">
        <v>0</v>
      </c>
      <c r="K65" s="111">
        <v>0</v>
      </c>
      <c r="L65" s="288">
        <v>0</v>
      </c>
      <c r="M65" s="288">
        <v>0</v>
      </c>
      <c r="N65" s="112">
        <f t="shared" si="19"/>
        <v>585</v>
      </c>
      <c r="O65" s="112">
        <v>75</v>
      </c>
      <c r="P65" s="135">
        <v>0</v>
      </c>
      <c r="Q65" s="135">
        <v>0</v>
      </c>
      <c r="R65" s="122">
        <f t="shared" si="15"/>
        <v>510</v>
      </c>
      <c r="S65" s="177">
        <v>4</v>
      </c>
    </row>
    <row r="66" spans="1:19" ht="12.75" customHeight="1">
      <c r="A66" s="387"/>
      <c r="B66" s="108" t="s">
        <v>116</v>
      </c>
      <c r="C66" s="109">
        <v>2</v>
      </c>
      <c r="D66" s="109">
        <v>0</v>
      </c>
      <c r="E66" s="109">
        <v>0</v>
      </c>
      <c r="F66" s="109">
        <v>0</v>
      </c>
      <c r="G66" s="110">
        <v>0</v>
      </c>
      <c r="H66" s="110">
        <v>0</v>
      </c>
      <c r="I66" s="110">
        <v>0</v>
      </c>
      <c r="J66" s="111">
        <v>0</v>
      </c>
      <c r="K66" s="111">
        <v>0</v>
      </c>
      <c r="L66" s="288">
        <v>0</v>
      </c>
      <c r="M66" s="288">
        <v>0</v>
      </c>
      <c r="N66" s="112">
        <f t="shared" si="19"/>
        <v>30</v>
      </c>
      <c r="O66" s="112">
        <v>0</v>
      </c>
      <c r="P66" s="135">
        <v>0</v>
      </c>
      <c r="Q66" s="135">
        <v>0</v>
      </c>
      <c r="R66" s="122">
        <f t="shared" si="15"/>
        <v>30</v>
      </c>
      <c r="S66" s="177">
        <v>0</v>
      </c>
    </row>
    <row r="67" spans="1:19" ht="12.75" customHeight="1">
      <c r="A67" s="387"/>
      <c r="B67" s="116" t="s">
        <v>117</v>
      </c>
      <c r="C67" s="168">
        <f aca="true" t="shared" si="20" ref="C67:Q67">SUM(C61:C66)</f>
        <v>221</v>
      </c>
      <c r="D67" s="168">
        <f t="shared" si="20"/>
        <v>33</v>
      </c>
      <c r="E67" s="168">
        <f t="shared" si="20"/>
        <v>75</v>
      </c>
      <c r="F67" s="168">
        <f t="shared" si="20"/>
        <v>0</v>
      </c>
      <c r="G67" s="168">
        <f t="shared" si="20"/>
        <v>31</v>
      </c>
      <c r="H67" s="168">
        <f t="shared" si="20"/>
        <v>0</v>
      </c>
      <c r="I67" s="168">
        <f t="shared" si="20"/>
        <v>18</v>
      </c>
      <c r="J67" s="117">
        <f t="shared" si="20"/>
        <v>1</v>
      </c>
      <c r="K67" s="117">
        <f t="shared" si="20"/>
        <v>9</v>
      </c>
      <c r="L67" s="168">
        <f t="shared" si="20"/>
        <v>0</v>
      </c>
      <c r="M67" s="168">
        <f t="shared" si="20"/>
        <v>0</v>
      </c>
      <c r="N67" s="169">
        <f t="shared" si="20"/>
        <v>3757.5</v>
      </c>
      <c r="O67" s="169">
        <f t="shared" si="20"/>
        <v>405</v>
      </c>
      <c r="P67" s="292">
        <f t="shared" si="20"/>
        <v>0</v>
      </c>
      <c r="Q67" s="169">
        <f t="shared" si="20"/>
        <v>0</v>
      </c>
      <c r="R67" s="265">
        <f t="shared" si="15"/>
        <v>3352.5</v>
      </c>
      <c r="S67" s="121">
        <f>SUM(S61:S66)</f>
        <v>20</v>
      </c>
    </row>
    <row r="68" spans="1:19" ht="12.75" customHeight="1">
      <c r="A68" s="387">
        <v>42287</v>
      </c>
      <c r="B68" s="108" t="s">
        <v>112</v>
      </c>
      <c r="C68" s="109">
        <v>82</v>
      </c>
      <c r="D68" s="109">
        <v>18</v>
      </c>
      <c r="E68" s="109">
        <v>9</v>
      </c>
      <c r="F68" s="109">
        <v>0</v>
      </c>
      <c r="G68" s="110">
        <v>8</v>
      </c>
      <c r="H68" s="110">
        <v>0</v>
      </c>
      <c r="I68" s="110">
        <v>3</v>
      </c>
      <c r="J68" s="111">
        <v>0</v>
      </c>
      <c r="K68" s="111">
        <v>4</v>
      </c>
      <c r="L68" s="288">
        <v>0</v>
      </c>
      <c r="M68" s="288">
        <v>0</v>
      </c>
      <c r="N68" s="112">
        <f aca="true" t="shared" si="21" ref="N68:N73">SUM(C68*15,F68*12,G68*7.5,H68*7.5,I68*7.5,J68*7.5,K68*7.5,L68*100,M68*20)</f>
        <v>1342.5</v>
      </c>
      <c r="O68" s="112">
        <v>232.5</v>
      </c>
      <c r="P68" s="135">
        <v>0</v>
      </c>
      <c r="Q68" s="135">
        <v>0</v>
      </c>
      <c r="R68" s="122">
        <f t="shared" si="15"/>
        <v>1110</v>
      </c>
      <c r="S68" s="177">
        <v>11</v>
      </c>
    </row>
    <row r="69" spans="1:19" ht="12.75" customHeight="1">
      <c r="A69" s="387"/>
      <c r="B69" s="108" t="s">
        <v>113</v>
      </c>
      <c r="C69" s="109">
        <v>0</v>
      </c>
      <c r="D69" s="109">
        <v>0</v>
      </c>
      <c r="E69" s="109">
        <v>0</v>
      </c>
      <c r="F69" s="109">
        <v>0</v>
      </c>
      <c r="G69" s="110">
        <v>0</v>
      </c>
      <c r="H69" s="110">
        <v>0</v>
      </c>
      <c r="I69" s="110">
        <v>0</v>
      </c>
      <c r="J69" s="111">
        <v>0</v>
      </c>
      <c r="K69" s="111">
        <v>0</v>
      </c>
      <c r="L69" s="288">
        <v>0</v>
      </c>
      <c r="M69" s="288">
        <v>0</v>
      </c>
      <c r="N69" s="112">
        <f t="shared" si="21"/>
        <v>0</v>
      </c>
      <c r="O69" s="112">
        <v>0</v>
      </c>
      <c r="P69" s="135">
        <v>0</v>
      </c>
      <c r="Q69" s="135">
        <v>0</v>
      </c>
      <c r="R69" s="122">
        <f t="shared" si="15"/>
        <v>0</v>
      </c>
      <c r="S69" s="177">
        <v>0</v>
      </c>
    </row>
    <row r="70" spans="1:19" ht="12.75" customHeight="1">
      <c r="A70" s="387"/>
      <c r="B70" s="108" t="s">
        <v>114</v>
      </c>
      <c r="C70" s="109">
        <v>265</v>
      </c>
      <c r="D70" s="109">
        <v>0</v>
      </c>
      <c r="E70" s="109">
        <v>55</v>
      </c>
      <c r="F70" s="109">
        <v>0</v>
      </c>
      <c r="G70" s="110">
        <v>51</v>
      </c>
      <c r="H70" s="110">
        <v>2</v>
      </c>
      <c r="I70" s="110">
        <v>13</v>
      </c>
      <c r="J70" s="111">
        <v>0</v>
      </c>
      <c r="K70" s="111">
        <v>34</v>
      </c>
      <c r="L70" s="288">
        <v>0</v>
      </c>
      <c r="M70" s="288">
        <v>0</v>
      </c>
      <c r="N70" s="112">
        <f t="shared" si="21"/>
        <v>4725</v>
      </c>
      <c r="O70" s="112">
        <v>862.5</v>
      </c>
      <c r="P70" s="135">
        <v>15</v>
      </c>
      <c r="Q70" s="135">
        <v>0</v>
      </c>
      <c r="R70" s="122">
        <f t="shared" si="15"/>
        <v>3847.5</v>
      </c>
      <c r="S70" s="177">
        <v>0</v>
      </c>
    </row>
    <row r="71" spans="1:19" ht="12.75" customHeight="1">
      <c r="A71" s="387"/>
      <c r="B71" s="213" t="s">
        <v>139</v>
      </c>
      <c r="C71" s="109">
        <v>86</v>
      </c>
      <c r="D71" s="109">
        <v>1</v>
      </c>
      <c r="E71" s="109">
        <v>1</v>
      </c>
      <c r="F71" s="109">
        <v>0</v>
      </c>
      <c r="G71" s="110">
        <v>43</v>
      </c>
      <c r="H71" s="110">
        <v>2</v>
      </c>
      <c r="I71" s="110">
        <v>12</v>
      </c>
      <c r="J71" s="111">
        <v>0</v>
      </c>
      <c r="K71" s="111">
        <v>8</v>
      </c>
      <c r="L71" s="288">
        <v>0</v>
      </c>
      <c r="M71" s="288">
        <v>0</v>
      </c>
      <c r="N71" s="112">
        <f t="shared" si="21"/>
        <v>1777.5</v>
      </c>
      <c r="O71" s="112">
        <v>367.5</v>
      </c>
      <c r="P71" s="135">
        <v>0</v>
      </c>
      <c r="Q71" s="135">
        <v>0</v>
      </c>
      <c r="R71" s="122">
        <f t="shared" si="15"/>
        <v>1410</v>
      </c>
      <c r="S71" s="177">
        <v>18</v>
      </c>
    </row>
    <row r="72" spans="1:19" ht="12.75" customHeight="1">
      <c r="A72" s="387"/>
      <c r="B72" s="108" t="s">
        <v>115</v>
      </c>
      <c r="C72" s="109">
        <v>114</v>
      </c>
      <c r="D72" s="109">
        <v>9</v>
      </c>
      <c r="E72" s="109">
        <v>3</v>
      </c>
      <c r="F72" s="109">
        <v>0</v>
      </c>
      <c r="G72" s="110">
        <v>31</v>
      </c>
      <c r="H72" s="110">
        <v>0</v>
      </c>
      <c r="I72" s="110">
        <v>7</v>
      </c>
      <c r="J72" s="111">
        <v>1</v>
      </c>
      <c r="K72" s="111">
        <v>15</v>
      </c>
      <c r="L72" s="288">
        <v>0</v>
      </c>
      <c r="M72" s="288">
        <v>0</v>
      </c>
      <c r="N72" s="112">
        <f t="shared" si="21"/>
        <v>2115</v>
      </c>
      <c r="O72" s="112">
        <v>517.5</v>
      </c>
      <c r="P72" s="135">
        <v>37.5</v>
      </c>
      <c r="Q72" s="135">
        <v>0</v>
      </c>
      <c r="R72" s="122">
        <f t="shared" si="15"/>
        <v>1560</v>
      </c>
      <c r="S72" s="177">
        <v>26</v>
      </c>
    </row>
    <row r="73" spans="1:19" ht="12.75" customHeight="1">
      <c r="A73" s="387"/>
      <c r="B73" s="108" t="s">
        <v>116</v>
      </c>
      <c r="C73" s="109">
        <v>19</v>
      </c>
      <c r="D73" s="109">
        <v>6</v>
      </c>
      <c r="E73" s="109">
        <v>16</v>
      </c>
      <c r="F73" s="109">
        <v>0</v>
      </c>
      <c r="G73" s="110">
        <v>2</v>
      </c>
      <c r="H73" s="110">
        <v>0</v>
      </c>
      <c r="I73" s="110">
        <v>2</v>
      </c>
      <c r="J73" s="111">
        <v>0</v>
      </c>
      <c r="K73" s="111">
        <v>0</v>
      </c>
      <c r="L73" s="288">
        <v>0</v>
      </c>
      <c r="M73" s="288">
        <v>0</v>
      </c>
      <c r="N73" s="112">
        <f t="shared" si="21"/>
        <v>315</v>
      </c>
      <c r="O73" s="112">
        <v>105</v>
      </c>
      <c r="P73" s="135">
        <v>0</v>
      </c>
      <c r="Q73" s="135">
        <v>0</v>
      </c>
      <c r="R73" s="122">
        <f t="shared" si="15"/>
        <v>210</v>
      </c>
      <c r="S73" s="177">
        <v>4</v>
      </c>
    </row>
    <row r="74" spans="1:19" ht="12.75" customHeight="1">
      <c r="A74" s="387"/>
      <c r="B74" s="116" t="s">
        <v>117</v>
      </c>
      <c r="C74" s="168">
        <f aca="true" t="shared" si="22" ref="C74:Q74">SUM(C68:C73)</f>
        <v>566</v>
      </c>
      <c r="D74" s="168">
        <f t="shared" si="22"/>
        <v>34</v>
      </c>
      <c r="E74" s="168">
        <f t="shared" si="22"/>
        <v>84</v>
      </c>
      <c r="F74" s="168">
        <f t="shared" si="22"/>
        <v>0</v>
      </c>
      <c r="G74" s="168">
        <f t="shared" si="22"/>
        <v>135</v>
      </c>
      <c r="H74" s="168">
        <f t="shared" si="22"/>
        <v>4</v>
      </c>
      <c r="I74" s="168">
        <f t="shared" si="22"/>
        <v>37</v>
      </c>
      <c r="J74" s="168">
        <f t="shared" si="22"/>
        <v>1</v>
      </c>
      <c r="K74" s="168">
        <f t="shared" si="22"/>
        <v>61</v>
      </c>
      <c r="L74" s="168">
        <f t="shared" si="22"/>
        <v>0</v>
      </c>
      <c r="M74" s="168">
        <f t="shared" si="22"/>
        <v>0</v>
      </c>
      <c r="N74" s="169">
        <f t="shared" si="22"/>
        <v>10275</v>
      </c>
      <c r="O74" s="169">
        <f t="shared" si="22"/>
        <v>2085</v>
      </c>
      <c r="P74" s="292">
        <f t="shared" si="22"/>
        <v>52.5</v>
      </c>
      <c r="Q74" s="169">
        <f t="shared" si="22"/>
        <v>0</v>
      </c>
      <c r="R74" s="265">
        <f t="shared" si="15"/>
        <v>8137.5</v>
      </c>
      <c r="S74" s="121">
        <f>SUM(S68:S73)</f>
        <v>59</v>
      </c>
    </row>
    <row r="75" spans="1:19" ht="12.75" customHeight="1">
      <c r="A75" s="387">
        <v>42288</v>
      </c>
      <c r="B75" s="108" t="s">
        <v>112</v>
      </c>
      <c r="C75" s="109">
        <v>133</v>
      </c>
      <c r="D75" s="109">
        <v>45</v>
      </c>
      <c r="E75" s="109">
        <v>85</v>
      </c>
      <c r="F75" s="109">
        <v>0</v>
      </c>
      <c r="G75" s="110">
        <v>32</v>
      </c>
      <c r="H75" s="110">
        <v>0</v>
      </c>
      <c r="I75" s="110">
        <v>10</v>
      </c>
      <c r="J75" s="111">
        <v>0</v>
      </c>
      <c r="K75" s="111">
        <v>20</v>
      </c>
      <c r="L75" s="288">
        <v>0</v>
      </c>
      <c r="M75" s="288">
        <v>0</v>
      </c>
      <c r="N75" s="112">
        <f aca="true" t="shared" si="23" ref="N75:N80">SUM(C75*15,F75*12,G75*7.5,H75*7.5,I75*7.5,J75*7.5,K75*7.5,L75*100,M75*20)</f>
        <v>2460</v>
      </c>
      <c r="O75" s="112">
        <v>705</v>
      </c>
      <c r="P75" s="135">
        <v>0</v>
      </c>
      <c r="Q75" s="135">
        <v>0</v>
      </c>
      <c r="R75" s="122">
        <f t="shared" si="15"/>
        <v>1755</v>
      </c>
      <c r="S75" s="177">
        <v>36</v>
      </c>
    </row>
    <row r="76" spans="1:19" ht="12.75" customHeight="1">
      <c r="A76" s="387"/>
      <c r="B76" s="108" t="s">
        <v>113</v>
      </c>
      <c r="C76" s="109">
        <v>0</v>
      </c>
      <c r="D76" s="109">
        <v>0</v>
      </c>
      <c r="E76" s="109">
        <v>0</v>
      </c>
      <c r="F76" s="109">
        <v>0</v>
      </c>
      <c r="G76" s="110">
        <v>0</v>
      </c>
      <c r="H76" s="110">
        <v>0</v>
      </c>
      <c r="I76" s="110">
        <v>0</v>
      </c>
      <c r="J76" s="111">
        <v>0</v>
      </c>
      <c r="K76" s="111">
        <v>0</v>
      </c>
      <c r="L76" s="288">
        <v>0</v>
      </c>
      <c r="M76" s="288">
        <v>0</v>
      </c>
      <c r="N76" s="112">
        <f t="shared" si="23"/>
        <v>0</v>
      </c>
      <c r="O76" s="112">
        <v>0</v>
      </c>
      <c r="P76" s="135">
        <v>0</v>
      </c>
      <c r="Q76" s="135">
        <v>0</v>
      </c>
      <c r="R76" s="122">
        <f t="shared" si="15"/>
        <v>0</v>
      </c>
      <c r="S76" s="177">
        <v>0</v>
      </c>
    </row>
    <row r="77" spans="1:19" ht="12.75" customHeight="1">
      <c r="A77" s="387"/>
      <c r="B77" s="108" t="s">
        <v>114</v>
      </c>
      <c r="C77" s="109">
        <v>265</v>
      </c>
      <c r="D77" s="109">
        <v>0</v>
      </c>
      <c r="E77" s="109">
        <v>23</v>
      </c>
      <c r="F77" s="109">
        <v>0</v>
      </c>
      <c r="G77" s="110">
        <v>33</v>
      </c>
      <c r="H77" s="110">
        <v>3</v>
      </c>
      <c r="I77" s="110">
        <v>34</v>
      </c>
      <c r="J77" s="111">
        <v>0</v>
      </c>
      <c r="K77" s="111">
        <v>30</v>
      </c>
      <c r="L77" s="288">
        <v>0</v>
      </c>
      <c r="M77" s="288">
        <v>0</v>
      </c>
      <c r="N77" s="112">
        <f t="shared" si="23"/>
        <v>4725</v>
      </c>
      <c r="O77" s="112">
        <v>1462.5</v>
      </c>
      <c r="P77" s="135">
        <v>0</v>
      </c>
      <c r="Q77" s="135">
        <v>0</v>
      </c>
      <c r="R77" s="122">
        <f t="shared" si="15"/>
        <v>3262.5</v>
      </c>
      <c r="S77" s="177">
        <v>44</v>
      </c>
    </row>
    <row r="78" spans="1:19" ht="12.75" customHeight="1">
      <c r="A78" s="387"/>
      <c r="B78" s="213" t="s">
        <v>139</v>
      </c>
      <c r="C78" s="109">
        <v>124</v>
      </c>
      <c r="D78" s="109">
        <v>0</v>
      </c>
      <c r="E78" s="109">
        <v>3</v>
      </c>
      <c r="F78" s="109">
        <v>0</v>
      </c>
      <c r="G78" s="110">
        <v>34</v>
      </c>
      <c r="H78" s="110">
        <v>0</v>
      </c>
      <c r="I78" s="110">
        <v>10</v>
      </c>
      <c r="J78" s="111">
        <v>1</v>
      </c>
      <c r="K78" s="111">
        <v>11</v>
      </c>
      <c r="L78" s="288">
        <v>0</v>
      </c>
      <c r="M78" s="288">
        <v>0</v>
      </c>
      <c r="N78" s="112">
        <f t="shared" si="23"/>
        <v>2280</v>
      </c>
      <c r="O78" s="112">
        <v>787.5</v>
      </c>
      <c r="P78" s="135">
        <v>0</v>
      </c>
      <c r="Q78" s="135">
        <v>0</v>
      </c>
      <c r="R78" s="122">
        <f t="shared" si="15"/>
        <v>1492.5</v>
      </c>
      <c r="S78" s="177">
        <v>32</v>
      </c>
    </row>
    <row r="79" spans="1:19" ht="12.75" customHeight="1">
      <c r="A79" s="387"/>
      <c r="B79" s="108" t="s">
        <v>115</v>
      </c>
      <c r="C79" s="109">
        <v>83</v>
      </c>
      <c r="D79" s="109">
        <v>36</v>
      </c>
      <c r="E79" s="109">
        <v>10</v>
      </c>
      <c r="F79" s="109">
        <v>0</v>
      </c>
      <c r="G79" s="110">
        <v>26</v>
      </c>
      <c r="H79" s="110">
        <v>0</v>
      </c>
      <c r="I79" s="110">
        <v>11</v>
      </c>
      <c r="J79" s="111">
        <v>0</v>
      </c>
      <c r="K79" s="111">
        <v>27</v>
      </c>
      <c r="L79" s="288">
        <v>0</v>
      </c>
      <c r="M79" s="288">
        <v>0</v>
      </c>
      <c r="N79" s="112">
        <f t="shared" si="23"/>
        <v>1725</v>
      </c>
      <c r="O79" s="112">
        <v>495</v>
      </c>
      <c r="P79" s="135">
        <v>0</v>
      </c>
      <c r="Q79" s="135">
        <v>0</v>
      </c>
      <c r="R79" s="122">
        <f t="shared" si="15"/>
        <v>1230</v>
      </c>
      <c r="S79" s="177">
        <v>23</v>
      </c>
    </row>
    <row r="80" spans="1:19" ht="12.75" customHeight="1">
      <c r="A80" s="387"/>
      <c r="B80" s="108" t="s">
        <v>116</v>
      </c>
      <c r="C80" s="109">
        <v>44</v>
      </c>
      <c r="D80" s="109">
        <v>16</v>
      </c>
      <c r="E80" s="109">
        <v>9</v>
      </c>
      <c r="F80" s="109">
        <v>0</v>
      </c>
      <c r="G80" s="110">
        <v>4</v>
      </c>
      <c r="H80" s="110">
        <v>0</v>
      </c>
      <c r="I80" s="110">
        <v>2</v>
      </c>
      <c r="J80" s="111">
        <v>0</v>
      </c>
      <c r="K80" s="111">
        <v>35</v>
      </c>
      <c r="L80" s="288">
        <v>0</v>
      </c>
      <c r="M80" s="288">
        <v>0</v>
      </c>
      <c r="N80" s="112">
        <f t="shared" si="23"/>
        <v>967.5</v>
      </c>
      <c r="O80" s="112">
        <v>0</v>
      </c>
      <c r="P80" s="135">
        <v>0</v>
      </c>
      <c r="Q80" s="135">
        <v>0</v>
      </c>
      <c r="R80" s="122">
        <f t="shared" si="15"/>
        <v>967.5</v>
      </c>
      <c r="S80" s="177">
        <v>0</v>
      </c>
    </row>
    <row r="81" spans="1:19" ht="12.75" customHeight="1">
      <c r="A81" s="387"/>
      <c r="B81" s="116" t="s">
        <v>117</v>
      </c>
      <c r="C81" s="168">
        <f aca="true" t="shared" si="24" ref="C81:Q81">SUM(C75:C80)</f>
        <v>649</v>
      </c>
      <c r="D81" s="168">
        <f t="shared" si="24"/>
        <v>97</v>
      </c>
      <c r="E81" s="168">
        <f t="shared" si="24"/>
        <v>130</v>
      </c>
      <c r="F81" s="168">
        <f t="shared" si="24"/>
        <v>0</v>
      </c>
      <c r="G81" s="168">
        <f t="shared" si="24"/>
        <v>129</v>
      </c>
      <c r="H81" s="168">
        <f t="shared" si="24"/>
        <v>3</v>
      </c>
      <c r="I81" s="168">
        <f t="shared" si="24"/>
        <v>67</v>
      </c>
      <c r="J81" s="168">
        <f t="shared" si="24"/>
        <v>1</v>
      </c>
      <c r="K81" s="168">
        <f t="shared" si="24"/>
        <v>123</v>
      </c>
      <c r="L81" s="168">
        <f t="shared" si="24"/>
        <v>0</v>
      </c>
      <c r="M81" s="168">
        <f t="shared" si="24"/>
        <v>0</v>
      </c>
      <c r="N81" s="169">
        <f t="shared" si="24"/>
        <v>12157.5</v>
      </c>
      <c r="O81" s="169">
        <f t="shared" si="24"/>
        <v>3450</v>
      </c>
      <c r="P81" s="292">
        <f t="shared" si="24"/>
        <v>0</v>
      </c>
      <c r="Q81" s="169">
        <f t="shared" si="24"/>
        <v>0</v>
      </c>
      <c r="R81" s="265">
        <f t="shared" si="15"/>
        <v>8707.5</v>
      </c>
      <c r="S81" s="121">
        <f>SUM(S75:S80)</f>
        <v>135</v>
      </c>
    </row>
    <row r="82" spans="1:19" ht="12.75" customHeight="1">
      <c r="A82" s="387">
        <v>42289</v>
      </c>
      <c r="B82" s="108" t="s">
        <v>112</v>
      </c>
      <c r="C82" s="109">
        <v>275</v>
      </c>
      <c r="D82" s="109">
        <v>60</v>
      </c>
      <c r="E82" s="109">
        <v>30</v>
      </c>
      <c r="F82" s="109">
        <v>0</v>
      </c>
      <c r="G82" s="110">
        <v>35</v>
      </c>
      <c r="H82" s="110">
        <v>3</v>
      </c>
      <c r="I82" s="110">
        <v>66</v>
      </c>
      <c r="J82" s="111">
        <v>0</v>
      </c>
      <c r="K82" s="111">
        <v>82</v>
      </c>
      <c r="L82" s="288">
        <v>1</v>
      </c>
      <c r="M82" s="288">
        <v>0</v>
      </c>
      <c r="N82" s="112">
        <f aca="true" t="shared" si="25" ref="N82:N87">SUM(C82*15,F82*12,G82*7.5,H82*7.5,I82*7.5,J82*7.5,K82*7.5,L82*100,M82*20)</f>
        <v>5620</v>
      </c>
      <c r="O82" s="112">
        <v>2512.5</v>
      </c>
      <c r="P82" s="135">
        <v>100</v>
      </c>
      <c r="Q82" s="135">
        <v>0</v>
      </c>
      <c r="R82" s="122">
        <f t="shared" si="15"/>
        <v>3007.5</v>
      </c>
      <c r="S82" s="177">
        <v>96</v>
      </c>
    </row>
    <row r="83" spans="1:19" ht="12.75" customHeight="1">
      <c r="A83" s="387"/>
      <c r="B83" s="108" t="s">
        <v>113</v>
      </c>
      <c r="C83" s="109">
        <v>152</v>
      </c>
      <c r="D83" s="109">
        <v>0</v>
      </c>
      <c r="E83" s="109">
        <v>9</v>
      </c>
      <c r="F83" s="109">
        <v>0</v>
      </c>
      <c r="G83" s="110">
        <v>39</v>
      </c>
      <c r="H83" s="110">
        <v>2</v>
      </c>
      <c r="I83" s="110">
        <v>40</v>
      </c>
      <c r="J83" s="111">
        <v>1</v>
      </c>
      <c r="K83" s="111">
        <v>28</v>
      </c>
      <c r="L83" s="288">
        <v>0</v>
      </c>
      <c r="M83" s="288">
        <v>0</v>
      </c>
      <c r="N83" s="112">
        <f t="shared" si="25"/>
        <v>3105</v>
      </c>
      <c r="O83" s="112">
        <v>1327.5</v>
      </c>
      <c r="P83" s="135">
        <v>0</v>
      </c>
      <c r="Q83" s="135">
        <v>0</v>
      </c>
      <c r="R83" s="122">
        <f t="shared" si="15"/>
        <v>1777.5</v>
      </c>
      <c r="S83" s="177">
        <v>54</v>
      </c>
    </row>
    <row r="84" spans="1:19" ht="12.75" customHeight="1">
      <c r="A84" s="387"/>
      <c r="B84" s="108" t="s">
        <v>114</v>
      </c>
      <c r="C84" s="109">
        <v>457</v>
      </c>
      <c r="D84" s="109">
        <v>0</v>
      </c>
      <c r="E84" s="109">
        <v>32</v>
      </c>
      <c r="F84" s="109">
        <v>0</v>
      </c>
      <c r="G84" s="110">
        <v>116</v>
      </c>
      <c r="H84" s="110">
        <v>9</v>
      </c>
      <c r="I84" s="110">
        <v>119</v>
      </c>
      <c r="J84" s="111">
        <v>0</v>
      </c>
      <c r="K84" s="111">
        <v>133</v>
      </c>
      <c r="L84" s="288">
        <v>0</v>
      </c>
      <c r="M84" s="288">
        <v>0</v>
      </c>
      <c r="N84" s="112">
        <f t="shared" si="25"/>
        <v>9682.5</v>
      </c>
      <c r="O84" s="112">
        <v>3427.5</v>
      </c>
      <c r="P84" s="135">
        <v>0</v>
      </c>
      <c r="Q84" s="135">
        <v>0</v>
      </c>
      <c r="R84" s="122">
        <f t="shared" si="15"/>
        <v>6255</v>
      </c>
      <c r="S84" s="177">
        <v>131</v>
      </c>
    </row>
    <row r="85" spans="1:19" ht="12.75" customHeight="1">
      <c r="A85" s="387"/>
      <c r="B85" s="213" t="s">
        <v>139</v>
      </c>
      <c r="C85" s="109">
        <v>244</v>
      </c>
      <c r="D85" s="109">
        <v>51</v>
      </c>
      <c r="E85" s="109">
        <v>12</v>
      </c>
      <c r="F85" s="109">
        <v>0</v>
      </c>
      <c r="G85" s="110">
        <v>89</v>
      </c>
      <c r="H85" s="110">
        <v>2</v>
      </c>
      <c r="I85" s="110">
        <v>47</v>
      </c>
      <c r="J85" s="111">
        <v>1</v>
      </c>
      <c r="K85" s="111">
        <v>51</v>
      </c>
      <c r="L85" s="288">
        <v>0</v>
      </c>
      <c r="M85" s="288">
        <v>0</v>
      </c>
      <c r="N85" s="112">
        <f t="shared" si="25"/>
        <v>5085</v>
      </c>
      <c r="O85" s="112">
        <v>1665</v>
      </c>
      <c r="P85" s="135">
        <v>0</v>
      </c>
      <c r="Q85" s="135">
        <v>0</v>
      </c>
      <c r="R85" s="122">
        <f t="shared" si="15"/>
        <v>3420</v>
      </c>
      <c r="S85" s="177">
        <v>78</v>
      </c>
    </row>
    <row r="86" spans="1:19" ht="12.75" customHeight="1">
      <c r="A86" s="387"/>
      <c r="B86" s="108" t="s">
        <v>115</v>
      </c>
      <c r="C86" s="109">
        <v>331</v>
      </c>
      <c r="D86" s="109">
        <v>5</v>
      </c>
      <c r="E86" s="109">
        <v>14</v>
      </c>
      <c r="F86" s="109">
        <v>0</v>
      </c>
      <c r="G86" s="110">
        <v>185</v>
      </c>
      <c r="H86" s="110">
        <v>1</v>
      </c>
      <c r="I86" s="110">
        <v>56</v>
      </c>
      <c r="J86" s="111">
        <v>0</v>
      </c>
      <c r="K86" s="111">
        <v>33</v>
      </c>
      <c r="L86" s="288">
        <v>0</v>
      </c>
      <c r="M86" s="288">
        <v>0</v>
      </c>
      <c r="N86" s="112">
        <f t="shared" si="25"/>
        <v>7027.5</v>
      </c>
      <c r="O86" s="112">
        <v>2512.5</v>
      </c>
      <c r="P86" s="135">
        <v>0</v>
      </c>
      <c r="Q86" s="135">
        <v>0</v>
      </c>
      <c r="R86" s="122">
        <f t="shared" si="15"/>
        <v>4515</v>
      </c>
      <c r="S86" s="177">
        <v>122</v>
      </c>
    </row>
    <row r="87" spans="1:19" ht="12.75" customHeight="1">
      <c r="A87" s="387"/>
      <c r="B87" s="108" t="s">
        <v>116</v>
      </c>
      <c r="C87" s="109">
        <v>55</v>
      </c>
      <c r="D87" s="109">
        <v>28</v>
      </c>
      <c r="E87" s="109">
        <v>12</v>
      </c>
      <c r="F87" s="109">
        <v>0</v>
      </c>
      <c r="G87" s="110">
        <v>8</v>
      </c>
      <c r="H87" s="110">
        <v>2</v>
      </c>
      <c r="I87" s="110">
        <v>12</v>
      </c>
      <c r="J87" s="111">
        <v>0</v>
      </c>
      <c r="K87" s="111">
        <v>20</v>
      </c>
      <c r="L87" s="288">
        <v>0</v>
      </c>
      <c r="M87" s="288">
        <v>0</v>
      </c>
      <c r="N87" s="112">
        <f t="shared" si="25"/>
        <v>1140</v>
      </c>
      <c r="O87" s="112">
        <v>330</v>
      </c>
      <c r="P87" s="135">
        <v>0</v>
      </c>
      <c r="Q87" s="135">
        <v>0</v>
      </c>
      <c r="R87" s="122">
        <f t="shared" si="15"/>
        <v>810</v>
      </c>
      <c r="S87" s="177">
        <v>15</v>
      </c>
    </row>
    <row r="88" spans="1:19" ht="12.75" customHeight="1">
      <c r="A88" s="387"/>
      <c r="B88" s="116" t="s">
        <v>117</v>
      </c>
      <c r="C88" s="168">
        <f aca="true" t="shared" si="26" ref="C88:Q88">SUM(C82:C87)</f>
        <v>1514</v>
      </c>
      <c r="D88" s="168">
        <f t="shared" si="26"/>
        <v>144</v>
      </c>
      <c r="E88" s="168">
        <f t="shared" si="26"/>
        <v>109</v>
      </c>
      <c r="F88" s="168">
        <f t="shared" si="26"/>
        <v>0</v>
      </c>
      <c r="G88" s="168">
        <f t="shared" si="26"/>
        <v>472</v>
      </c>
      <c r="H88" s="168">
        <f t="shared" si="26"/>
        <v>19</v>
      </c>
      <c r="I88" s="168">
        <f t="shared" si="26"/>
        <v>340</v>
      </c>
      <c r="J88" s="168">
        <f t="shared" si="26"/>
        <v>2</v>
      </c>
      <c r="K88" s="168">
        <f t="shared" si="26"/>
        <v>347</v>
      </c>
      <c r="L88" s="168">
        <f t="shared" si="26"/>
        <v>1</v>
      </c>
      <c r="M88" s="168">
        <f t="shared" si="26"/>
        <v>0</v>
      </c>
      <c r="N88" s="169">
        <f t="shared" si="26"/>
        <v>31660</v>
      </c>
      <c r="O88" s="169">
        <f t="shared" si="26"/>
        <v>11775</v>
      </c>
      <c r="P88" s="292">
        <f t="shared" si="26"/>
        <v>100</v>
      </c>
      <c r="Q88" s="169">
        <f t="shared" si="26"/>
        <v>0</v>
      </c>
      <c r="R88" s="265">
        <f t="shared" si="15"/>
        <v>19785</v>
      </c>
      <c r="S88" s="121">
        <f>SUM(S82:S87)</f>
        <v>496</v>
      </c>
    </row>
    <row r="89" spans="1:19" ht="12.75" customHeight="1">
      <c r="A89" s="387">
        <v>43751</v>
      </c>
      <c r="B89" s="108" t="s">
        <v>112</v>
      </c>
      <c r="C89" s="109">
        <v>278</v>
      </c>
      <c r="D89" s="109">
        <v>0</v>
      </c>
      <c r="E89" s="109">
        <v>26</v>
      </c>
      <c r="F89" s="109">
        <v>0</v>
      </c>
      <c r="G89" s="110">
        <v>105</v>
      </c>
      <c r="H89" s="110">
        <v>0</v>
      </c>
      <c r="I89" s="110">
        <v>23</v>
      </c>
      <c r="J89" s="111">
        <v>0</v>
      </c>
      <c r="K89" s="111">
        <v>89</v>
      </c>
      <c r="L89" s="288">
        <v>0</v>
      </c>
      <c r="M89" s="288">
        <v>0</v>
      </c>
      <c r="N89" s="112">
        <f aca="true" t="shared" si="27" ref="N89:N94">SUM(C89*15,F89*12,G89*7.5,H89*7.5,I89*7.5,J89*7.5,K89*7.5,L89*100,M89*20)</f>
        <v>5797.5</v>
      </c>
      <c r="O89" s="112">
        <v>2355</v>
      </c>
      <c r="P89" s="135">
        <v>0</v>
      </c>
      <c r="Q89" s="135">
        <v>0</v>
      </c>
      <c r="R89" s="122">
        <f t="shared" si="15"/>
        <v>3442.5</v>
      </c>
      <c r="S89" s="177">
        <v>99</v>
      </c>
    </row>
    <row r="90" spans="1:19" ht="12.75" customHeight="1">
      <c r="A90" s="387"/>
      <c r="B90" s="108" t="s">
        <v>113</v>
      </c>
      <c r="C90" s="109">
        <v>0</v>
      </c>
      <c r="D90" s="109">
        <v>0</v>
      </c>
      <c r="E90" s="109">
        <v>0</v>
      </c>
      <c r="F90" s="109">
        <v>0</v>
      </c>
      <c r="G90" s="110">
        <v>0</v>
      </c>
      <c r="H90" s="110">
        <v>0</v>
      </c>
      <c r="I90" s="110">
        <v>0</v>
      </c>
      <c r="J90" s="111">
        <v>0</v>
      </c>
      <c r="K90" s="111">
        <v>0</v>
      </c>
      <c r="L90" s="288">
        <v>0</v>
      </c>
      <c r="M90" s="288">
        <v>0</v>
      </c>
      <c r="N90" s="112">
        <f t="shared" si="27"/>
        <v>0</v>
      </c>
      <c r="O90" s="112">
        <v>0</v>
      </c>
      <c r="P90" s="135">
        <v>4</v>
      </c>
      <c r="Q90" s="135">
        <v>0</v>
      </c>
      <c r="R90" s="122">
        <f t="shared" si="15"/>
        <v>-4</v>
      </c>
      <c r="S90" s="177">
        <v>0</v>
      </c>
    </row>
    <row r="91" spans="1:19" ht="12.75" customHeight="1">
      <c r="A91" s="387"/>
      <c r="B91" s="108" t="s">
        <v>114</v>
      </c>
      <c r="C91" s="109">
        <v>615</v>
      </c>
      <c r="D91" s="109">
        <v>0</v>
      </c>
      <c r="E91" s="109">
        <v>45</v>
      </c>
      <c r="F91" s="109">
        <v>0</v>
      </c>
      <c r="G91" s="110">
        <v>286</v>
      </c>
      <c r="H91" s="110">
        <v>3</v>
      </c>
      <c r="I91" s="110">
        <v>74</v>
      </c>
      <c r="J91" s="111">
        <v>0</v>
      </c>
      <c r="K91" s="111">
        <v>112</v>
      </c>
      <c r="L91" s="288">
        <v>0</v>
      </c>
      <c r="M91" s="288">
        <v>0</v>
      </c>
      <c r="N91" s="112">
        <f t="shared" si="27"/>
        <v>12787.5</v>
      </c>
      <c r="O91" s="112">
        <v>4492.5</v>
      </c>
      <c r="P91" s="135">
        <v>103</v>
      </c>
      <c r="Q91" s="135">
        <v>0</v>
      </c>
      <c r="R91" s="122">
        <f t="shared" si="15"/>
        <v>8192</v>
      </c>
      <c r="S91" s="177">
        <v>176</v>
      </c>
    </row>
    <row r="92" spans="1:19" ht="12.75" customHeight="1">
      <c r="A92" s="387"/>
      <c r="B92" s="213" t="s">
        <v>139</v>
      </c>
      <c r="C92" s="109">
        <v>287</v>
      </c>
      <c r="D92" s="109">
        <v>0</v>
      </c>
      <c r="E92" s="109">
        <v>6</v>
      </c>
      <c r="F92" s="109">
        <v>0</v>
      </c>
      <c r="G92" s="110">
        <v>55</v>
      </c>
      <c r="H92" s="110">
        <v>2</v>
      </c>
      <c r="I92" s="110">
        <v>55</v>
      </c>
      <c r="J92" s="111">
        <v>0</v>
      </c>
      <c r="K92" s="111">
        <v>26</v>
      </c>
      <c r="L92" s="288">
        <v>0</v>
      </c>
      <c r="M92" s="288">
        <v>0</v>
      </c>
      <c r="N92" s="112">
        <f t="shared" si="27"/>
        <v>5340</v>
      </c>
      <c r="O92" s="112">
        <v>1912.5</v>
      </c>
      <c r="P92" s="135">
        <v>0</v>
      </c>
      <c r="Q92" s="135">
        <v>0</v>
      </c>
      <c r="R92" s="122">
        <f t="shared" si="15"/>
        <v>3427.5</v>
      </c>
      <c r="S92" s="177">
        <v>82</v>
      </c>
    </row>
    <row r="93" spans="1:19" ht="12.75" customHeight="1">
      <c r="A93" s="387"/>
      <c r="B93" s="108" t="s">
        <v>115</v>
      </c>
      <c r="C93" s="109">
        <v>269</v>
      </c>
      <c r="D93" s="109">
        <v>0</v>
      </c>
      <c r="E93" s="109">
        <v>0</v>
      </c>
      <c r="F93" s="109">
        <v>0</v>
      </c>
      <c r="G93" s="110">
        <v>96</v>
      </c>
      <c r="H93" s="110">
        <v>2</v>
      </c>
      <c r="I93" s="110">
        <v>58</v>
      </c>
      <c r="J93" s="111">
        <v>0</v>
      </c>
      <c r="K93" s="111">
        <v>49</v>
      </c>
      <c r="L93" s="288">
        <v>0</v>
      </c>
      <c r="M93" s="288">
        <v>0</v>
      </c>
      <c r="N93" s="112">
        <f t="shared" si="27"/>
        <v>5572.5</v>
      </c>
      <c r="O93" s="112">
        <v>1973.5</v>
      </c>
      <c r="P93" s="135">
        <v>397.5</v>
      </c>
      <c r="Q93" s="135">
        <v>0</v>
      </c>
      <c r="R93" s="122">
        <f t="shared" si="15"/>
        <v>3201.5</v>
      </c>
      <c r="S93" s="177">
        <v>91</v>
      </c>
    </row>
    <row r="94" spans="1:19" ht="12.75" customHeight="1">
      <c r="A94" s="387"/>
      <c r="B94" s="108" t="s">
        <v>116</v>
      </c>
      <c r="C94" s="109">
        <v>80</v>
      </c>
      <c r="D94" s="109">
        <v>0</v>
      </c>
      <c r="E94" s="109">
        <v>10</v>
      </c>
      <c r="F94" s="109">
        <v>0</v>
      </c>
      <c r="G94" s="110">
        <v>14</v>
      </c>
      <c r="H94" s="110">
        <v>0</v>
      </c>
      <c r="I94" s="110">
        <v>16</v>
      </c>
      <c r="J94" s="111">
        <v>0</v>
      </c>
      <c r="K94" s="111">
        <v>22</v>
      </c>
      <c r="L94" s="288">
        <v>0</v>
      </c>
      <c r="M94" s="288">
        <v>0</v>
      </c>
      <c r="N94" s="112">
        <f t="shared" si="27"/>
        <v>1590</v>
      </c>
      <c r="O94" s="112">
        <v>832.5</v>
      </c>
      <c r="P94" s="135">
        <v>37.5</v>
      </c>
      <c r="Q94" s="135">
        <v>0</v>
      </c>
      <c r="R94" s="122">
        <f t="shared" si="15"/>
        <v>720</v>
      </c>
      <c r="S94" s="177">
        <v>32</v>
      </c>
    </row>
    <row r="95" spans="1:19" ht="12.75" customHeight="1">
      <c r="A95" s="387"/>
      <c r="B95" s="116" t="s">
        <v>117</v>
      </c>
      <c r="C95" s="168">
        <f aca="true" t="shared" si="28" ref="C95:Q95">SUM(C89:C94)</f>
        <v>1529</v>
      </c>
      <c r="D95" s="168">
        <f t="shared" si="28"/>
        <v>0</v>
      </c>
      <c r="E95" s="168">
        <f t="shared" si="28"/>
        <v>87</v>
      </c>
      <c r="F95" s="168">
        <f t="shared" si="28"/>
        <v>0</v>
      </c>
      <c r="G95" s="168">
        <f t="shared" si="28"/>
        <v>556</v>
      </c>
      <c r="H95" s="168">
        <f t="shared" si="28"/>
        <v>7</v>
      </c>
      <c r="I95" s="168">
        <f t="shared" si="28"/>
        <v>226</v>
      </c>
      <c r="J95" s="117">
        <f t="shared" si="28"/>
        <v>0</v>
      </c>
      <c r="K95" s="117">
        <f t="shared" si="28"/>
        <v>298</v>
      </c>
      <c r="L95" s="168">
        <f t="shared" si="28"/>
        <v>0</v>
      </c>
      <c r="M95" s="168">
        <f t="shared" si="28"/>
        <v>0</v>
      </c>
      <c r="N95" s="169">
        <f t="shared" si="28"/>
        <v>31087.5</v>
      </c>
      <c r="O95" s="169">
        <f t="shared" si="28"/>
        <v>11566</v>
      </c>
      <c r="P95" s="292">
        <f t="shared" si="28"/>
        <v>542</v>
      </c>
      <c r="Q95" s="169">
        <f t="shared" si="28"/>
        <v>0</v>
      </c>
      <c r="R95" s="265">
        <f t="shared" si="15"/>
        <v>18979.5</v>
      </c>
      <c r="S95" s="121">
        <f>SUM(S89:S94)</f>
        <v>480</v>
      </c>
    </row>
    <row r="96" spans="1:19" ht="12.75" customHeight="1">
      <c r="A96" s="385" t="s">
        <v>118</v>
      </c>
      <c r="B96" s="385">
        <v>920</v>
      </c>
      <c r="C96" s="253">
        <f aca="true" t="shared" si="29" ref="C96:S96">SUM(C53,C60,C67,C74,C81,C88,C95)</f>
        <v>6111</v>
      </c>
      <c r="D96" s="253">
        <f t="shared" si="29"/>
        <v>467</v>
      </c>
      <c r="E96" s="253">
        <f t="shared" si="29"/>
        <v>680</v>
      </c>
      <c r="F96" s="253">
        <f t="shared" si="29"/>
        <v>0</v>
      </c>
      <c r="G96" s="253">
        <f t="shared" si="29"/>
        <v>2467</v>
      </c>
      <c r="H96" s="253">
        <f t="shared" si="29"/>
        <v>42</v>
      </c>
      <c r="I96" s="253">
        <f t="shared" si="29"/>
        <v>793</v>
      </c>
      <c r="J96" s="253">
        <f t="shared" si="29"/>
        <v>18</v>
      </c>
      <c r="K96" s="253">
        <f t="shared" si="29"/>
        <v>964</v>
      </c>
      <c r="L96" s="253">
        <f t="shared" si="29"/>
        <v>1</v>
      </c>
      <c r="M96" s="253">
        <f t="shared" si="29"/>
        <v>1</v>
      </c>
      <c r="N96" s="253">
        <f t="shared" si="29"/>
        <v>123915</v>
      </c>
      <c r="O96" s="253">
        <f t="shared" si="29"/>
        <v>41228.5</v>
      </c>
      <c r="P96" s="253">
        <f t="shared" si="29"/>
        <v>694.5</v>
      </c>
      <c r="Q96" s="253">
        <f t="shared" si="29"/>
        <v>0</v>
      </c>
      <c r="R96" s="253">
        <f t="shared" si="29"/>
        <v>81992</v>
      </c>
      <c r="S96" s="253">
        <f t="shared" si="29"/>
        <v>1871</v>
      </c>
    </row>
    <row r="97" spans="1:19" ht="12.75" customHeight="1">
      <c r="A97" s="387">
        <v>43752</v>
      </c>
      <c r="B97" s="108" t="s">
        <v>112</v>
      </c>
      <c r="C97" s="109">
        <v>396</v>
      </c>
      <c r="D97" s="109">
        <v>41</v>
      </c>
      <c r="E97" s="109">
        <v>76</v>
      </c>
      <c r="F97" s="109">
        <v>0</v>
      </c>
      <c r="G97" s="110">
        <v>125</v>
      </c>
      <c r="H97" s="110">
        <v>4</v>
      </c>
      <c r="I97" s="110">
        <v>76</v>
      </c>
      <c r="J97" s="111">
        <v>4</v>
      </c>
      <c r="K97" s="111">
        <v>47</v>
      </c>
      <c r="L97" s="288">
        <v>0</v>
      </c>
      <c r="M97" s="288">
        <v>1</v>
      </c>
      <c r="N97" s="112">
        <f aca="true" t="shared" si="30" ref="N97:N102">SUM(C97*15,F97*12,G97*7.5,H97*7.5,I97*7.5,J97*7.5,K97*7.5,L97*100,M97*20)</f>
        <v>7880</v>
      </c>
      <c r="O97" s="112">
        <v>1890</v>
      </c>
      <c r="P97" s="135">
        <v>0</v>
      </c>
      <c r="Q97" s="135">
        <v>0</v>
      </c>
      <c r="R97" s="122">
        <f aca="true" t="shared" si="31" ref="R97:R145">SUM(N97-O97)-P97+Q97</f>
        <v>5990</v>
      </c>
      <c r="S97" s="177">
        <v>74</v>
      </c>
    </row>
    <row r="98" spans="1:19" ht="12.75" customHeight="1">
      <c r="A98" s="387"/>
      <c r="B98" s="108" t="s">
        <v>113</v>
      </c>
      <c r="C98" s="109">
        <v>0</v>
      </c>
      <c r="D98" s="109">
        <v>0</v>
      </c>
      <c r="E98" s="109">
        <v>0</v>
      </c>
      <c r="F98" s="109">
        <v>0</v>
      </c>
      <c r="G98" s="110">
        <v>0</v>
      </c>
      <c r="H98" s="110">
        <v>0</v>
      </c>
      <c r="I98" s="110">
        <v>0</v>
      </c>
      <c r="J98" s="111">
        <v>0</v>
      </c>
      <c r="K98" s="111">
        <v>0</v>
      </c>
      <c r="L98" s="288">
        <v>0</v>
      </c>
      <c r="M98" s="288">
        <v>0</v>
      </c>
      <c r="N98" s="112">
        <f t="shared" si="30"/>
        <v>0</v>
      </c>
      <c r="O98" s="112">
        <v>0</v>
      </c>
      <c r="P98" s="135">
        <v>0</v>
      </c>
      <c r="Q98" s="135">
        <v>0</v>
      </c>
      <c r="R98" s="122">
        <f t="shared" si="31"/>
        <v>0</v>
      </c>
      <c r="S98" s="177">
        <v>0</v>
      </c>
    </row>
    <row r="99" spans="1:19" ht="12.75" customHeight="1">
      <c r="A99" s="387"/>
      <c r="B99" s="108" t="s">
        <v>114</v>
      </c>
      <c r="C99" s="109">
        <v>0</v>
      </c>
      <c r="D99" s="109">
        <v>0</v>
      </c>
      <c r="E99" s="109">
        <v>0</v>
      </c>
      <c r="F99" s="109">
        <v>0</v>
      </c>
      <c r="G99" s="110">
        <v>0</v>
      </c>
      <c r="H99" s="110">
        <v>0</v>
      </c>
      <c r="I99" s="110">
        <v>0</v>
      </c>
      <c r="J99" s="111">
        <v>0</v>
      </c>
      <c r="K99" s="111">
        <v>0</v>
      </c>
      <c r="L99" s="288">
        <v>0</v>
      </c>
      <c r="M99" s="288">
        <v>0</v>
      </c>
      <c r="N99" s="112">
        <f t="shared" si="30"/>
        <v>0</v>
      </c>
      <c r="O99" s="112">
        <v>0</v>
      </c>
      <c r="P99" s="135">
        <v>0</v>
      </c>
      <c r="Q99" s="135">
        <v>0</v>
      </c>
      <c r="R99" s="122">
        <f t="shared" si="31"/>
        <v>0</v>
      </c>
      <c r="S99" s="177">
        <v>0</v>
      </c>
    </row>
    <row r="100" spans="1:19" ht="12.75" customHeight="1">
      <c r="A100" s="387"/>
      <c r="B100" s="213" t="s">
        <v>139</v>
      </c>
      <c r="C100" s="109">
        <v>157</v>
      </c>
      <c r="D100" s="109">
        <v>0</v>
      </c>
      <c r="E100" s="109">
        <v>3</v>
      </c>
      <c r="F100" s="109">
        <v>0</v>
      </c>
      <c r="G100" s="110">
        <v>49</v>
      </c>
      <c r="H100" s="110">
        <v>0</v>
      </c>
      <c r="I100" s="110">
        <v>19</v>
      </c>
      <c r="J100" s="111">
        <v>0</v>
      </c>
      <c r="K100" s="111">
        <v>18</v>
      </c>
      <c r="L100" s="288">
        <v>0</v>
      </c>
      <c r="M100" s="288">
        <v>0</v>
      </c>
      <c r="N100" s="112">
        <f t="shared" si="30"/>
        <v>3000</v>
      </c>
      <c r="O100" s="112">
        <v>1050</v>
      </c>
      <c r="P100" s="135">
        <v>15</v>
      </c>
      <c r="Q100" s="135">
        <v>0</v>
      </c>
      <c r="R100" s="122">
        <f t="shared" si="31"/>
        <v>1935</v>
      </c>
      <c r="S100" s="177">
        <v>45</v>
      </c>
    </row>
    <row r="101" spans="1:19" ht="12.75" customHeight="1">
      <c r="A101" s="387"/>
      <c r="B101" s="108" t="s">
        <v>115</v>
      </c>
      <c r="C101" s="109">
        <v>93</v>
      </c>
      <c r="D101" s="109">
        <v>13</v>
      </c>
      <c r="E101" s="109">
        <v>10</v>
      </c>
      <c r="F101" s="109">
        <v>0</v>
      </c>
      <c r="G101" s="110">
        <v>36</v>
      </c>
      <c r="H101" s="110">
        <v>1</v>
      </c>
      <c r="I101" s="110">
        <v>12</v>
      </c>
      <c r="J101" s="111">
        <v>0</v>
      </c>
      <c r="K101" s="111">
        <v>14</v>
      </c>
      <c r="L101" s="288">
        <v>0</v>
      </c>
      <c r="M101" s="288">
        <v>0</v>
      </c>
      <c r="N101" s="112">
        <f t="shared" si="30"/>
        <v>1867.5</v>
      </c>
      <c r="O101" s="112">
        <v>570</v>
      </c>
      <c r="P101" s="135">
        <v>0</v>
      </c>
      <c r="Q101" s="135">
        <v>0</v>
      </c>
      <c r="R101" s="122">
        <f t="shared" si="31"/>
        <v>1297.5</v>
      </c>
      <c r="S101" s="177">
        <v>22</v>
      </c>
    </row>
    <row r="102" spans="1:19" ht="12.75" customHeight="1">
      <c r="A102" s="387"/>
      <c r="B102" s="108" t="s">
        <v>116</v>
      </c>
      <c r="C102" s="109">
        <v>9</v>
      </c>
      <c r="D102" s="109">
        <v>10</v>
      </c>
      <c r="E102" s="109">
        <v>6</v>
      </c>
      <c r="F102" s="109">
        <v>0</v>
      </c>
      <c r="G102" s="110">
        <v>1</v>
      </c>
      <c r="H102" s="110">
        <v>0</v>
      </c>
      <c r="I102" s="110">
        <v>5</v>
      </c>
      <c r="J102" s="111">
        <v>0</v>
      </c>
      <c r="K102" s="111">
        <v>3</v>
      </c>
      <c r="L102" s="288">
        <v>0</v>
      </c>
      <c r="M102" s="288">
        <v>0</v>
      </c>
      <c r="N102" s="112">
        <f t="shared" si="30"/>
        <v>202.5</v>
      </c>
      <c r="O102" s="112">
        <v>97.5</v>
      </c>
      <c r="P102" s="135">
        <v>0</v>
      </c>
      <c r="Q102" s="135">
        <v>15</v>
      </c>
      <c r="R102" s="122">
        <f t="shared" si="31"/>
        <v>120</v>
      </c>
      <c r="S102" s="177">
        <v>3</v>
      </c>
    </row>
    <row r="103" spans="1:19" ht="12.75" customHeight="1">
      <c r="A103" s="387"/>
      <c r="B103" s="116" t="s">
        <v>117</v>
      </c>
      <c r="C103" s="168">
        <f aca="true" t="shared" si="32" ref="C103:Q103">SUM(C97:C102)</f>
        <v>655</v>
      </c>
      <c r="D103" s="168">
        <f t="shared" si="32"/>
        <v>64</v>
      </c>
      <c r="E103" s="168">
        <f t="shared" si="32"/>
        <v>95</v>
      </c>
      <c r="F103" s="168">
        <f t="shared" si="32"/>
        <v>0</v>
      </c>
      <c r="G103" s="168">
        <f t="shared" si="32"/>
        <v>211</v>
      </c>
      <c r="H103" s="168">
        <f t="shared" si="32"/>
        <v>5</v>
      </c>
      <c r="I103" s="168">
        <f t="shared" si="32"/>
        <v>112</v>
      </c>
      <c r="J103" s="117">
        <f t="shared" si="32"/>
        <v>4</v>
      </c>
      <c r="K103" s="117">
        <f t="shared" si="32"/>
        <v>82</v>
      </c>
      <c r="L103" s="168">
        <f t="shared" si="32"/>
        <v>0</v>
      </c>
      <c r="M103" s="168">
        <f t="shared" si="32"/>
        <v>1</v>
      </c>
      <c r="N103" s="169">
        <f t="shared" si="32"/>
        <v>12950</v>
      </c>
      <c r="O103" s="169">
        <f t="shared" si="32"/>
        <v>3607.5</v>
      </c>
      <c r="P103" s="292">
        <f t="shared" si="32"/>
        <v>15</v>
      </c>
      <c r="Q103" s="169">
        <f t="shared" si="32"/>
        <v>15</v>
      </c>
      <c r="R103" s="265">
        <f t="shared" si="31"/>
        <v>9342.5</v>
      </c>
      <c r="S103" s="121">
        <f>SUM(S97:S102)</f>
        <v>144</v>
      </c>
    </row>
    <row r="104" spans="1:22" ht="12.75" customHeight="1">
      <c r="A104" s="387">
        <v>43753</v>
      </c>
      <c r="B104" s="108" t="s">
        <v>112</v>
      </c>
      <c r="C104" s="109">
        <v>481</v>
      </c>
      <c r="D104" s="109">
        <v>28</v>
      </c>
      <c r="E104" s="109">
        <v>150</v>
      </c>
      <c r="F104" s="109">
        <v>0</v>
      </c>
      <c r="G104" s="110">
        <v>180</v>
      </c>
      <c r="H104" s="110">
        <v>3</v>
      </c>
      <c r="I104" s="110">
        <v>53</v>
      </c>
      <c r="J104" s="111">
        <v>3</v>
      </c>
      <c r="K104" s="111">
        <v>76</v>
      </c>
      <c r="L104" s="288">
        <v>0</v>
      </c>
      <c r="M104" s="288">
        <v>0</v>
      </c>
      <c r="N104" s="112">
        <f aca="true" t="shared" si="33" ref="N104:N109">SUM(C104*15,F104*12,G104*7.5,H104*7.5,I104*7.5,J104*7.5,K104*7.5,L104*100,M104*20)</f>
        <v>9577.5</v>
      </c>
      <c r="O104" s="112">
        <v>2490</v>
      </c>
      <c r="P104" s="135">
        <v>16</v>
      </c>
      <c r="Q104" s="135">
        <v>0</v>
      </c>
      <c r="R104" s="122">
        <f t="shared" si="31"/>
        <v>7071.5</v>
      </c>
      <c r="S104" s="177">
        <v>103</v>
      </c>
      <c r="U104" s="294" t="s">
        <v>165</v>
      </c>
      <c r="V104" s="294">
        <v>63</v>
      </c>
    </row>
    <row r="105" spans="1:22" ht="12.75" customHeight="1">
      <c r="A105" s="387"/>
      <c r="B105" s="108" t="s">
        <v>113</v>
      </c>
      <c r="C105" s="109">
        <v>36</v>
      </c>
      <c r="D105" s="109">
        <v>0</v>
      </c>
      <c r="E105" s="109">
        <v>0</v>
      </c>
      <c r="F105" s="109">
        <v>0</v>
      </c>
      <c r="G105" s="110">
        <v>17</v>
      </c>
      <c r="H105" s="110">
        <v>0</v>
      </c>
      <c r="I105" s="110">
        <v>0</v>
      </c>
      <c r="J105" s="111">
        <v>0</v>
      </c>
      <c r="K105" s="111">
        <v>0</v>
      </c>
      <c r="L105" s="288">
        <v>0</v>
      </c>
      <c r="M105" s="288">
        <v>0</v>
      </c>
      <c r="N105" s="112">
        <f t="shared" si="33"/>
        <v>667.5</v>
      </c>
      <c r="O105" s="112">
        <v>180</v>
      </c>
      <c r="P105" s="135">
        <v>7</v>
      </c>
      <c r="Q105" s="135">
        <v>0</v>
      </c>
      <c r="R105" s="122">
        <f t="shared" si="31"/>
        <v>480.5</v>
      </c>
      <c r="S105" s="177">
        <v>0</v>
      </c>
      <c r="U105" s="294" t="s">
        <v>84</v>
      </c>
      <c r="V105" s="294"/>
    </row>
    <row r="106" spans="1:22" ht="12.75" customHeight="1">
      <c r="A106" s="387"/>
      <c r="B106" s="108" t="s">
        <v>114</v>
      </c>
      <c r="C106" s="109">
        <v>0</v>
      </c>
      <c r="D106" s="109">
        <v>0</v>
      </c>
      <c r="E106" s="109">
        <v>0</v>
      </c>
      <c r="F106" s="109">
        <v>0</v>
      </c>
      <c r="G106" s="110">
        <v>0</v>
      </c>
      <c r="H106" s="110">
        <v>0</v>
      </c>
      <c r="I106" s="110">
        <v>0</v>
      </c>
      <c r="J106" s="111">
        <v>0</v>
      </c>
      <c r="K106" s="111">
        <v>0</v>
      </c>
      <c r="L106" s="288">
        <v>0</v>
      </c>
      <c r="M106" s="288">
        <v>0</v>
      </c>
      <c r="N106" s="112">
        <f t="shared" si="33"/>
        <v>0</v>
      </c>
      <c r="O106" s="112">
        <v>0</v>
      </c>
      <c r="P106" s="135">
        <v>0</v>
      </c>
      <c r="Q106" s="135">
        <v>0</v>
      </c>
      <c r="R106" s="122">
        <f t="shared" si="31"/>
        <v>0</v>
      </c>
      <c r="S106" s="177">
        <v>0</v>
      </c>
      <c r="U106" s="294" t="s">
        <v>166</v>
      </c>
      <c r="V106" s="294">
        <v>177</v>
      </c>
    </row>
    <row r="107" spans="1:22" ht="12.75" customHeight="1">
      <c r="A107" s="387"/>
      <c r="B107" s="213" t="s">
        <v>139</v>
      </c>
      <c r="C107" s="109">
        <v>111</v>
      </c>
      <c r="D107" s="109">
        <v>1</v>
      </c>
      <c r="E107" s="109">
        <v>20</v>
      </c>
      <c r="F107" s="109">
        <v>0</v>
      </c>
      <c r="G107" s="110">
        <v>80</v>
      </c>
      <c r="H107" s="110">
        <v>0</v>
      </c>
      <c r="I107" s="110">
        <v>1</v>
      </c>
      <c r="J107" s="111">
        <v>0</v>
      </c>
      <c r="K107" s="111">
        <v>7</v>
      </c>
      <c r="L107" s="288">
        <v>0</v>
      </c>
      <c r="M107" s="288">
        <v>0</v>
      </c>
      <c r="N107" s="112">
        <f t="shared" si="33"/>
        <v>2325</v>
      </c>
      <c r="O107" s="112">
        <v>570</v>
      </c>
      <c r="P107" s="135">
        <v>0</v>
      </c>
      <c r="Q107" s="135">
        <v>0</v>
      </c>
      <c r="R107" s="122">
        <f t="shared" si="31"/>
        <v>1755</v>
      </c>
      <c r="S107" s="177">
        <v>247</v>
      </c>
      <c r="U107" s="294">
        <v>920</v>
      </c>
      <c r="V107" s="294">
        <v>15</v>
      </c>
    </row>
    <row r="108" spans="1:22" ht="12.75" customHeight="1">
      <c r="A108" s="387"/>
      <c r="B108" s="108" t="s">
        <v>115</v>
      </c>
      <c r="C108" s="109">
        <v>127</v>
      </c>
      <c r="D108" s="109">
        <v>27</v>
      </c>
      <c r="E108" s="109">
        <v>0</v>
      </c>
      <c r="F108" s="109">
        <v>0</v>
      </c>
      <c r="G108" s="110">
        <v>31</v>
      </c>
      <c r="H108" s="110">
        <v>1</v>
      </c>
      <c r="I108" s="110">
        <v>26</v>
      </c>
      <c r="J108" s="111">
        <v>0</v>
      </c>
      <c r="K108" s="111">
        <v>16</v>
      </c>
      <c r="L108" s="288">
        <v>0</v>
      </c>
      <c r="M108" s="288">
        <v>0</v>
      </c>
      <c r="N108" s="112">
        <f t="shared" si="33"/>
        <v>2460</v>
      </c>
      <c r="O108" s="112">
        <v>682.5</v>
      </c>
      <c r="P108" s="135">
        <v>10</v>
      </c>
      <c r="Q108" s="135">
        <v>0</v>
      </c>
      <c r="R108" s="122">
        <f t="shared" si="31"/>
        <v>1767.5</v>
      </c>
      <c r="S108" s="177">
        <v>32</v>
      </c>
      <c r="U108" s="294">
        <v>101</v>
      </c>
      <c r="V108" s="294">
        <v>17</v>
      </c>
    </row>
    <row r="109" spans="1:22" ht="12.75" customHeight="1">
      <c r="A109" s="387"/>
      <c r="B109" s="108" t="s">
        <v>116</v>
      </c>
      <c r="C109" s="109">
        <v>35</v>
      </c>
      <c r="D109" s="109">
        <v>23</v>
      </c>
      <c r="E109" s="109">
        <v>17</v>
      </c>
      <c r="F109" s="109">
        <v>0</v>
      </c>
      <c r="G109" s="110">
        <v>6</v>
      </c>
      <c r="H109" s="110">
        <v>0</v>
      </c>
      <c r="I109" s="110">
        <v>6</v>
      </c>
      <c r="J109" s="111">
        <v>0</v>
      </c>
      <c r="K109" s="111">
        <v>5</v>
      </c>
      <c r="L109" s="288">
        <v>0</v>
      </c>
      <c r="M109" s="288">
        <v>0</v>
      </c>
      <c r="N109" s="112">
        <f t="shared" si="33"/>
        <v>652.5</v>
      </c>
      <c r="O109" s="112">
        <v>52.5</v>
      </c>
      <c r="P109" s="135">
        <v>0</v>
      </c>
      <c r="Q109" s="135">
        <v>0</v>
      </c>
      <c r="R109" s="122">
        <f t="shared" si="31"/>
        <v>600</v>
      </c>
      <c r="S109" s="177">
        <v>3</v>
      </c>
      <c r="U109" s="294">
        <v>915</v>
      </c>
      <c r="V109" s="294">
        <v>13</v>
      </c>
    </row>
    <row r="110" spans="1:22" ht="12.75" customHeight="1">
      <c r="A110" s="387"/>
      <c r="B110" s="116" t="s">
        <v>117</v>
      </c>
      <c r="C110" s="168">
        <f aca="true" t="shared" si="34" ref="C110:Q110">SUM(C104:C109)</f>
        <v>790</v>
      </c>
      <c r="D110" s="168">
        <f t="shared" si="34"/>
        <v>79</v>
      </c>
      <c r="E110" s="168">
        <f t="shared" si="34"/>
        <v>187</v>
      </c>
      <c r="F110" s="168">
        <f t="shared" si="34"/>
        <v>0</v>
      </c>
      <c r="G110" s="168">
        <f t="shared" si="34"/>
        <v>314</v>
      </c>
      <c r="H110" s="168">
        <f t="shared" si="34"/>
        <v>4</v>
      </c>
      <c r="I110" s="168">
        <f t="shared" si="34"/>
        <v>86</v>
      </c>
      <c r="J110" s="117">
        <f t="shared" si="34"/>
        <v>3</v>
      </c>
      <c r="K110" s="117">
        <f t="shared" si="34"/>
        <v>104</v>
      </c>
      <c r="L110" s="168">
        <f t="shared" si="34"/>
        <v>0</v>
      </c>
      <c r="M110" s="168">
        <f t="shared" si="34"/>
        <v>0</v>
      </c>
      <c r="N110" s="169">
        <f t="shared" si="34"/>
        <v>15682.5</v>
      </c>
      <c r="O110" s="169">
        <f t="shared" si="34"/>
        <v>3975</v>
      </c>
      <c r="P110" s="292">
        <f t="shared" si="34"/>
        <v>33</v>
      </c>
      <c r="Q110" s="169">
        <f t="shared" si="34"/>
        <v>0</v>
      </c>
      <c r="R110" s="265">
        <f t="shared" si="31"/>
        <v>11674.5</v>
      </c>
      <c r="S110" s="121">
        <f>SUM(S104:S109)</f>
        <v>385</v>
      </c>
      <c r="U110" s="294" t="s">
        <v>144</v>
      </c>
      <c r="V110" s="295">
        <f>SUM(V104:V109)</f>
        <v>285</v>
      </c>
    </row>
    <row r="111" spans="1:19" ht="12.75" customHeight="1">
      <c r="A111" s="387">
        <v>42293</v>
      </c>
      <c r="B111" s="108" t="s">
        <v>112</v>
      </c>
      <c r="C111" s="109">
        <v>162</v>
      </c>
      <c r="D111" s="109">
        <v>28</v>
      </c>
      <c r="E111" s="109">
        <v>15</v>
      </c>
      <c r="F111" s="109">
        <v>0</v>
      </c>
      <c r="G111" s="110">
        <v>18</v>
      </c>
      <c r="H111" s="110">
        <v>2</v>
      </c>
      <c r="I111" s="110">
        <v>19</v>
      </c>
      <c r="J111" s="111">
        <v>0</v>
      </c>
      <c r="K111" s="111">
        <v>24</v>
      </c>
      <c r="L111" s="288">
        <v>0</v>
      </c>
      <c r="M111" s="288">
        <v>0</v>
      </c>
      <c r="N111" s="112">
        <f aca="true" t="shared" si="35" ref="N111:N116">SUM(C111*15,F111*12,G111*7.5,H111*7.5,I111*7.5,J111*7.5,K111*7.5,L111*100,M111*20)</f>
        <v>2902.5</v>
      </c>
      <c r="O111" s="112">
        <v>652.5</v>
      </c>
      <c r="P111" s="135">
        <v>0</v>
      </c>
      <c r="Q111" s="135">
        <v>0</v>
      </c>
      <c r="R111" s="122">
        <f t="shared" si="31"/>
        <v>2250</v>
      </c>
      <c r="S111" s="177">
        <v>26</v>
      </c>
    </row>
    <row r="112" spans="1:19" ht="12.75" customHeight="1">
      <c r="A112" s="387"/>
      <c r="B112" s="108" t="s">
        <v>113</v>
      </c>
      <c r="C112" s="109">
        <v>0</v>
      </c>
      <c r="D112" s="109">
        <v>0</v>
      </c>
      <c r="E112" s="109">
        <v>0</v>
      </c>
      <c r="F112" s="109">
        <v>0</v>
      </c>
      <c r="G112" s="110">
        <v>0</v>
      </c>
      <c r="H112" s="110">
        <v>0</v>
      </c>
      <c r="I112" s="110">
        <v>0</v>
      </c>
      <c r="J112" s="111">
        <v>0</v>
      </c>
      <c r="K112" s="111">
        <v>0</v>
      </c>
      <c r="L112" s="288">
        <v>0</v>
      </c>
      <c r="M112" s="288">
        <v>0</v>
      </c>
      <c r="N112" s="112">
        <f t="shared" si="35"/>
        <v>0</v>
      </c>
      <c r="O112" s="112">
        <v>0</v>
      </c>
      <c r="P112" s="135">
        <v>0</v>
      </c>
      <c r="Q112" s="135">
        <v>0</v>
      </c>
      <c r="R112" s="122">
        <f t="shared" si="31"/>
        <v>0</v>
      </c>
      <c r="S112" s="177">
        <v>0</v>
      </c>
    </row>
    <row r="113" spans="1:19" ht="12.75" customHeight="1">
      <c r="A113" s="387"/>
      <c r="B113" s="108" t="s">
        <v>114</v>
      </c>
      <c r="C113" s="109">
        <v>244</v>
      </c>
      <c r="D113" s="109">
        <v>0</v>
      </c>
      <c r="E113" s="109">
        <v>49</v>
      </c>
      <c r="F113" s="109">
        <v>0</v>
      </c>
      <c r="G113" s="110">
        <v>33</v>
      </c>
      <c r="H113" s="110">
        <v>2</v>
      </c>
      <c r="I113" s="110">
        <v>31</v>
      </c>
      <c r="J113" s="111">
        <v>0</v>
      </c>
      <c r="K113" s="111">
        <v>76</v>
      </c>
      <c r="L113" s="288">
        <v>0</v>
      </c>
      <c r="M113" s="288">
        <v>0</v>
      </c>
      <c r="N113" s="112">
        <f t="shared" si="35"/>
        <v>4725</v>
      </c>
      <c r="O113" s="112">
        <v>1267.5</v>
      </c>
      <c r="P113" s="135">
        <v>0</v>
      </c>
      <c r="Q113" s="135">
        <v>0</v>
      </c>
      <c r="R113" s="122">
        <f t="shared" si="31"/>
        <v>3457.5</v>
      </c>
      <c r="S113" s="177">
        <v>44</v>
      </c>
    </row>
    <row r="114" spans="1:19" ht="12.75" customHeight="1">
      <c r="A114" s="387"/>
      <c r="B114" s="213" t="s">
        <v>139</v>
      </c>
      <c r="C114" s="109">
        <v>112</v>
      </c>
      <c r="D114" s="109">
        <v>1</v>
      </c>
      <c r="E114" s="109">
        <v>3</v>
      </c>
      <c r="F114" s="109">
        <v>0</v>
      </c>
      <c r="G114" s="110">
        <v>9</v>
      </c>
      <c r="H114" s="110">
        <v>0</v>
      </c>
      <c r="I114" s="110">
        <v>12</v>
      </c>
      <c r="J114" s="111">
        <v>0</v>
      </c>
      <c r="K114" s="111">
        <v>9</v>
      </c>
      <c r="L114" s="288">
        <v>0</v>
      </c>
      <c r="M114" s="288">
        <v>0</v>
      </c>
      <c r="N114" s="112">
        <f t="shared" si="35"/>
        <v>1905</v>
      </c>
      <c r="O114" s="112">
        <v>352.5</v>
      </c>
      <c r="P114" s="135">
        <v>0</v>
      </c>
      <c r="Q114" s="135">
        <v>0</v>
      </c>
      <c r="R114" s="122">
        <f t="shared" si="31"/>
        <v>1552.5</v>
      </c>
      <c r="S114" s="177">
        <v>15</v>
      </c>
    </row>
    <row r="115" spans="1:19" ht="12.75" customHeight="1">
      <c r="A115" s="387"/>
      <c r="B115" s="108" t="s">
        <v>115</v>
      </c>
      <c r="C115" s="109">
        <v>116</v>
      </c>
      <c r="D115" s="109">
        <v>27</v>
      </c>
      <c r="E115" s="109">
        <v>0</v>
      </c>
      <c r="F115" s="109">
        <v>0</v>
      </c>
      <c r="G115" s="110">
        <v>17</v>
      </c>
      <c r="H115" s="110">
        <v>0</v>
      </c>
      <c r="I115" s="110">
        <v>5</v>
      </c>
      <c r="J115" s="111">
        <v>1</v>
      </c>
      <c r="K115" s="111">
        <v>16</v>
      </c>
      <c r="L115" s="288">
        <v>0</v>
      </c>
      <c r="M115" s="288">
        <v>0</v>
      </c>
      <c r="N115" s="112">
        <f t="shared" si="35"/>
        <v>2032.5</v>
      </c>
      <c r="O115" s="112">
        <v>412.5</v>
      </c>
      <c r="P115" s="135">
        <v>0</v>
      </c>
      <c r="Q115" s="135">
        <v>0</v>
      </c>
      <c r="R115" s="122">
        <f t="shared" si="31"/>
        <v>1620</v>
      </c>
      <c r="S115" s="177">
        <v>18</v>
      </c>
    </row>
    <row r="116" spans="1:19" ht="12.75" customHeight="1">
      <c r="A116" s="387"/>
      <c r="B116" s="108" t="s">
        <v>116</v>
      </c>
      <c r="C116" s="109">
        <v>13</v>
      </c>
      <c r="D116" s="109">
        <v>14</v>
      </c>
      <c r="E116" s="109">
        <v>4</v>
      </c>
      <c r="F116" s="109">
        <v>0</v>
      </c>
      <c r="G116" s="110">
        <v>1</v>
      </c>
      <c r="H116" s="110">
        <v>0</v>
      </c>
      <c r="I116" s="110">
        <v>2</v>
      </c>
      <c r="J116" s="111">
        <v>0</v>
      </c>
      <c r="K116" s="111">
        <v>2</v>
      </c>
      <c r="L116" s="288">
        <v>0</v>
      </c>
      <c r="M116" s="288">
        <v>0</v>
      </c>
      <c r="N116" s="112">
        <f t="shared" si="35"/>
        <v>232.5</v>
      </c>
      <c r="O116" s="112">
        <v>0</v>
      </c>
      <c r="P116" s="135">
        <v>0</v>
      </c>
      <c r="Q116" s="135">
        <v>0</v>
      </c>
      <c r="R116" s="122">
        <f t="shared" si="31"/>
        <v>232.5</v>
      </c>
      <c r="S116" s="177">
        <v>0</v>
      </c>
    </row>
    <row r="117" spans="1:19" ht="12.75" customHeight="1">
      <c r="A117" s="387"/>
      <c r="B117" s="116" t="s">
        <v>117</v>
      </c>
      <c r="C117" s="168">
        <f aca="true" t="shared" si="36" ref="C117:Q117">SUM(C111:C116)</f>
        <v>647</v>
      </c>
      <c r="D117" s="168">
        <f t="shared" si="36"/>
        <v>70</v>
      </c>
      <c r="E117" s="168">
        <f t="shared" si="36"/>
        <v>71</v>
      </c>
      <c r="F117" s="168">
        <f t="shared" si="36"/>
        <v>0</v>
      </c>
      <c r="G117" s="168">
        <f t="shared" si="36"/>
        <v>78</v>
      </c>
      <c r="H117" s="168">
        <f t="shared" si="36"/>
        <v>4</v>
      </c>
      <c r="I117" s="168">
        <f t="shared" si="36"/>
        <v>69</v>
      </c>
      <c r="J117" s="117">
        <f t="shared" si="36"/>
        <v>1</v>
      </c>
      <c r="K117" s="117">
        <f t="shared" si="36"/>
        <v>127</v>
      </c>
      <c r="L117" s="168">
        <f t="shared" si="36"/>
        <v>0</v>
      </c>
      <c r="M117" s="168">
        <f t="shared" si="36"/>
        <v>0</v>
      </c>
      <c r="N117" s="169">
        <f t="shared" si="36"/>
        <v>11797.5</v>
      </c>
      <c r="O117" s="169">
        <f t="shared" si="36"/>
        <v>2685</v>
      </c>
      <c r="P117" s="292">
        <f t="shared" si="36"/>
        <v>0</v>
      </c>
      <c r="Q117" s="169">
        <f t="shared" si="36"/>
        <v>0</v>
      </c>
      <c r="R117" s="265">
        <f t="shared" si="31"/>
        <v>9112.5</v>
      </c>
      <c r="S117" s="121">
        <f>SUM(S111:S116)</f>
        <v>103</v>
      </c>
    </row>
    <row r="118" spans="1:19" ht="12.75" customHeight="1">
      <c r="A118" s="387">
        <v>43755</v>
      </c>
      <c r="B118" s="108" t="s">
        <v>112</v>
      </c>
      <c r="C118" s="109">
        <v>134</v>
      </c>
      <c r="D118" s="109">
        <v>23</v>
      </c>
      <c r="E118" s="109">
        <v>96</v>
      </c>
      <c r="F118" s="109">
        <v>0</v>
      </c>
      <c r="G118" s="110">
        <v>24</v>
      </c>
      <c r="H118" s="110">
        <v>0</v>
      </c>
      <c r="I118" s="110">
        <v>42</v>
      </c>
      <c r="J118" s="111">
        <v>0</v>
      </c>
      <c r="K118" s="111">
        <v>32</v>
      </c>
      <c r="L118" s="288">
        <v>2</v>
      </c>
      <c r="M118" s="288">
        <v>2</v>
      </c>
      <c r="N118" s="112">
        <f aca="true" t="shared" si="37" ref="N118:N123">SUM(C118*15,F118*12,G118*7.5,H118*7.5,I118*7.5,J118*7.5,K118*7.5,L118*100,M118*20)</f>
        <v>2985</v>
      </c>
      <c r="O118" s="112">
        <v>547.5</v>
      </c>
      <c r="P118" s="135">
        <v>0</v>
      </c>
      <c r="Q118" s="135">
        <v>0</v>
      </c>
      <c r="R118" s="122">
        <f t="shared" si="31"/>
        <v>2437.5</v>
      </c>
      <c r="S118" s="177">
        <v>20</v>
      </c>
    </row>
    <row r="119" spans="1:19" ht="12.75" customHeight="1">
      <c r="A119" s="387"/>
      <c r="B119" s="108" t="s">
        <v>113</v>
      </c>
      <c r="C119" s="109">
        <v>0</v>
      </c>
      <c r="D119" s="109">
        <v>0</v>
      </c>
      <c r="E119" s="109">
        <v>0</v>
      </c>
      <c r="F119" s="109">
        <v>0</v>
      </c>
      <c r="G119" s="110">
        <v>0</v>
      </c>
      <c r="H119" s="110">
        <v>0</v>
      </c>
      <c r="I119" s="110">
        <v>0</v>
      </c>
      <c r="J119" s="111">
        <v>0</v>
      </c>
      <c r="K119" s="111">
        <v>0</v>
      </c>
      <c r="L119" s="288">
        <v>0</v>
      </c>
      <c r="M119" s="288">
        <v>0</v>
      </c>
      <c r="N119" s="112">
        <f t="shared" si="37"/>
        <v>0</v>
      </c>
      <c r="O119" s="112">
        <v>0</v>
      </c>
      <c r="P119" s="135">
        <v>0</v>
      </c>
      <c r="Q119" s="135">
        <v>0</v>
      </c>
      <c r="R119" s="122">
        <f t="shared" si="31"/>
        <v>0</v>
      </c>
      <c r="S119" s="177">
        <v>0</v>
      </c>
    </row>
    <row r="120" spans="1:19" ht="12.75" customHeight="1">
      <c r="A120" s="387"/>
      <c r="B120" s="108" t="s">
        <v>114</v>
      </c>
      <c r="C120" s="109">
        <v>310</v>
      </c>
      <c r="D120" s="109">
        <v>0</v>
      </c>
      <c r="E120" s="109">
        <v>184</v>
      </c>
      <c r="F120" s="109">
        <v>0</v>
      </c>
      <c r="G120" s="110">
        <v>66</v>
      </c>
      <c r="H120" s="110">
        <v>1</v>
      </c>
      <c r="I120" s="110">
        <v>34</v>
      </c>
      <c r="J120" s="111">
        <v>0</v>
      </c>
      <c r="K120" s="111">
        <v>65</v>
      </c>
      <c r="L120" s="288">
        <v>0</v>
      </c>
      <c r="M120" s="288">
        <v>0</v>
      </c>
      <c r="N120" s="112">
        <f t="shared" si="37"/>
        <v>5895</v>
      </c>
      <c r="O120" s="112">
        <v>1455</v>
      </c>
      <c r="P120" s="135">
        <v>4.5</v>
      </c>
      <c r="Q120" s="135">
        <v>0</v>
      </c>
      <c r="R120" s="122">
        <f t="shared" si="31"/>
        <v>4435.5</v>
      </c>
      <c r="S120" s="177">
        <v>36</v>
      </c>
    </row>
    <row r="121" spans="1:19" ht="12.75" customHeight="1">
      <c r="A121" s="387"/>
      <c r="B121" s="213" t="s">
        <v>139</v>
      </c>
      <c r="C121" s="109">
        <v>92</v>
      </c>
      <c r="D121" s="109">
        <v>0</v>
      </c>
      <c r="E121" s="109">
        <v>1</v>
      </c>
      <c r="F121" s="109">
        <v>0</v>
      </c>
      <c r="G121" s="110">
        <v>28</v>
      </c>
      <c r="H121" s="110">
        <v>2</v>
      </c>
      <c r="I121" s="110">
        <v>7</v>
      </c>
      <c r="J121" s="111">
        <v>1</v>
      </c>
      <c r="K121" s="111">
        <v>10</v>
      </c>
      <c r="L121" s="288">
        <v>0</v>
      </c>
      <c r="M121" s="288">
        <v>0</v>
      </c>
      <c r="N121" s="112">
        <f t="shared" si="37"/>
        <v>1740</v>
      </c>
      <c r="O121" s="112">
        <v>375</v>
      </c>
      <c r="P121" s="135">
        <v>0</v>
      </c>
      <c r="Q121" s="135">
        <v>0</v>
      </c>
      <c r="R121" s="122">
        <f t="shared" si="31"/>
        <v>1365</v>
      </c>
      <c r="S121" s="177">
        <v>17</v>
      </c>
    </row>
    <row r="122" spans="1:19" ht="12.75" customHeight="1">
      <c r="A122" s="387"/>
      <c r="B122" s="108" t="s">
        <v>115</v>
      </c>
      <c r="C122" s="109">
        <v>157</v>
      </c>
      <c r="D122" s="109">
        <v>27</v>
      </c>
      <c r="E122" s="109">
        <v>12</v>
      </c>
      <c r="F122" s="109">
        <v>0</v>
      </c>
      <c r="G122" s="110">
        <v>19</v>
      </c>
      <c r="H122" s="110">
        <v>0</v>
      </c>
      <c r="I122" s="110">
        <v>8</v>
      </c>
      <c r="J122" s="111">
        <v>0</v>
      </c>
      <c r="K122" s="111">
        <v>17</v>
      </c>
      <c r="L122" s="288">
        <v>0</v>
      </c>
      <c r="M122" s="288">
        <v>0</v>
      </c>
      <c r="N122" s="112">
        <f t="shared" si="37"/>
        <v>2685</v>
      </c>
      <c r="O122" s="112">
        <v>750</v>
      </c>
      <c r="P122" s="135">
        <v>0</v>
      </c>
      <c r="Q122" s="135">
        <v>0</v>
      </c>
      <c r="R122" s="122">
        <f t="shared" si="31"/>
        <v>1935</v>
      </c>
      <c r="S122" s="177">
        <v>30</v>
      </c>
    </row>
    <row r="123" spans="1:19" ht="12.75" customHeight="1">
      <c r="A123" s="387"/>
      <c r="B123" s="108" t="s">
        <v>116</v>
      </c>
      <c r="C123" s="109">
        <v>19</v>
      </c>
      <c r="D123" s="109">
        <v>20</v>
      </c>
      <c r="E123" s="109">
        <v>64</v>
      </c>
      <c r="F123" s="109">
        <v>0</v>
      </c>
      <c r="G123" s="110">
        <v>4</v>
      </c>
      <c r="H123" s="110">
        <v>0</v>
      </c>
      <c r="I123" s="110">
        <v>0</v>
      </c>
      <c r="J123" s="111">
        <v>0</v>
      </c>
      <c r="K123" s="111">
        <v>6</v>
      </c>
      <c r="L123" s="288">
        <v>0</v>
      </c>
      <c r="M123" s="288">
        <v>0</v>
      </c>
      <c r="N123" s="112">
        <f t="shared" si="37"/>
        <v>360</v>
      </c>
      <c r="O123" s="112">
        <v>30</v>
      </c>
      <c r="P123" s="135">
        <v>0</v>
      </c>
      <c r="Q123" s="135">
        <v>0</v>
      </c>
      <c r="R123" s="122">
        <f t="shared" si="31"/>
        <v>330</v>
      </c>
      <c r="S123" s="177">
        <v>1</v>
      </c>
    </row>
    <row r="124" spans="1:19" ht="12.75" customHeight="1">
      <c r="A124" s="387"/>
      <c r="B124" s="116" t="s">
        <v>117</v>
      </c>
      <c r="C124" s="168">
        <f aca="true" t="shared" si="38" ref="C124:Q124">SUM(C118:C123)</f>
        <v>712</v>
      </c>
      <c r="D124" s="168">
        <f t="shared" si="38"/>
        <v>70</v>
      </c>
      <c r="E124" s="168">
        <f t="shared" si="38"/>
        <v>357</v>
      </c>
      <c r="F124" s="168">
        <f t="shared" si="38"/>
        <v>0</v>
      </c>
      <c r="G124" s="168">
        <f t="shared" si="38"/>
        <v>141</v>
      </c>
      <c r="H124" s="168">
        <f t="shared" si="38"/>
        <v>3</v>
      </c>
      <c r="I124" s="168">
        <f t="shared" si="38"/>
        <v>91</v>
      </c>
      <c r="J124" s="168">
        <f t="shared" si="38"/>
        <v>1</v>
      </c>
      <c r="K124" s="168">
        <f t="shared" si="38"/>
        <v>130</v>
      </c>
      <c r="L124" s="168">
        <f t="shared" si="38"/>
        <v>2</v>
      </c>
      <c r="M124" s="168">
        <f t="shared" si="38"/>
        <v>2</v>
      </c>
      <c r="N124" s="169">
        <f t="shared" si="38"/>
        <v>13665</v>
      </c>
      <c r="O124" s="169">
        <f t="shared" si="38"/>
        <v>3157.5</v>
      </c>
      <c r="P124" s="292">
        <f t="shared" si="38"/>
        <v>4.5</v>
      </c>
      <c r="Q124" s="169">
        <f t="shared" si="38"/>
        <v>0</v>
      </c>
      <c r="R124" s="265">
        <f t="shared" si="31"/>
        <v>10503</v>
      </c>
      <c r="S124" s="121">
        <f>SUM(S118:S123)</f>
        <v>104</v>
      </c>
    </row>
    <row r="125" spans="1:19" ht="12.75" customHeight="1">
      <c r="A125" s="387">
        <v>43756</v>
      </c>
      <c r="B125" s="108" t="s">
        <v>112</v>
      </c>
      <c r="C125" s="109">
        <v>166</v>
      </c>
      <c r="D125" s="109">
        <v>38</v>
      </c>
      <c r="E125" s="109">
        <v>28</v>
      </c>
      <c r="F125" s="109">
        <v>0</v>
      </c>
      <c r="G125" s="110">
        <v>99</v>
      </c>
      <c r="H125" s="110">
        <v>4</v>
      </c>
      <c r="I125" s="110">
        <v>8</v>
      </c>
      <c r="J125" s="111">
        <v>1</v>
      </c>
      <c r="K125" s="111">
        <v>29</v>
      </c>
      <c r="L125" s="288">
        <v>0</v>
      </c>
      <c r="M125" s="288">
        <v>0</v>
      </c>
      <c r="N125" s="112">
        <f aca="true" t="shared" si="39" ref="N125:N130">SUM(C125*15,F125*12,G125*7.5,H125*7.5,I125*7.5,J125*7.5,K125*7.5,L125*100,M125*20)</f>
        <v>3547.5</v>
      </c>
      <c r="O125" s="112">
        <v>697.5</v>
      </c>
      <c r="P125" s="135">
        <v>0</v>
      </c>
      <c r="Q125" s="135">
        <v>0</v>
      </c>
      <c r="R125" s="122">
        <f t="shared" si="31"/>
        <v>2850</v>
      </c>
      <c r="S125" s="177">
        <v>27</v>
      </c>
    </row>
    <row r="126" spans="1:19" ht="12.75" customHeight="1">
      <c r="A126" s="387"/>
      <c r="B126" s="108" t="s">
        <v>113</v>
      </c>
      <c r="C126" s="109">
        <v>0</v>
      </c>
      <c r="D126" s="109">
        <v>0</v>
      </c>
      <c r="E126" s="109">
        <v>0</v>
      </c>
      <c r="F126" s="109">
        <v>0</v>
      </c>
      <c r="G126" s="110">
        <v>0</v>
      </c>
      <c r="H126" s="110">
        <v>0</v>
      </c>
      <c r="I126" s="110">
        <v>0</v>
      </c>
      <c r="J126" s="111">
        <v>0</v>
      </c>
      <c r="K126" s="111">
        <v>0</v>
      </c>
      <c r="L126" s="288">
        <v>0</v>
      </c>
      <c r="M126" s="288">
        <v>0</v>
      </c>
      <c r="N126" s="112">
        <f t="shared" si="39"/>
        <v>0</v>
      </c>
      <c r="O126" s="112">
        <v>0</v>
      </c>
      <c r="P126" s="135">
        <v>0</v>
      </c>
      <c r="Q126" s="135">
        <v>0</v>
      </c>
      <c r="R126" s="122">
        <f t="shared" si="31"/>
        <v>0</v>
      </c>
      <c r="S126" s="177">
        <v>0</v>
      </c>
    </row>
    <row r="127" spans="1:24" ht="12.75" customHeight="1">
      <c r="A127" s="387"/>
      <c r="B127" s="108" t="s">
        <v>114</v>
      </c>
      <c r="C127" s="109">
        <v>242</v>
      </c>
      <c r="D127" s="109">
        <v>0</v>
      </c>
      <c r="E127" s="109">
        <v>112</v>
      </c>
      <c r="F127" s="109">
        <v>0</v>
      </c>
      <c r="G127" s="110">
        <v>41</v>
      </c>
      <c r="H127" s="110">
        <v>2</v>
      </c>
      <c r="I127" s="110">
        <v>35</v>
      </c>
      <c r="J127" s="111">
        <v>2</v>
      </c>
      <c r="K127" s="111">
        <v>50</v>
      </c>
      <c r="L127" s="288">
        <v>0</v>
      </c>
      <c r="M127" s="288">
        <v>0</v>
      </c>
      <c r="N127" s="112">
        <f t="shared" si="39"/>
        <v>4605</v>
      </c>
      <c r="O127" s="112">
        <v>1110</v>
      </c>
      <c r="P127" s="135">
        <v>0</v>
      </c>
      <c r="Q127" s="135">
        <v>0</v>
      </c>
      <c r="R127" s="122">
        <f t="shared" si="31"/>
        <v>3495</v>
      </c>
      <c r="S127" s="177">
        <v>42</v>
      </c>
      <c r="X127" s="107"/>
    </row>
    <row r="128" spans="1:24" ht="12.75" customHeight="1">
      <c r="A128" s="387"/>
      <c r="B128" s="213" t="s">
        <v>139</v>
      </c>
      <c r="C128" s="109">
        <v>96</v>
      </c>
      <c r="D128" s="109">
        <v>1</v>
      </c>
      <c r="E128" s="109">
        <v>3</v>
      </c>
      <c r="F128" s="109">
        <v>0</v>
      </c>
      <c r="G128" s="110">
        <v>24</v>
      </c>
      <c r="H128" s="110">
        <v>0</v>
      </c>
      <c r="I128" s="110">
        <v>5</v>
      </c>
      <c r="J128" s="111">
        <v>2</v>
      </c>
      <c r="K128" s="111">
        <v>14</v>
      </c>
      <c r="L128" s="288">
        <v>1</v>
      </c>
      <c r="M128" s="288">
        <v>1</v>
      </c>
      <c r="N128" s="112">
        <f t="shared" si="39"/>
        <v>1897.5</v>
      </c>
      <c r="O128" s="112">
        <v>652.5</v>
      </c>
      <c r="P128" s="135">
        <v>0</v>
      </c>
      <c r="Q128" s="135">
        <v>0</v>
      </c>
      <c r="R128" s="122">
        <f t="shared" si="31"/>
        <v>1245</v>
      </c>
      <c r="S128" s="177">
        <v>25</v>
      </c>
      <c r="X128" s="107"/>
    </row>
    <row r="129" spans="1:24" ht="12.75" customHeight="1">
      <c r="A129" s="387"/>
      <c r="B129" s="108" t="s">
        <v>115</v>
      </c>
      <c r="C129" s="109">
        <v>102</v>
      </c>
      <c r="D129" s="109">
        <v>19</v>
      </c>
      <c r="E129" s="109">
        <v>6</v>
      </c>
      <c r="F129" s="109">
        <v>0</v>
      </c>
      <c r="G129" s="110">
        <v>19</v>
      </c>
      <c r="H129" s="110">
        <v>0</v>
      </c>
      <c r="I129" s="110">
        <v>10</v>
      </c>
      <c r="J129" s="111">
        <v>0</v>
      </c>
      <c r="K129" s="111">
        <v>20</v>
      </c>
      <c r="L129" s="288">
        <v>0</v>
      </c>
      <c r="M129" s="288">
        <v>0</v>
      </c>
      <c r="N129" s="112">
        <f t="shared" si="39"/>
        <v>1897.5</v>
      </c>
      <c r="O129" s="112">
        <v>382.5</v>
      </c>
      <c r="P129" s="135">
        <v>0</v>
      </c>
      <c r="Q129" s="135">
        <v>0</v>
      </c>
      <c r="R129" s="122">
        <f t="shared" si="31"/>
        <v>1515</v>
      </c>
      <c r="S129" s="177">
        <v>19</v>
      </c>
      <c r="X129" s="107"/>
    </row>
    <row r="130" spans="1:24" ht="12.75" customHeight="1">
      <c r="A130" s="387"/>
      <c r="B130" s="108" t="s">
        <v>116</v>
      </c>
      <c r="C130" s="109">
        <v>13</v>
      </c>
      <c r="D130" s="109">
        <v>12</v>
      </c>
      <c r="E130" s="109">
        <v>2</v>
      </c>
      <c r="F130" s="109">
        <v>0</v>
      </c>
      <c r="G130" s="110">
        <v>5</v>
      </c>
      <c r="H130" s="110">
        <v>1</v>
      </c>
      <c r="I130" s="110">
        <v>2</v>
      </c>
      <c r="J130" s="111">
        <v>0</v>
      </c>
      <c r="K130" s="111">
        <v>5</v>
      </c>
      <c r="L130" s="288">
        <v>0</v>
      </c>
      <c r="M130" s="288">
        <v>0</v>
      </c>
      <c r="N130" s="112">
        <f t="shared" si="39"/>
        <v>292.5</v>
      </c>
      <c r="O130" s="112">
        <v>22.5</v>
      </c>
      <c r="P130" s="135">
        <v>0</v>
      </c>
      <c r="Q130" s="135">
        <v>0</v>
      </c>
      <c r="R130" s="122">
        <f t="shared" si="31"/>
        <v>270</v>
      </c>
      <c r="S130" s="177">
        <v>1</v>
      </c>
      <c r="X130" s="107"/>
    </row>
    <row r="131" spans="1:24" ht="12.75" customHeight="1">
      <c r="A131" s="387"/>
      <c r="B131" s="116" t="s">
        <v>117</v>
      </c>
      <c r="C131" s="168">
        <f>SUM(C125:C130)</f>
        <v>619</v>
      </c>
      <c r="D131" s="168">
        <f>SUM(D125:D130)</f>
        <v>70</v>
      </c>
      <c r="E131" s="168">
        <f>SUM(E125:E130)</f>
        <v>151</v>
      </c>
      <c r="F131" s="168">
        <f>SUM(F125:F130)</f>
        <v>0</v>
      </c>
      <c r="G131" s="168"/>
      <c r="H131" s="168">
        <f>SUM(H125:H130)</f>
        <v>7</v>
      </c>
      <c r="I131" s="168">
        <f>SUM(I125:I130)</f>
        <v>60</v>
      </c>
      <c r="J131" s="168">
        <f>SUM(J125:J130)</f>
        <v>5</v>
      </c>
      <c r="K131" s="168"/>
      <c r="L131" s="168">
        <f aca="true" t="shared" si="40" ref="L131:Q131">SUM(L125:L130)</f>
        <v>1</v>
      </c>
      <c r="M131" s="168">
        <f t="shared" si="40"/>
        <v>1</v>
      </c>
      <c r="N131" s="169">
        <f t="shared" si="40"/>
        <v>12240</v>
      </c>
      <c r="O131" s="169">
        <f t="shared" si="40"/>
        <v>2865</v>
      </c>
      <c r="P131" s="292">
        <f t="shared" si="40"/>
        <v>0</v>
      </c>
      <c r="Q131" s="169">
        <f t="shared" si="40"/>
        <v>0</v>
      </c>
      <c r="R131" s="265">
        <f t="shared" si="31"/>
        <v>9375</v>
      </c>
      <c r="S131" s="121">
        <f>SUM(S125:S130)</f>
        <v>114</v>
      </c>
      <c r="X131" s="107"/>
    </row>
    <row r="132" spans="1:24" ht="12.75" customHeight="1">
      <c r="A132" s="387">
        <v>43757</v>
      </c>
      <c r="B132" s="108" t="s">
        <v>112</v>
      </c>
      <c r="C132" s="109">
        <v>335</v>
      </c>
      <c r="D132" s="109">
        <v>12</v>
      </c>
      <c r="E132" s="109">
        <v>107</v>
      </c>
      <c r="F132" s="109">
        <v>0</v>
      </c>
      <c r="G132" s="110">
        <v>92</v>
      </c>
      <c r="H132" s="110">
        <v>2</v>
      </c>
      <c r="I132" s="110">
        <v>17</v>
      </c>
      <c r="J132" s="111">
        <v>0</v>
      </c>
      <c r="K132" s="111">
        <v>89</v>
      </c>
      <c r="L132" s="288">
        <v>1</v>
      </c>
      <c r="M132" s="288">
        <v>2</v>
      </c>
      <c r="N132" s="112">
        <f aca="true" t="shared" si="41" ref="N132:N137">SUM(C132*15,F132*12,G132*7.5,H132*7.5,I132*7.5,J132*7.5,K132*7.5,L132*100,M132*20)</f>
        <v>6665</v>
      </c>
      <c r="O132" s="112">
        <v>2272.5</v>
      </c>
      <c r="P132" s="135">
        <v>0</v>
      </c>
      <c r="Q132" s="135">
        <v>0</v>
      </c>
      <c r="R132" s="122">
        <f t="shared" si="31"/>
        <v>4392.5</v>
      </c>
      <c r="S132" s="177">
        <v>84</v>
      </c>
      <c r="X132" s="107"/>
    </row>
    <row r="133" spans="1:24" ht="12.75" customHeight="1">
      <c r="A133" s="387"/>
      <c r="B133" s="108" t="s">
        <v>113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0">
        <v>0</v>
      </c>
      <c r="I133" s="110">
        <v>0</v>
      </c>
      <c r="J133" s="111">
        <v>0</v>
      </c>
      <c r="K133" s="111">
        <v>0</v>
      </c>
      <c r="L133" s="288">
        <v>0</v>
      </c>
      <c r="M133" s="288">
        <v>0</v>
      </c>
      <c r="N133" s="112">
        <f t="shared" si="41"/>
        <v>0</v>
      </c>
      <c r="O133" s="112">
        <v>0</v>
      </c>
      <c r="P133" s="135">
        <v>0</v>
      </c>
      <c r="Q133" s="135">
        <v>0</v>
      </c>
      <c r="R133" s="122">
        <f t="shared" si="31"/>
        <v>0</v>
      </c>
      <c r="S133" s="177">
        <v>0</v>
      </c>
      <c r="U133" s="296"/>
      <c r="V133" s="159"/>
      <c r="W133" s="159"/>
      <c r="X133" s="107"/>
    </row>
    <row r="134" spans="1:23" ht="12.75" customHeight="1">
      <c r="A134" s="387"/>
      <c r="B134" s="108" t="s">
        <v>114</v>
      </c>
      <c r="C134" s="109">
        <v>395</v>
      </c>
      <c r="D134" s="109">
        <v>0</v>
      </c>
      <c r="E134" s="109">
        <v>25</v>
      </c>
      <c r="F134" s="109">
        <v>0</v>
      </c>
      <c r="G134" s="110">
        <v>71</v>
      </c>
      <c r="H134" s="110">
        <v>2</v>
      </c>
      <c r="I134" s="110">
        <v>69</v>
      </c>
      <c r="J134" s="111">
        <v>1</v>
      </c>
      <c r="K134" s="111">
        <v>91</v>
      </c>
      <c r="L134" s="288">
        <v>0</v>
      </c>
      <c r="M134" s="288">
        <v>1</v>
      </c>
      <c r="N134" s="112">
        <f t="shared" si="41"/>
        <v>7700</v>
      </c>
      <c r="O134" s="112">
        <v>3005</v>
      </c>
      <c r="P134" s="135">
        <v>0</v>
      </c>
      <c r="Q134" s="135">
        <v>0</v>
      </c>
      <c r="R134" s="122">
        <f t="shared" si="31"/>
        <v>4695</v>
      </c>
      <c r="S134" s="177">
        <v>117</v>
      </c>
      <c r="U134" s="159"/>
      <c r="V134" s="159"/>
      <c r="W134" s="159"/>
    </row>
    <row r="135" spans="1:23" ht="12.75" customHeight="1">
      <c r="A135" s="387"/>
      <c r="B135" s="213" t="s">
        <v>139</v>
      </c>
      <c r="C135" s="109">
        <v>187</v>
      </c>
      <c r="D135" s="109">
        <v>0</v>
      </c>
      <c r="E135" s="109">
        <v>13</v>
      </c>
      <c r="F135" s="109">
        <v>0</v>
      </c>
      <c r="G135" s="110">
        <v>60</v>
      </c>
      <c r="H135" s="110">
        <v>5</v>
      </c>
      <c r="I135" s="110">
        <v>32</v>
      </c>
      <c r="J135" s="111">
        <v>1</v>
      </c>
      <c r="K135" s="111">
        <v>57</v>
      </c>
      <c r="L135" s="288">
        <v>0</v>
      </c>
      <c r="M135" s="288">
        <v>0</v>
      </c>
      <c r="N135" s="112">
        <f t="shared" si="41"/>
        <v>3967.5</v>
      </c>
      <c r="O135" s="112">
        <v>1342.5</v>
      </c>
      <c r="P135" s="135">
        <v>0</v>
      </c>
      <c r="Q135" s="135">
        <v>0</v>
      </c>
      <c r="R135" s="122">
        <f t="shared" si="31"/>
        <v>2625</v>
      </c>
      <c r="S135" s="177">
        <v>63</v>
      </c>
      <c r="U135" s="159"/>
      <c r="V135" s="159"/>
      <c r="W135" s="159"/>
    </row>
    <row r="136" spans="1:19" ht="12.75" customHeight="1">
      <c r="A136" s="387"/>
      <c r="B136" s="108" t="s">
        <v>115</v>
      </c>
      <c r="C136" s="109">
        <v>187</v>
      </c>
      <c r="D136" s="109">
        <v>0</v>
      </c>
      <c r="E136" s="109">
        <v>9</v>
      </c>
      <c r="F136" s="109">
        <v>0</v>
      </c>
      <c r="G136" s="110">
        <v>51</v>
      </c>
      <c r="H136" s="110">
        <v>3</v>
      </c>
      <c r="I136" s="110">
        <v>19</v>
      </c>
      <c r="J136" s="111">
        <v>0</v>
      </c>
      <c r="K136" s="111">
        <v>23</v>
      </c>
      <c r="L136" s="288">
        <v>0</v>
      </c>
      <c r="M136" s="288">
        <v>0</v>
      </c>
      <c r="N136" s="112">
        <f t="shared" si="41"/>
        <v>3525</v>
      </c>
      <c r="O136" s="112">
        <v>1050</v>
      </c>
      <c r="P136" s="135">
        <v>0</v>
      </c>
      <c r="Q136" s="135">
        <v>0</v>
      </c>
      <c r="R136" s="122">
        <f t="shared" si="31"/>
        <v>2475</v>
      </c>
      <c r="S136" s="177">
        <v>49</v>
      </c>
    </row>
    <row r="137" spans="1:19" ht="12.75" customHeight="1">
      <c r="A137" s="387"/>
      <c r="B137" s="108" t="s">
        <v>116</v>
      </c>
      <c r="C137" s="109">
        <v>34</v>
      </c>
      <c r="D137" s="109">
        <v>0</v>
      </c>
      <c r="E137" s="109">
        <v>36</v>
      </c>
      <c r="F137" s="109">
        <v>0</v>
      </c>
      <c r="G137" s="110">
        <v>12</v>
      </c>
      <c r="H137" s="110">
        <v>0</v>
      </c>
      <c r="I137" s="110">
        <v>12</v>
      </c>
      <c r="J137" s="111">
        <v>0</v>
      </c>
      <c r="K137" s="111">
        <v>13</v>
      </c>
      <c r="L137" s="288">
        <v>0</v>
      </c>
      <c r="M137" s="288">
        <v>0</v>
      </c>
      <c r="N137" s="112">
        <f t="shared" si="41"/>
        <v>787.5</v>
      </c>
      <c r="O137" s="112">
        <v>247.5</v>
      </c>
      <c r="P137" s="135">
        <v>0</v>
      </c>
      <c r="Q137" s="135">
        <v>0</v>
      </c>
      <c r="R137" s="122">
        <f t="shared" si="31"/>
        <v>540</v>
      </c>
      <c r="S137" s="177">
        <v>11</v>
      </c>
    </row>
    <row r="138" spans="1:19" ht="12.75" customHeight="1">
      <c r="A138" s="387"/>
      <c r="B138" s="116" t="s">
        <v>117</v>
      </c>
      <c r="C138" s="168">
        <f aca="true" t="shared" si="42" ref="C138:Q138">SUM(C132:C137)</f>
        <v>1138</v>
      </c>
      <c r="D138" s="168">
        <f t="shared" si="42"/>
        <v>12</v>
      </c>
      <c r="E138" s="168">
        <f t="shared" si="42"/>
        <v>190</v>
      </c>
      <c r="F138" s="168">
        <f t="shared" si="42"/>
        <v>0</v>
      </c>
      <c r="G138" s="168">
        <f t="shared" si="42"/>
        <v>286</v>
      </c>
      <c r="H138" s="168">
        <f t="shared" si="42"/>
        <v>12</v>
      </c>
      <c r="I138" s="168">
        <f t="shared" si="42"/>
        <v>149</v>
      </c>
      <c r="J138" s="168">
        <f t="shared" si="42"/>
        <v>2</v>
      </c>
      <c r="K138" s="168">
        <f t="shared" si="42"/>
        <v>273</v>
      </c>
      <c r="L138" s="168">
        <f t="shared" si="42"/>
        <v>1</v>
      </c>
      <c r="M138" s="168">
        <f t="shared" si="42"/>
        <v>3</v>
      </c>
      <c r="N138" s="169">
        <f t="shared" si="42"/>
        <v>22645</v>
      </c>
      <c r="O138" s="169">
        <f t="shared" si="42"/>
        <v>7917.5</v>
      </c>
      <c r="P138" s="292">
        <f t="shared" si="42"/>
        <v>0</v>
      </c>
      <c r="Q138" s="169">
        <f t="shared" si="42"/>
        <v>0</v>
      </c>
      <c r="R138" s="265">
        <f t="shared" si="31"/>
        <v>14727.5</v>
      </c>
      <c r="S138" s="121">
        <f>SUM(S132:S137)</f>
        <v>324</v>
      </c>
    </row>
    <row r="139" spans="1:19" ht="12.75" customHeight="1">
      <c r="A139" s="387">
        <v>43758</v>
      </c>
      <c r="B139" s="108" t="s">
        <v>112</v>
      </c>
      <c r="C139" s="109">
        <v>388</v>
      </c>
      <c r="D139" s="109">
        <v>57</v>
      </c>
      <c r="E139" s="109">
        <v>23</v>
      </c>
      <c r="F139" s="109">
        <v>0</v>
      </c>
      <c r="G139" s="110">
        <v>77</v>
      </c>
      <c r="H139" s="110">
        <v>2</v>
      </c>
      <c r="I139" s="110">
        <v>58</v>
      </c>
      <c r="J139" s="111">
        <v>0</v>
      </c>
      <c r="K139" s="111">
        <v>47</v>
      </c>
      <c r="L139" s="288">
        <v>0</v>
      </c>
      <c r="M139" s="288">
        <v>0</v>
      </c>
      <c r="N139" s="112">
        <f aca="true" t="shared" si="43" ref="N139:N144">SUM(C139*15,F139*12,G139*7.5,H139*7.5,I139*7.5,J139*7.5,K139*7.5,L139*100,M139*20)</f>
        <v>7200</v>
      </c>
      <c r="O139" s="112">
        <v>2212.5</v>
      </c>
      <c r="P139" s="135">
        <v>0</v>
      </c>
      <c r="Q139" s="135">
        <v>0</v>
      </c>
      <c r="R139" s="122">
        <f t="shared" si="31"/>
        <v>4987.5</v>
      </c>
      <c r="S139" s="177">
        <v>84</v>
      </c>
    </row>
    <row r="140" spans="1:19" ht="12.75" customHeight="1">
      <c r="A140" s="387"/>
      <c r="B140" s="108" t="s">
        <v>113</v>
      </c>
      <c r="C140" s="109">
        <v>0</v>
      </c>
      <c r="D140" s="109">
        <v>0</v>
      </c>
      <c r="E140" s="109">
        <v>0</v>
      </c>
      <c r="F140" s="109">
        <v>0</v>
      </c>
      <c r="G140" s="110">
        <v>0</v>
      </c>
      <c r="H140" s="110">
        <v>0</v>
      </c>
      <c r="I140" s="110">
        <v>0</v>
      </c>
      <c r="J140" s="111">
        <v>0</v>
      </c>
      <c r="K140" s="111">
        <v>0</v>
      </c>
      <c r="L140" s="288">
        <v>0</v>
      </c>
      <c r="M140" s="288">
        <v>0</v>
      </c>
      <c r="N140" s="112">
        <f t="shared" si="43"/>
        <v>0</v>
      </c>
      <c r="O140" s="112">
        <v>0</v>
      </c>
      <c r="P140" s="135">
        <v>0</v>
      </c>
      <c r="Q140" s="135">
        <v>0</v>
      </c>
      <c r="R140" s="122">
        <f t="shared" si="31"/>
        <v>0</v>
      </c>
      <c r="S140" s="177">
        <v>0</v>
      </c>
    </row>
    <row r="141" spans="1:19" ht="12.75" customHeight="1">
      <c r="A141" s="387"/>
      <c r="B141" s="108" t="s">
        <v>114</v>
      </c>
      <c r="C141" s="109">
        <v>415</v>
      </c>
      <c r="D141" s="109">
        <v>0</v>
      </c>
      <c r="E141" s="109">
        <v>44</v>
      </c>
      <c r="F141" s="109">
        <v>0</v>
      </c>
      <c r="G141" s="110">
        <v>104</v>
      </c>
      <c r="H141" s="110">
        <v>2</v>
      </c>
      <c r="I141" s="110">
        <v>21</v>
      </c>
      <c r="J141" s="111">
        <v>0</v>
      </c>
      <c r="K141" s="111">
        <v>44</v>
      </c>
      <c r="L141" s="288">
        <v>0</v>
      </c>
      <c r="M141" s="288">
        <v>0</v>
      </c>
      <c r="N141" s="112">
        <f t="shared" si="43"/>
        <v>7507.5</v>
      </c>
      <c r="O141" s="112">
        <v>2362.5</v>
      </c>
      <c r="P141" s="135">
        <v>45</v>
      </c>
      <c r="Q141" s="135">
        <v>0</v>
      </c>
      <c r="R141" s="122">
        <f t="shared" si="31"/>
        <v>5100</v>
      </c>
      <c r="S141" s="177">
        <v>94</v>
      </c>
    </row>
    <row r="142" spans="1:19" ht="12.75" customHeight="1">
      <c r="A142" s="387"/>
      <c r="B142" s="213" t="s">
        <v>139</v>
      </c>
      <c r="C142" s="109">
        <v>135</v>
      </c>
      <c r="D142" s="109">
        <v>0</v>
      </c>
      <c r="E142" s="109">
        <v>2</v>
      </c>
      <c r="F142" s="109">
        <v>0</v>
      </c>
      <c r="G142" s="110">
        <v>45</v>
      </c>
      <c r="H142" s="110">
        <v>0</v>
      </c>
      <c r="I142" s="110">
        <v>8</v>
      </c>
      <c r="J142" s="111">
        <v>0</v>
      </c>
      <c r="K142" s="111">
        <v>16</v>
      </c>
      <c r="L142" s="288">
        <v>0</v>
      </c>
      <c r="M142" s="288">
        <v>0</v>
      </c>
      <c r="N142" s="112">
        <f t="shared" si="43"/>
        <v>2542.5</v>
      </c>
      <c r="O142" s="112">
        <v>990</v>
      </c>
      <c r="P142" s="135">
        <v>0</v>
      </c>
      <c r="Q142" s="135">
        <v>0</v>
      </c>
      <c r="R142" s="122">
        <f t="shared" si="31"/>
        <v>1552.5</v>
      </c>
      <c r="S142" s="177">
        <v>47</v>
      </c>
    </row>
    <row r="143" spans="1:19" ht="12.75" customHeight="1">
      <c r="A143" s="387"/>
      <c r="B143" s="108" t="s">
        <v>115</v>
      </c>
      <c r="C143" s="109">
        <v>247</v>
      </c>
      <c r="D143" s="109">
        <v>34</v>
      </c>
      <c r="E143" s="109">
        <v>6</v>
      </c>
      <c r="F143" s="109">
        <v>0</v>
      </c>
      <c r="G143" s="110">
        <v>71</v>
      </c>
      <c r="H143" s="110">
        <v>3</v>
      </c>
      <c r="I143" s="110">
        <v>36</v>
      </c>
      <c r="J143" s="111">
        <v>0</v>
      </c>
      <c r="K143" s="111">
        <v>29</v>
      </c>
      <c r="L143" s="288">
        <v>0</v>
      </c>
      <c r="M143" s="288">
        <v>0</v>
      </c>
      <c r="N143" s="112">
        <f t="shared" si="43"/>
        <v>4747.5</v>
      </c>
      <c r="O143" s="112">
        <v>1522.5</v>
      </c>
      <c r="P143" s="135">
        <v>0</v>
      </c>
      <c r="Q143" s="135">
        <v>0</v>
      </c>
      <c r="R143" s="122">
        <f t="shared" si="31"/>
        <v>3225</v>
      </c>
      <c r="S143" s="177">
        <v>61</v>
      </c>
    </row>
    <row r="144" spans="1:19" ht="12.75" customHeight="1">
      <c r="A144" s="387"/>
      <c r="B144" s="108" t="s">
        <v>116</v>
      </c>
      <c r="C144" s="109">
        <v>27</v>
      </c>
      <c r="D144" s="109">
        <v>1</v>
      </c>
      <c r="E144" s="109">
        <v>3</v>
      </c>
      <c r="F144" s="109">
        <v>0</v>
      </c>
      <c r="G144" s="110">
        <v>5</v>
      </c>
      <c r="H144" s="110">
        <v>1</v>
      </c>
      <c r="I144" s="110">
        <v>9</v>
      </c>
      <c r="J144" s="111">
        <v>0</v>
      </c>
      <c r="K144" s="111">
        <v>1</v>
      </c>
      <c r="L144" s="288">
        <v>0</v>
      </c>
      <c r="M144" s="288">
        <v>0</v>
      </c>
      <c r="N144" s="112">
        <f t="shared" si="43"/>
        <v>525</v>
      </c>
      <c r="O144" s="112">
        <v>292.5</v>
      </c>
      <c r="P144" s="135">
        <v>0</v>
      </c>
      <c r="Q144" s="135">
        <v>0</v>
      </c>
      <c r="R144" s="122">
        <f t="shared" si="31"/>
        <v>232.5</v>
      </c>
      <c r="S144" s="177">
        <v>10</v>
      </c>
    </row>
    <row r="145" spans="1:19" ht="12.75" customHeight="1">
      <c r="A145" s="387"/>
      <c r="B145" s="116" t="s">
        <v>117</v>
      </c>
      <c r="C145" s="168">
        <f aca="true" t="shared" si="44" ref="C145:Q145">SUM(C139:C144)</f>
        <v>1212</v>
      </c>
      <c r="D145" s="168">
        <f t="shared" si="44"/>
        <v>92</v>
      </c>
      <c r="E145" s="168">
        <f t="shared" si="44"/>
        <v>78</v>
      </c>
      <c r="F145" s="168">
        <f t="shared" si="44"/>
        <v>0</v>
      </c>
      <c r="G145" s="168">
        <f t="shared" si="44"/>
        <v>302</v>
      </c>
      <c r="H145" s="168">
        <f t="shared" si="44"/>
        <v>8</v>
      </c>
      <c r="I145" s="168">
        <f t="shared" si="44"/>
        <v>132</v>
      </c>
      <c r="J145" s="168">
        <f t="shared" si="44"/>
        <v>0</v>
      </c>
      <c r="K145" s="168">
        <f t="shared" si="44"/>
        <v>137</v>
      </c>
      <c r="L145" s="168">
        <f t="shared" si="44"/>
        <v>0</v>
      </c>
      <c r="M145" s="168">
        <f t="shared" si="44"/>
        <v>0</v>
      </c>
      <c r="N145" s="169">
        <f t="shared" si="44"/>
        <v>22522.5</v>
      </c>
      <c r="O145" s="169">
        <f t="shared" si="44"/>
        <v>7380</v>
      </c>
      <c r="P145" s="292">
        <f t="shared" si="44"/>
        <v>45</v>
      </c>
      <c r="Q145" s="169">
        <f t="shared" si="44"/>
        <v>0</v>
      </c>
      <c r="R145" s="265">
        <f t="shared" si="31"/>
        <v>15097.5</v>
      </c>
      <c r="S145" s="121">
        <f>SUM(S139:S144)</f>
        <v>296</v>
      </c>
    </row>
    <row r="146" spans="1:19" ht="12.75" customHeight="1">
      <c r="A146" s="385" t="s">
        <v>118</v>
      </c>
      <c r="B146" s="385">
        <v>920</v>
      </c>
      <c r="C146" s="253">
        <f aca="true" t="shared" si="45" ref="C146:S146">SUM(C103,C110,C117,C124,C131,C138,C145)</f>
        <v>5773</v>
      </c>
      <c r="D146" s="253">
        <f t="shared" si="45"/>
        <v>457</v>
      </c>
      <c r="E146" s="253">
        <f t="shared" si="45"/>
        <v>1129</v>
      </c>
      <c r="F146" s="253">
        <f t="shared" si="45"/>
        <v>0</v>
      </c>
      <c r="G146" s="253">
        <f t="shared" si="45"/>
        <v>1332</v>
      </c>
      <c r="H146" s="253">
        <f t="shared" si="45"/>
        <v>43</v>
      </c>
      <c r="I146" s="253">
        <f t="shared" si="45"/>
        <v>699</v>
      </c>
      <c r="J146" s="253">
        <f t="shared" si="45"/>
        <v>16</v>
      </c>
      <c r="K146" s="253">
        <f t="shared" si="45"/>
        <v>853</v>
      </c>
      <c r="L146" s="253">
        <f t="shared" si="45"/>
        <v>4</v>
      </c>
      <c r="M146" s="253">
        <f t="shared" si="45"/>
        <v>7</v>
      </c>
      <c r="N146" s="253">
        <f t="shared" si="45"/>
        <v>111502.5</v>
      </c>
      <c r="O146" s="253">
        <f t="shared" si="45"/>
        <v>31587.5</v>
      </c>
      <c r="P146" s="253">
        <f t="shared" si="45"/>
        <v>97.5</v>
      </c>
      <c r="Q146" s="253">
        <f t="shared" si="45"/>
        <v>15</v>
      </c>
      <c r="R146" s="253">
        <f t="shared" si="45"/>
        <v>79832.5</v>
      </c>
      <c r="S146" s="253">
        <f t="shared" si="45"/>
        <v>1470</v>
      </c>
    </row>
    <row r="147" spans="1:19" ht="12.75" customHeight="1">
      <c r="A147" s="387">
        <v>43759</v>
      </c>
      <c r="B147" s="108" t="s">
        <v>112</v>
      </c>
      <c r="C147" s="109">
        <v>307</v>
      </c>
      <c r="D147" s="109">
        <v>28</v>
      </c>
      <c r="E147" s="109">
        <v>10</v>
      </c>
      <c r="F147" s="109">
        <v>0</v>
      </c>
      <c r="G147" s="110">
        <v>71</v>
      </c>
      <c r="H147" s="110">
        <v>2</v>
      </c>
      <c r="I147" s="110">
        <v>27</v>
      </c>
      <c r="J147" s="111">
        <v>0</v>
      </c>
      <c r="K147" s="111">
        <v>49</v>
      </c>
      <c r="L147" s="288">
        <v>0</v>
      </c>
      <c r="M147" s="288">
        <v>0</v>
      </c>
      <c r="N147" s="112">
        <f aca="true" t="shared" si="46" ref="N147:N152">SUM(C147*15,F147*12,G147*7.5,H147*7.5,I147*7.5,J147*7.5,K147*7.5,L147*100,M147*20)</f>
        <v>5722.5</v>
      </c>
      <c r="O147" s="112">
        <v>1447.5</v>
      </c>
      <c r="P147" s="135">
        <v>0</v>
      </c>
      <c r="Q147" s="135">
        <v>0</v>
      </c>
      <c r="R147" s="122">
        <f aca="true" t="shared" si="47" ref="R147:R195">SUM(N147-O147)-P147+Q147</f>
        <v>4275</v>
      </c>
      <c r="S147" s="177">
        <v>53</v>
      </c>
    </row>
    <row r="148" spans="1:19" ht="12.75" customHeight="1">
      <c r="A148" s="387"/>
      <c r="B148" s="108" t="s">
        <v>113</v>
      </c>
      <c r="C148" s="109">
        <v>0</v>
      </c>
      <c r="D148" s="109">
        <v>0</v>
      </c>
      <c r="E148" s="109">
        <v>0</v>
      </c>
      <c r="F148" s="109">
        <v>0</v>
      </c>
      <c r="G148" s="110">
        <v>0</v>
      </c>
      <c r="H148" s="110">
        <v>0</v>
      </c>
      <c r="I148" s="110">
        <v>0</v>
      </c>
      <c r="J148" s="111">
        <v>0</v>
      </c>
      <c r="K148" s="111">
        <v>0</v>
      </c>
      <c r="L148" s="288">
        <v>0</v>
      </c>
      <c r="M148" s="288">
        <v>0</v>
      </c>
      <c r="N148" s="112">
        <f t="shared" si="46"/>
        <v>0</v>
      </c>
      <c r="O148" s="112">
        <v>0</v>
      </c>
      <c r="P148" s="135">
        <v>0</v>
      </c>
      <c r="Q148" s="135">
        <v>0</v>
      </c>
      <c r="R148" s="122">
        <f t="shared" si="47"/>
        <v>0</v>
      </c>
      <c r="S148" s="177">
        <v>0</v>
      </c>
    </row>
    <row r="149" spans="1:19" ht="12.75" customHeight="1">
      <c r="A149" s="387"/>
      <c r="B149" s="108" t="s">
        <v>114</v>
      </c>
      <c r="C149" s="109">
        <v>216</v>
      </c>
      <c r="D149" s="109">
        <v>0</v>
      </c>
      <c r="E149" s="109">
        <v>67</v>
      </c>
      <c r="F149" s="109">
        <v>0</v>
      </c>
      <c r="G149" s="110">
        <v>21</v>
      </c>
      <c r="H149" s="110">
        <v>0</v>
      </c>
      <c r="I149" s="110">
        <v>21</v>
      </c>
      <c r="J149" s="111">
        <v>0</v>
      </c>
      <c r="K149" s="111">
        <v>36</v>
      </c>
      <c r="L149" s="288">
        <v>2</v>
      </c>
      <c r="M149" s="288">
        <v>1</v>
      </c>
      <c r="N149" s="112">
        <f t="shared" si="46"/>
        <v>4045</v>
      </c>
      <c r="O149" s="112">
        <v>795</v>
      </c>
      <c r="P149" s="135">
        <v>0</v>
      </c>
      <c r="Q149" s="135">
        <v>0</v>
      </c>
      <c r="R149" s="122">
        <f t="shared" si="47"/>
        <v>3250</v>
      </c>
      <c r="S149" s="177">
        <v>32</v>
      </c>
    </row>
    <row r="150" spans="1:19" ht="12.75" customHeight="1">
      <c r="A150" s="387"/>
      <c r="B150" s="213" t="s">
        <v>139</v>
      </c>
      <c r="C150" s="109">
        <v>175</v>
      </c>
      <c r="D150" s="109">
        <v>6</v>
      </c>
      <c r="E150" s="109">
        <v>4</v>
      </c>
      <c r="F150" s="109">
        <v>0</v>
      </c>
      <c r="G150" s="110">
        <v>40</v>
      </c>
      <c r="H150" s="110">
        <v>0</v>
      </c>
      <c r="I150" s="110">
        <v>20</v>
      </c>
      <c r="J150" s="111">
        <v>0</v>
      </c>
      <c r="K150" s="111">
        <v>40</v>
      </c>
      <c r="L150" s="288">
        <v>0</v>
      </c>
      <c r="M150" s="288">
        <v>0</v>
      </c>
      <c r="N150" s="112">
        <f t="shared" si="46"/>
        <v>3375</v>
      </c>
      <c r="O150" s="112">
        <v>817.5</v>
      </c>
      <c r="P150" s="135">
        <v>0</v>
      </c>
      <c r="Q150" s="135">
        <v>0</v>
      </c>
      <c r="R150" s="122">
        <f t="shared" si="47"/>
        <v>2557.5</v>
      </c>
      <c r="S150" s="177">
        <v>36</v>
      </c>
    </row>
    <row r="151" spans="1:19" ht="12.75" customHeight="1">
      <c r="A151" s="387"/>
      <c r="B151" s="108" t="s">
        <v>115</v>
      </c>
      <c r="C151" s="109">
        <v>201</v>
      </c>
      <c r="D151" s="109">
        <v>17</v>
      </c>
      <c r="E151" s="109">
        <v>4</v>
      </c>
      <c r="F151" s="109">
        <v>0</v>
      </c>
      <c r="G151" s="110">
        <v>19</v>
      </c>
      <c r="H151" s="110">
        <v>1</v>
      </c>
      <c r="I151" s="110">
        <v>25</v>
      </c>
      <c r="J151" s="111">
        <v>0</v>
      </c>
      <c r="K151" s="111">
        <v>22</v>
      </c>
      <c r="L151" s="288">
        <v>0</v>
      </c>
      <c r="M151" s="288">
        <v>0</v>
      </c>
      <c r="N151" s="112">
        <f t="shared" si="46"/>
        <v>3517.5</v>
      </c>
      <c r="O151" s="112">
        <v>847.5</v>
      </c>
      <c r="P151" s="135">
        <v>0</v>
      </c>
      <c r="Q151" s="135">
        <v>0</v>
      </c>
      <c r="R151" s="122">
        <f t="shared" si="47"/>
        <v>2670</v>
      </c>
      <c r="S151" s="177">
        <v>34</v>
      </c>
    </row>
    <row r="152" spans="1:19" ht="12.75" customHeight="1">
      <c r="A152" s="387"/>
      <c r="B152" s="108" t="s">
        <v>116</v>
      </c>
      <c r="C152" s="109">
        <v>25</v>
      </c>
      <c r="D152" s="109">
        <v>16</v>
      </c>
      <c r="E152" s="109">
        <v>3</v>
      </c>
      <c r="F152" s="109">
        <v>0</v>
      </c>
      <c r="G152" s="110">
        <v>11</v>
      </c>
      <c r="H152" s="110">
        <v>0</v>
      </c>
      <c r="I152" s="110">
        <v>6</v>
      </c>
      <c r="J152" s="111">
        <v>0</v>
      </c>
      <c r="K152" s="111">
        <v>3</v>
      </c>
      <c r="L152" s="288">
        <v>0</v>
      </c>
      <c r="M152" s="288">
        <v>0</v>
      </c>
      <c r="N152" s="112">
        <f t="shared" si="46"/>
        <v>525</v>
      </c>
      <c r="O152" s="112">
        <v>157.5</v>
      </c>
      <c r="P152" s="135">
        <v>0</v>
      </c>
      <c r="Q152" s="135">
        <v>0</v>
      </c>
      <c r="R152" s="122">
        <f t="shared" si="47"/>
        <v>367.5</v>
      </c>
      <c r="S152" s="177">
        <v>5</v>
      </c>
    </row>
    <row r="153" spans="1:19" ht="12.75" customHeight="1">
      <c r="A153" s="387"/>
      <c r="B153" s="116" t="s">
        <v>117</v>
      </c>
      <c r="C153" s="168">
        <f aca="true" t="shared" si="48" ref="C153:Q153">SUM(C147:C152)</f>
        <v>924</v>
      </c>
      <c r="D153" s="168">
        <f t="shared" si="48"/>
        <v>67</v>
      </c>
      <c r="E153" s="168">
        <f t="shared" si="48"/>
        <v>88</v>
      </c>
      <c r="F153" s="168">
        <f t="shared" si="48"/>
        <v>0</v>
      </c>
      <c r="G153" s="168">
        <f t="shared" si="48"/>
        <v>162</v>
      </c>
      <c r="H153" s="168">
        <f t="shared" si="48"/>
        <v>3</v>
      </c>
      <c r="I153" s="168">
        <f t="shared" si="48"/>
        <v>99</v>
      </c>
      <c r="J153" s="168">
        <f t="shared" si="48"/>
        <v>0</v>
      </c>
      <c r="K153" s="168">
        <f t="shared" si="48"/>
        <v>150</v>
      </c>
      <c r="L153" s="168">
        <f t="shared" si="48"/>
        <v>2</v>
      </c>
      <c r="M153" s="168">
        <f t="shared" si="48"/>
        <v>1</v>
      </c>
      <c r="N153" s="169">
        <f t="shared" si="48"/>
        <v>17185</v>
      </c>
      <c r="O153" s="169">
        <f t="shared" si="48"/>
        <v>4065</v>
      </c>
      <c r="P153" s="292">
        <f t="shared" si="48"/>
        <v>0</v>
      </c>
      <c r="Q153" s="169">
        <f t="shared" si="48"/>
        <v>0</v>
      </c>
      <c r="R153" s="265">
        <f t="shared" si="47"/>
        <v>13120</v>
      </c>
      <c r="S153" s="121">
        <f>SUM(S147:S152)</f>
        <v>160</v>
      </c>
    </row>
    <row r="154" spans="1:19" ht="12.75" customHeight="1">
      <c r="A154" s="387">
        <v>43760</v>
      </c>
      <c r="B154" s="108" t="s">
        <v>112</v>
      </c>
      <c r="C154" s="109">
        <v>130</v>
      </c>
      <c r="D154" s="109">
        <v>20</v>
      </c>
      <c r="E154" s="109">
        <v>53</v>
      </c>
      <c r="F154" s="109">
        <v>0</v>
      </c>
      <c r="G154" s="110">
        <v>60</v>
      </c>
      <c r="H154" s="110">
        <v>0</v>
      </c>
      <c r="I154" s="110">
        <v>10</v>
      </c>
      <c r="J154" s="111">
        <v>1</v>
      </c>
      <c r="K154" s="111">
        <v>13</v>
      </c>
      <c r="L154" s="288">
        <v>0</v>
      </c>
      <c r="M154" s="288">
        <v>0</v>
      </c>
      <c r="N154" s="112">
        <f aca="true" t="shared" si="49" ref="N154:N159">SUM(C154*15,F154*12,G154*7.5,H154*7.5,I154*7.5,J154*7.5,K154*7.5,L154*100,M154*20)</f>
        <v>2580</v>
      </c>
      <c r="O154" s="112">
        <v>630</v>
      </c>
      <c r="P154" s="135">
        <v>0</v>
      </c>
      <c r="Q154" s="135">
        <v>0</v>
      </c>
      <c r="R154" s="122">
        <f t="shared" si="47"/>
        <v>1950</v>
      </c>
      <c r="S154" s="177">
        <v>23</v>
      </c>
    </row>
    <row r="155" spans="1:23" ht="12.75" customHeight="1">
      <c r="A155" s="387"/>
      <c r="B155" s="108" t="s">
        <v>113</v>
      </c>
      <c r="C155" s="109">
        <v>0</v>
      </c>
      <c r="D155" s="109">
        <v>0</v>
      </c>
      <c r="E155" s="109">
        <v>0</v>
      </c>
      <c r="F155" s="109">
        <v>0</v>
      </c>
      <c r="G155" s="110">
        <v>0</v>
      </c>
      <c r="H155" s="110">
        <v>0</v>
      </c>
      <c r="I155" s="110">
        <v>0</v>
      </c>
      <c r="J155" s="111">
        <v>0</v>
      </c>
      <c r="K155" s="111">
        <v>0</v>
      </c>
      <c r="L155" s="288">
        <v>0</v>
      </c>
      <c r="M155" s="288">
        <v>0</v>
      </c>
      <c r="N155" s="112">
        <f t="shared" si="49"/>
        <v>0</v>
      </c>
      <c r="O155" s="112">
        <v>0</v>
      </c>
      <c r="P155" s="135">
        <v>0</v>
      </c>
      <c r="Q155" s="135">
        <v>0</v>
      </c>
      <c r="R155" s="122">
        <f t="shared" si="47"/>
        <v>0</v>
      </c>
      <c r="S155" s="177">
        <v>0</v>
      </c>
      <c r="U155" s="416" t="s">
        <v>167</v>
      </c>
      <c r="V155" s="416"/>
      <c r="W155" s="416"/>
    </row>
    <row r="156" spans="1:23" ht="12.75" customHeight="1">
      <c r="A156" s="387"/>
      <c r="B156" s="108" t="s">
        <v>114</v>
      </c>
      <c r="C156" s="109">
        <v>197</v>
      </c>
      <c r="D156" s="109">
        <v>0</v>
      </c>
      <c r="E156" s="109">
        <v>132</v>
      </c>
      <c r="F156" s="109">
        <v>0</v>
      </c>
      <c r="G156" s="110">
        <v>50</v>
      </c>
      <c r="H156" s="110">
        <v>3</v>
      </c>
      <c r="I156" s="110">
        <v>11</v>
      </c>
      <c r="J156" s="111">
        <v>0</v>
      </c>
      <c r="K156" s="111">
        <v>15</v>
      </c>
      <c r="L156" s="288">
        <v>0</v>
      </c>
      <c r="M156" s="288">
        <v>0</v>
      </c>
      <c r="N156" s="112">
        <f t="shared" si="49"/>
        <v>3547.5</v>
      </c>
      <c r="O156" s="112">
        <v>562.5</v>
      </c>
      <c r="P156" s="135">
        <v>0</v>
      </c>
      <c r="Q156" s="135">
        <v>0</v>
      </c>
      <c r="R156" s="122">
        <f t="shared" si="47"/>
        <v>2985</v>
      </c>
      <c r="S156" s="177">
        <v>13</v>
      </c>
      <c r="U156" s="297" t="s">
        <v>140</v>
      </c>
      <c r="V156" s="297" t="s">
        <v>141</v>
      </c>
      <c r="W156" s="297" t="s">
        <v>143</v>
      </c>
    </row>
    <row r="157" spans="1:23" ht="12.75" customHeight="1">
      <c r="A157" s="387"/>
      <c r="B157" s="213" t="s">
        <v>139</v>
      </c>
      <c r="C157" s="109">
        <v>100</v>
      </c>
      <c r="D157" s="109">
        <v>0</v>
      </c>
      <c r="E157" s="109">
        <v>3</v>
      </c>
      <c r="F157" s="109">
        <v>0</v>
      </c>
      <c r="G157" s="110">
        <v>30</v>
      </c>
      <c r="H157" s="110">
        <v>0</v>
      </c>
      <c r="I157" s="110">
        <v>8</v>
      </c>
      <c r="J157" s="111">
        <v>0</v>
      </c>
      <c r="K157" s="111">
        <v>6</v>
      </c>
      <c r="L157" s="288">
        <v>0</v>
      </c>
      <c r="M157" s="288">
        <v>0</v>
      </c>
      <c r="N157" s="112">
        <f t="shared" si="49"/>
        <v>1830</v>
      </c>
      <c r="O157" s="112">
        <v>480</v>
      </c>
      <c r="P157" s="135">
        <v>0</v>
      </c>
      <c r="Q157" s="135">
        <v>0</v>
      </c>
      <c r="R157" s="122">
        <f t="shared" si="47"/>
        <v>1350</v>
      </c>
      <c r="S157" s="177">
        <v>24</v>
      </c>
      <c r="U157" s="298">
        <v>43761</v>
      </c>
      <c r="V157" s="297"/>
      <c r="W157" s="297"/>
    </row>
    <row r="158" spans="1:23" ht="12.75" customHeight="1">
      <c r="A158" s="387"/>
      <c r="B158" s="108" t="s">
        <v>115</v>
      </c>
      <c r="C158" s="109">
        <v>90</v>
      </c>
      <c r="D158" s="109">
        <v>48</v>
      </c>
      <c r="E158" s="109">
        <v>3</v>
      </c>
      <c r="F158" s="109">
        <v>0</v>
      </c>
      <c r="G158" s="110">
        <v>9</v>
      </c>
      <c r="H158" s="110">
        <v>0</v>
      </c>
      <c r="I158" s="110">
        <v>7</v>
      </c>
      <c r="J158" s="111">
        <v>0</v>
      </c>
      <c r="K158" s="111">
        <v>14</v>
      </c>
      <c r="L158" s="288">
        <v>0</v>
      </c>
      <c r="M158" s="288">
        <v>0</v>
      </c>
      <c r="N158" s="112">
        <f t="shared" si="49"/>
        <v>1575</v>
      </c>
      <c r="O158" s="112">
        <v>397.5</v>
      </c>
      <c r="P158" s="135">
        <v>0</v>
      </c>
      <c r="Q158" s="135">
        <v>0</v>
      </c>
      <c r="R158" s="122">
        <f t="shared" si="47"/>
        <v>1177.5</v>
      </c>
      <c r="S158" s="177">
        <v>18</v>
      </c>
      <c r="U158" s="298">
        <v>43762</v>
      </c>
      <c r="V158" s="297"/>
      <c r="W158" s="297"/>
    </row>
    <row r="159" spans="1:23" ht="12.75" customHeight="1">
      <c r="A159" s="387"/>
      <c r="B159" s="108" t="s">
        <v>116</v>
      </c>
      <c r="C159" s="109">
        <v>18</v>
      </c>
      <c r="D159" s="109">
        <v>19</v>
      </c>
      <c r="E159" s="109">
        <v>20</v>
      </c>
      <c r="F159" s="109">
        <v>0</v>
      </c>
      <c r="G159" s="110">
        <v>2</v>
      </c>
      <c r="H159" s="110">
        <v>1</v>
      </c>
      <c r="I159" s="110">
        <v>12</v>
      </c>
      <c r="J159" s="111">
        <v>0</v>
      </c>
      <c r="K159" s="111">
        <v>0</v>
      </c>
      <c r="L159" s="288">
        <v>0</v>
      </c>
      <c r="M159" s="288">
        <v>0</v>
      </c>
      <c r="N159" s="112">
        <f t="shared" si="49"/>
        <v>382.5</v>
      </c>
      <c r="O159" s="112">
        <v>30</v>
      </c>
      <c r="P159" s="135">
        <v>0</v>
      </c>
      <c r="Q159" s="135">
        <v>0</v>
      </c>
      <c r="R159" s="122">
        <f t="shared" si="47"/>
        <v>352.5</v>
      </c>
      <c r="S159" s="177">
        <v>1</v>
      </c>
      <c r="U159" s="298">
        <v>43763</v>
      </c>
      <c r="V159" s="297"/>
      <c r="W159" s="297"/>
    </row>
    <row r="160" spans="1:23" ht="12.75" customHeight="1">
      <c r="A160" s="387"/>
      <c r="B160" s="116" t="s">
        <v>117</v>
      </c>
      <c r="C160" s="168">
        <f aca="true" t="shared" si="50" ref="C160:Q160">SUM(C154:C159)</f>
        <v>535</v>
      </c>
      <c r="D160" s="168">
        <f t="shared" si="50"/>
        <v>87</v>
      </c>
      <c r="E160" s="168">
        <f t="shared" si="50"/>
        <v>211</v>
      </c>
      <c r="F160" s="168">
        <f t="shared" si="50"/>
        <v>0</v>
      </c>
      <c r="G160" s="168">
        <f t="shared" si="50"/>
        <v>151</v>
      </c>
      <c r="H160" s="168">
        <f t="shared" si="50"/>
        <v>4</v>
      </c>
      <c r="I160" s="168">
        <f t="shared" si="50"/>
        <v>48</v>
      </c>
      <c r="J160" s="168">
        <f t="shared" si="50"/>
        <v>1</v>
      </c>
      <c r="K160" s="168">
        <f t="shared" si="50"/>
        <v>48</v>
      </c>
      <c r="L160" s="168">
        <f t="shared" si="50"/>
        <v>0</v>
      </c>
      <c r="M160" s="168">
        <f t="shared" si="50"/>
        <v>0</v>
      </c>
      <c r="N160" s="169">
        <f t="shared" si="50"/>
        <v>9915</v>
      </c>
      <c r="O160" s="169">
        <f t="shared" si="50"/>
        <v>2100</v>
      </c>
      <c r="P160" s="292">
        <f t="shared" si="50"/>
        <v>0</v>
      </c>
      <c r="Q160" s="169">
        <f t="shared" si="50"/>
        <v>0</v>
      </c>
      <c r="R160" s="265">
        <f t="shared" si="47"/>
        <v>7815</v>
      </c>
      <c r="S160" s="121">
        <f>SUM(S154:S159)</f>
        <v>79</v>
      </c>
      <c r="U160" s="298">
        <v>43764</v>
      </c>
      <c r="V160" s="297"/>
      <c r="W160" s="297"/>
    </row>
    <row r="161" spans="1:23" ht="12.75" customHeight="1">
      <c r="A161" s="387">
        <v>42300</v>
      </c>
      <c r="B161" s="108" t="s">
        <v>112</v>
      </c>
      <c r="C161" s="109">
        <v>192</v>
      </c>
      <c r="D161" s="109">
        <v>27</v>
      </c>
      <c r="E161" s="109">
        <v>76</v>
      </c>
      <c r="F161" s="109">
        <v>0</v>
      </c>
      <c r="G161" s="110">
        <v>115</v>
      </c>
      <c r="H161" s="110">
        <v>0</v>
      </c>
      <c r="I161" s="110">
        <v>21</v>
      </c>
      <c r="J161" s="111">
        <v>0</v>
      </c>
      <c r="K161" s="111">
        <v>25</v>
      </c>
      <c r="L161" s="288">
        <v>0</v>
      </c>
      <c r="M161" s="288">
        <v>0</v>
      </c>
      <c r="N161" s="112">
        <f aca="true" t="shared" si="51" ref="N161:N166">SUM(C161*15,F161*12,G161*7.5,H161*7.5,I161*7.5,J161*7.5,K161*7.5,L161*100,M161*20)</f>
        <v>4087.5</v>
      </c>
      <c r="O161" s="112">
        <v>622.5</v>
      </c>
      <c r="P161" s="135">
        <v>0</v>
      </c>
      <c r="Q161" s="135">
        <v>0</v>
      </c>
      <c r="R161" s="122">
        <f t="shared" si="47"/>
        <v>3465</v>
      </c>
      <c r="S161" s="177">
        <v>26</v>
      </c>
      <c r="U161" s="299" t="s">
        <v>168</v>
      </c>
      <c r="V161" s="297"/>
      <c r="W161" s="297"/>
    </row>
    <row r="162" spans="1:19" ht="12.75" customHeight="1">
      <c r="A162" s="387"/>
      <c r="B162" s="108" t="s">
        <v>113</v>
      </c>
      <c r="C162" s="109">
        <v>0</v>
      </c>
      <c r="D162" s="109">
        <v>0</v>
      </c>
      <c r="E162" s="109">
        <v>0</v>
      </c>
      <c r="F162" s="109">
        <v>0</v>
      </c>
      <c r="G162" s="110">
        <v>0</v>
      </c>
      <c r="H162" s="110">
        <v>0</v>
      </c>
      <c r="I162" s="110">
        <v>0</v>
      </c>
      <c r="J162" s="111">
        <v>0</v>
      </c>
      <c r="K162" s="111">
        <v>0</v>
      </c>
      <c r="L162" s="288">
        <v>0</v>
      </c>
      <c r="M162" s="288">
        <v>0</v>
      </c>
      <c r="N162" s="112">
        <f t="shared" si="51"/>
        <v>0</v>
      </c>
      <c r="O162" s="112">
        <v>0</v>
      </c>
      <c r="P162" s="135">
        <v>0</v>
      </c>
      <c r="Q162" s="135">
        <v>0</v>
      </c>
      <c r="R162" s="122">
        <f t="shared" si="47"/>
        <v>0</v>
      </c>
      <c r="S162" s="177">
        <v>0</v>
      </c>
    </row>
    <row r="163" spans="1:19" ht="12.75" customHeight="1">
      <c r="A163" s="387"/>
      <c r="B163" s="108" t="s">
        <v>114</v>
      </c>
      <c r="C163" s="109">
        <v>267</v>
      </c>
      <c r="D163" s="109">
        <v>0</v>
      </c>
      <c r="E163" s="109">
        <v>232</v>
      </c>
      <c r="F163" s="109">
        <v>0</v>
      </c>
      <c r="G163" s="110">
        <v>53</v>
      </c>
      <c r="H163" s="110">
        <v>2</v>
      </c>
      <c r="I163" s="110">
        <v>22</v>
      </c>
      <c r="J163" s="111">
        <v>0</v>
      </c>
      <c r="K163" s="111">
        <v>20</v>
      </c>
      <c r="L163" s="288">
        <v>0</v>
      </c>
      <c r="M163" s="288">
        <v>0</v>
      </c>
      <c r="N163" s="112">
        <f t="shared" si="51"/>
        <v>4732.5</v>
      </c>
      <c r="O163" s="112">
        <v>1042.5</v>
      </c>
      <c r="P163" s="135">
        <v>0</v>
      </c>
      <c r="Q163" s="135">
        <v>0</v>
      </c>
      <c r="R163" s="122">
        <f t="shared" si="47"/>
        <v>3690</v>
      </c>
      <c r="S163" s="177">
        <v>33</v>
      </c>
    </row>
    <row r="164" spans="1:19" ht="12.75" customHeight="1">
      <c r="A164" s="387"/>
      <c r="B164" s="213" t="s">
        <v>139</v>
      </c>
      <c r="C164" s="109">
        <v>131</v>
      </c>
      <c r="D164" s="109">
        <v>0</v>
      </c>
      <c r="E164" s="109">
        <v>1</v>
      </c>
      <c r="F164" s="109">
        <v>0</v>
      </c>
      <c r="G164" s="110">
        <v>28</v>
      </c>
      <c r="H164" s="110">
        <v>0</v>
      </c>
      <c r="I164" s="110">
        <v>12</v>
      </c>
      <c r="J164" s="111">
        <v>0</v>
      </c>
      <c r="K164" s="111">
        <v>4</v>
      </c>
      <c r="L164" s="288">
        <v>0</v>
      </c>
      <c r="M164" s="288">
        <v>0</v>
      </c>
      <c r="N164" s="112">
        <f t="shared" si="51"/>
        <v>2295</v>
      </c>
      <c r="O164" s="112">
        <v>270</v>
      </c>
      <c r="P164" s="135">
        <v>0</v>
      </c>
      <c r="Q164" s="135">
        <v>0</v>
      </c>
      <c r="R164" s="122">
        <f t="shared" si="47"/>
        <v>2025</v>
      </c>
      <c r="S164" s="177">
        <v>17</v>
      </c>
    </row>
    <row r="165" spans="1:19" ht="12.75" customHeight="1">
      <c r="A165" s="387"/>
      <c r="B165" s="108" t="s">
        <v>115</v>
      </c>
      <c r="C165" s="109">
        <v>130</v>
      </c>
      <c r="D165" s="109">
        <v>21</v>
      </c>
      <c r="E165" s="109">
        <v>3</v>
      </c>
      <c r="F165" s="109">
        <v>0</v>
      </c>
      <c r="G165" s="110">
        <v>25</v>
      </c>
      <c r="H165" s="110">
        <v>0</v>
      </c>
      <c r="I165" s="110">
        <v>11</v>
      </c>
      <c r="J165" s="111">
        <v>1</v>
      </c>
      <c r="K165" s="111">
        <v>6</v>
      </c>
      <c r="L165" s="288">
        <v>0</v>
      </c>
      <c r="M165" s="288">
        <v>0</v>
      </c>
      <c r="N165" s="112">
        <f t="shared" si="51"/>
        <v>2272.5</v>
      </c>
      <c r="O165" s="112">
        <v>547.5</v>
      </c>
      <c r="P165" s="135">
        <v>0</v>
      </c>
      <c r="Q165" s="135">
        <v>0</v>
      </c>
      <c r="R165" s="122">
        <f t="shared" si="47"/>
        <v>1725</v>
      </c>
      <c r="S165" s="177">
        <v>29</v>
      </c>
    </row>
    <row r="166" spans="1:19" ht="12.75" customHeight="1">
      <c r="A166" s="387"/>
      <c r="B166" s="108" t="s">
        <v>116</v>
      </c>
      <c r="C166" s="109">
        <v>32</v>
      </c>
      <c r="D166" s="109">
        <v>16</v>
      </c>
      <c r="E166" s="109">
        <v>2</v>
      </c>
      <c r="F166" s="109">
        <v>0</v>
      </c>
      <c r="G166" s="110">
        <v>2</v>
      </c>
      <c r="H166" s="110">
        <v>0</v>
      </c>
      <c r="I166" s="110">
        <v>7</v>
      </c>
      <c r="J166" s="111">
        <v>0</v>
      </c>
      <c r="K166" s="111">
        <v>4</v>
      </c>
      <c r="L166" s="288">
        <v>0</v>
      </c>
      <c r="M166" s="288">
        <v>0</v>
      </c>
      <c r="N166" s="112">
        <f t="shared" si="51"/>
        <v>577.5</v>
      </c>
      <c r="O166" s="112">
        <v>157.5</v>
      </c>
      <c r="P166" s="135">
        <v>0</v>
      </c>
      <c r="Q166" s="135">
        <v>0</v>
      </c>
      <c r="R166" s="122">
        <f t="shared" si="47"/>
        <v>420</v>
      </c>
      <c r="S166" s="177">
        <v>5</v>
      </c>
    </row>
    <row r="167" spans="1:19" ht="12.75" customHeight="1">
      <c r="A167" s="387"/>
      <c r="B167" s="116" t="s">
        <v>117</v>
      </c>
      <c r="C167" s="168">
        <f aca="true" t="shared" si="52" ref="C167:Q167">SUM(C161:C166)</f>
        <v>752</v>
      </c>
      <c r="D167" s="168">
        <f t="shared" si="52"/>
        <v>64</v>
      </c>
      <c r="E167" s="168">
        <f t="shared" si="52"/>
        <v>314</v>
      </c>
      <c r="F167" s="168">
        <f t="shared" si="52"/>
        <v>0</v>
      </c>
      <c r="G167" s="168">
        <f t="shared" si="52"/>
        <v>223</v>
      </c>
      <c r="H167" s="168">
        <f t="shared" si="52"/>
        <v>2</v>
      </c>
      <c r="I167" s="168">
        <f t="shared" si="52"/>
        <v>73</v>
      </c>
      <c r="J167" s="117">
        <f t="shared" si="52"/>
        <v>1</v>
      </c>
      <c r="K167" s="117">
        <f t="shared" si="52"/>
        <v>59</v>
      </c>
      <c r="L167" s="168">
        <f t="shared" si="52"/>
        <v>0</v>
      </c>
      <c r="M167" s="168">
        <f t="shared" si="52"/>
        <v>0</v>
      </c>
      <c r="N167" s="169">
        <f t="shared" si="52"/>
        <v>13965</v>
      </c>
      <c r="O167" s="169">
        <f t="shared" si="52"/>
        <v>2640</v>
      </c>
      <c r="P167" s="292">
        <f t="shared" si="52"/>
        <v>0</v>
      </c>
      <c r="Q167" s="169">
        <f t="shared" si="52"/>
        <v>0</v>
      </c>
      <c r="R167" s="265">
        <f t="shared" si="47"/>
        <v>11325</v>
      </c>
      <c r="S167" s="121">
        <f>SUM(S161:S166)</f>
        <v>110</v>
      </c>
    </row>
    <row r="168" spans="1:19" ht="12.75" customHeight="1">
      <c r="A168" s="387">
        <v>42301</v>
      </c>
      <c r="B168" s="108" t="s">
        <v>112</v>
      </c>
      <c r="C168" s="109">
        <v>170</v>
      </c>
      <c r="D168" s="109">
        <v>34</v>
      </c>
      <c r="E168" s="109">
        <v>93</v>
      </c>
      <c r="F168" s="109">
        <v>0</v>
      </c>
      <c r="G168" s="110">
        <v>31</v>
      </c>
      <c r="H168" s="110">
        <v>1</v>
      </c>
      <c r="I168" s="110">
        <v>18</v>
      </c>
      <c r="J168" s="111">
        <v>2</v>
      </c>
      <c r="K168" s="111">
        <v>26</v>
      </c>
      <c r="L168" s="288">
        <v>0</v>
      </c>
      <c r="M168" s="288">
        <v>0</v>
      </c>
      <c r="N168" s="112">
        <f aca="true" t="shared" si="53" ref="N168:N173">SUM(C168*15,F168*12,G168*7.5,H168*7.5,I168*7.5,J168*7.5,K168*7.5,L168*100,M168*20)</f>
        <v>3135</v>
      </c>
      <c r="O168" s="112">
        <v>1080</v>
      </c>
      <c r="P168" s="135">
        <v>0</v>
      </c>
      <c r="Q168" s="135">
        <v>0</v>
      </c>
      <c r="R168" s="122">
        <f t="shared" si="47"/>
        <v>2055</v>
      </c>
      <c r="S168" s="177">
        <v>21</v>
      </c>
    </row>
    <row r="169" spans="1:19" ht="12.75" customHeight="1">
      <c r="A169" s="387"/>
      <c r="B169" s="108" t="s">
        <v>113</v>
      </c>
      <c r="C169" s="109">
        <v>0</v>
      </c>
      <c r="D169" s="109">
        <v>0</v>
      </c>
      <c r="E169" s="109">
        <v>0</v>
      </c>
      <c r="F169" s="109">
        <v>0</v>
      </c>
      <c r="G169" s="110">
        <v>0</v>
      </c>
      <c r="H169" s="110">
        <v>0</v>
      </c>
      <c r="I169" s="110">
        <v>0</v>
      </c>
      <c r="J169" s="111">
        <v>0</v>
      </c>
      <c r="K169" s="111">
        <v>0</v>
      </c>
      <c r="L169" s="288">
        <v>0</v>
      </c>
      <c r="M169" s="288">
        <v>0</v>
      </c>
      <c r="N169" s="112">
        <f t="shared" si="53"/>
        <v>0</v>
      </c>
      <c r="O169" s="112">
        <v>0</v>
      </c>
      <c r="P169" s="135">
        <v>0</v>
      </c>
      <c r="Q169" s="135">
        <v>0</v>
      </c>
      <c r="R169" s="122">
        <f t="shared" si="47"/>
        <v>0</v>
      </c>
      <c r="S169" s="177">
        <v>0</v>
      </c>
    </row>
    <row r="170" spans="1:19" ht="12.75" customHeight="1">
      <c r="A170" s="387"/>
      <c r="B170" s="108" t="s">
        <v>114</v>
      </c>
      <c r="C170" s="109">
        <v>195</v>
      </c>
      <c r="D170" s="109">
        <v>0</v>
      </c>
      <c r="E170" s="109">
        <v>77</v>
      </c>
      <c r="F170" s="109">
        <v>0</v>
      </c>
      <c r="G170" s="110">
        <v>32</v>
      </c>
      <c r="H170" s="110">
        <v>1</v>
      </c>
      <c r="I170" s="110">
        <v>11</v>
      </c>
      <c r="J170" s="111">
        <v>1</v>
      </c>
      <c r="K170" s="111">
        <v>27</v>
      </c>
      <c r="L170" s="288">
        <v>1</v>
      </c>
      <c r="M170" s="288">
        <v>1</v>
      </c>
      <c r="N170" s="112">
        <f t="shared" si="53"/>
        <v>3585</v>
      </c>
      <c r="O170" s="112">
        <v>810</v>
      </c>
      <c r="P170" s="135">
        <v>0</v>
      </c>
      <c r="Q170" s="135">
        <v>0</v>
      </c>
      <c r="R170" s="122">
        <f t="shared" si="47"/>
        <v>2775</v>
      </c>
      <c r="S170" s="177">
        <v>39</v>
      </c>
    </row>
    <row r="171" spans="1:19" ht="12.75" customHeight="1">
      <c r="A171" s="387"/>
      <c r="B171" s="213" t="s">
        <v>139</v>
      </c>
      <c r="C171" s="109">
        <v>58</v>
      </c>
      <c r="D171" s="109">
        <v>0</v>
      </c>
      <c r="E171" s="109">
        <v>3</v>
      </c>
      <c r="F171" s="109">
        <v>0</v>
      </c>
      <c r="G171" s="110">
        <v>18</v>
      </c>
      <c r="H171" s="110">
        <v>0</v>
      </c>
      <c r="I171" s="110">
        <v>2</v>
      </c>
      <c r="J171" s="111">
        <v>0</v>
      </c>
      <c r="K171" s="111">
        <v>9</v>
      </c>
      <c r="L171" s="288">
        <v>0</v>
      </c>
      <c r="M171" s="288">
        <v>0</v>
      </c>
      <c r="N171" s="112">
        <f t="shared" si="53"/>
        <v>1087.5</v>
      </c>
      <c r="O171" s="112">
        <v>330</v>
      </c>
      <c r="P171" s="135">
        <v>0</v>
      </c>
      <c r="Q171" s="135">
        <v>0</v>
      </c>
      <c r="R171" s="122">
        <f t="shared" si="47"/>
        <v>757.5</v>
      </c>
      <c r="S171" s="177">
        <v>19</v>
      </c>
    </row>
    <row r="172" spans="1:19" ht="12.75" customHeight="1">
      <c r="A172" s="387"/>
      <c r="B172" s="108" t="s">
        <v>115</v>
      </c>
      <c r="C172" s="109">
        <v>109</v>
      </c>
      <c r="D172" s="109">
        <v>29</v>
      </c>
      <c r="E172" s="109">
        <v>7</v>
      </c>
      <c r="F172" s="109">
        <v>0</v>
      </c>
      <c r="G172" s="110">
        <v>25</v>
      </c>
      <c r="H172" s="110">
        <v>0</v>
      </c>
      <c r="I172" s="110">
        <v>10</v>
      </c>
      <c r="J172" s="111">
        <v>0</v>
      </c>
      <c r="K172" s="111">
        <v>12</v>
      </c>
      <c r="L172" s="288">
        <v>0</v>
      </c>
      <c r="M172" s="288">
        <v>0</v>
      </c>
      <c r="N172" s="112">
        <f t="shared" si="53"/>
        <v>1987.5</v>
      </c>
      <c r="O172" s="112">
        <v>555</v>
      </c>
      <c r="P172" s="135">
        <v>0</v>
      </c>
      <c r="Q172" s="135">
        <v>30</v>
      </c>
      <c r="R172" s="122">
        <f t="shared" si="47"/>
        <v>1462.5</v>
      </c>
      <c r="S172" s="177">
        <v>25</v>
      </c>
    </row>
    <row r="173" spans="1:19" ht="12.75" customHeight="1">
      <c r="A173" s="387"/>
      <c r="B173" s="108" t="s">
        <v>116</v>
      </c>
      <c r="C173" s="109">
        <v>16</v>
      </c>
      <c r="D173" s="109">
        <v>12</v>
      </c>
      <c r="E173" s="109">
        <v>1</v>
      </c>
      <c r="F173" s="109">
        <v>0</v>
      </c>
      <c r="G173" s="110">
        <v>5</v>
      </c>
      <c r="H173" s="110">
        <v>0</v>
      </c>
      <c r="I173" s="110">
        <v>2</v>
      </c>
      <c r="J173" s="111">
        <v>0</v>
      </c>
      <c r="K173" s="111">
        <v>5</v>
      </c>
      <c r="L173" s="288">
        <v>0</v>
      </c>
      <c r="M173" s="288">
        <v>0</v>
      </c>
      <c r="N173" s="112">
        <f t="shared" si="53"/>
        <v>330</v>
      </c>
      <c r="O173" s="112">
        <v>90</v>
      </c>
      <c r="P173" s="135">
        <v>0</v>
      </c>
      <c r="Q173" s="135">
        <v>0</v>
      </c>
      <c r="R173" s="122">
        <f t="shared" si="47"/>
        <v>240</v>
      </c>
      <c r="S173" s="177">
        <v>3</v>
      </c>
    </row>
    <row r="174" spans="1:19" ht="12.75" customHeight="1">
      <c r="A174" s="387"/>
      <c r="B174" s="116" t="s">
        <v>117</v>
      </c>
      <c r="C174" s="168">
        <f aca="true" t="shared" si="54" ref="C174:Q174">SUM(C168:C173)</f>
        <v>548</v>
      </c>
      <c r="D174" s="168">
        <f t="shared" si="54"/>
        <v>75</v>
      </c>
      <c r="E174" s="168">
        <f t="shared" si="54"/>
        <v>181</v>
      </c>
      <c r="F174" s="168">
        <f t="shared" si="54"/>
        <v>0</v>
      </c>
      <c r="G174" s="168">
        <f t="shared" si="54"/>
        <v>111</v>
      </c>
      <c r="H174" s="168">
        <f t="shared" si="54"/>
        <v>2</v>
      </c>
      <c r="I174" s="168">
        <f t="shared" si="54"/>
        <v>43</v>
      </c>
      <c r="J174" s="168">
        <f t="shared" si="54"/>
        <v>3</v>
      </c>
      <c r="K174" s="168">
        <f t="shared" si="54"/>
        <v>79</v>
      </c>
      <c r="L174" s="168">
        <f t="shared" si="54"/>
        <v>1</v>
      </c>
      <c r="M174" s="168">
        <f t="shared" si="54"/>
        <v>1</v>
      </c>
      <c r="N174" s="169">
        <f t="shared" si="54"/>
        <v>10125</v>
      </c>
      <c r="O174" s="169">
        <f t="shared" si="54"/>
        <v>2865</v>
      </c>
      <c r="P174" s="292">
        <f t="shared" si="54"/>
        <v>0</v>
      </c>
      <c r="Q174" s="169">
        <f t="shared" si="54"/>
        <v>30</v>
      </c>
      <c r="R174" s="265">
        <f t="shared" si="47"/>
        <v>7290</v>
      </c>
      <c r="S174" s="121">
        <f>SUM(S168:S173)</f>
        <v>107</v>
      </c>
    </row>
    <row r="175" spans="1:19" ht="12.75" customHeight="1">
      <c r="A175" s="387">
        <v>42302</v>
      </c>
      <c r="B175" s="108" t="s">
        <v>112</v>
      </c>
      <c r="C175" s="109">
        <v>151</v>
      </c>
      <c r="D175" s="109">
        <v>34</v>
      </c>
      <c r="E175" s="109">
        <v>125</v>
      </c>
      <c r="F175" s="109">
        <v>0</v>
      </c>
      <c r="G175" s="110">
        <v>87</v>
      </c>
      <c r="H175" s="110">
        <v>0</v>
      </c>
      <c r="I175" s="110">
        <v>10</v>
      </c>
      <c r="J175" s="111">
        <v>0</v>
      </c>
      <c r="K175" s="111">
        <v>39</v>
      </c>
      <c r="L175" s="288">
        <v>0</v>
      </c>
      <c r="M175" s="288">
        <v>1</v>
      </c>
      <c r="N175" s="112">
        <f aca="true" t="shared" si="55" ref="N175:N180">SUM(C175*15,F175*12,G175*7.5,H175*7.5,I175*7.5,J175*7.5,K175*7.5,L175*100,M175*20)</f>
        <v>3305</v>
      </c>
      <c r="O175" s="112">
        <v>817.5</v>
      </c>
      <c r="P175" s="135">
        <v>0</v>
      </c>
      <c r="Q175" s="135">
        <v>0</v>
      </c>
      <c r="R175" s="122">
        <f t="shared" si="47"/>
        <v>2487.5</v>
      </c>
      <c r="S175" s="177">
        <v>35</v>
      </c>
    </row>
    <row r="176" spans="1:19" ht="12.75" customHeight="1">
      <c r="A176" s="387"/>
      <c r="B176" s="108" t="s">
        <v>113</v>
      </c>
      <c r="C176" s="109">
        <v>0</v>
      </c>
      <c r="D176" s="109">
        <v>0</v>
      </c>
      <c r="E176" s="109">
        <v>0</v>
      </c>
      <c r="F176" s="109">
        <v>0</v>
      </c>
      <c r="G176" s="110">
        <v>0</v>
      </c>
      <c r="H176" s="110">
        <v>0</v>
      </c>
      <c r="I176" s="110">
        <v>0</v>
      </c>
      <c r="J176" s="111">
        <v>0</v>
      </c>
      <c r="K176" s="111">
        <v>0</v>
      </c>
      <c r="L176" s="288">
        <v>0</v>
      </c>
      <c r="M176" s="288">
        <v>0</v>
      </c>
      <c r="N176" s="112">
        <f t="shared" si="55"/>
        <v>0</v>
      </c>
      <c r="O176" s="112">
        <v>0</v>
      </c>
      <c r="P176" s="135">
        <v>0</v>
      </c>
      <c r="Q176" s="135">
        <v>0</v>
      </c>
      <c r="R176" s="122">
        <f t="shared" si="47"/>
        <v>0</v>
      </c>
      <c r="S176" s="177">
        <v>0</v>
      </c>
    </row>
    <row r="177" spans="1:19" ht="12.75" customHeight="1">
      <c r="A177" s="387"/>
      <c r="B177" s="108" t="s">
        <v>114</v>
      </c>
      <c r="C177" s="109">
        <v>230</v>
      </c>
      <c r="D177" s="109">
        <v>0</v>
      </c>
      <c r="E177" s="109">
        <v>231</v>
      </c>
      <c r="F177" s="109">
        <v>0</v>
      </c>
      <c r="G177" s="110">
        <v>193</v>
      </c>
      <c r="H177" s="110">
        <v>2</v>
      </c>
      <c r="I177" s="110">
        <v>16</v>
      </c>
      <c r="J177" s="111">
        <v>2</v>
      </c>
      <c r="K177" s="111">
        <v>85</v>
      </c>
      <c r="L177" s="288">
        <v>3</v>
      </c>
      <c r="M177" s="288">
        <v>3</v>
      </c>
      <c r="N177" s="112">
        <f t="shared" si="55"/>
        <v>6045</v>
      </c>
      <c r="O177" s="112">
        <v>1507.5</v>
      </c>
      <c r="P177" s="135">
        <v>0</v>
      </c>
      <c r="Q177" s="135">
        <v>0</v>
      </c>
      <c r="R177" s="122">
        <f t="shared" si="47"/>
        <v>4537.5</v>
      </c>
      <c r="S177" s="177">
        <v>44</v>
      </c>
    </row>
    <row r="178" spans="1:19" ht="12.75" customHeight="1">
      <c r="A178" s="387"/>
      <c r="B178" s="213" t="s">
        <v>139</v>
      </c>
      <c r="C178" s="109">
        <v>106</v>
      </c>
      <c r="D178" s="109">
        <v>1</v>
      </c>
      <c r="E178" s="109">
        <v>6</v>
      </c>
      <c r="F178" s="109">
        <v>0</v>
      </c>
      <c r="G178" s="110">
        <v>34</v>
      </c>
      <c r="H178" s="110">
        <v>2</v>
      </c>
      <c r="I178" s="110">
        <v>13</v>
      </c>
      <c r="J178" s="111">
        <v>0</v>
      </c>
      <c r="K178" s="111">
        <v>15</v>
      </c>
      <c r="L178" s="288">
        <v>0</v>
      </c>
      <c r="M178" s="288">
        <v>0</v>
      </c>
      <c r="N178" s="112">
        <f t="shared" si="55"/>
        <v>2070</v>
      </c>
      <c r="O178" s="112">
        <v>675</v>
      </c>
      <c r="P178" s="135">
        <v>0</v>
      </c>
      <c r="Q178" s="135">
        <v>0</v>
      </c>
      <c r="R178" s="122">
        <f t="shared" si="47"/>
        <v>1395</v>
      </c>
      <c r="S178" s="177">
        <v>33</v>
      </c>
    </row>
    <row r="179" spans="1:19" ht="12.75" customHeight="1">
      <c r="A179" s="387"/>
      <c r="B179" s="108" t="s">
        <v>115</v>
      </c>
      <c r="C179" s="109">
        <v>94</v>
      </c>
      <c r="D179" s="109">
        <v>20</v>
      </c>
      <c r="E179" s="109">
        <v>9</v>
      </c>
      <c r="F179" s="109">
        <v>0</v>
      </c>
      <c r="G179" s="110">
        <v>28</v>
      </c>
      <c r="H179" s="110">
        <v>1</v>
      </c>
      <c r="I179" s="110">
        <v>13</v>
      </c>
      <c r="J179" s="111">
        <v>0</v>
      </c>
      <c r="K179" s="111">
        <v>11</v>
      </c>
      <c r="L179" s="288">
        <v>0</v>
      </c>
      <c r="M179" s="288">
        <v>0</v>
      </c>
      <c r="N179" s="112">
        <f t="shared" si="55"/>
        <v>1807.5</v>
      </c>
      <c r="O179" s="112">
        <v>592.5</v>
      </c>
      <c r="P179" s="135">
        <v>0</v>
      </c>
      <c r="Q179" s="135">
        <v>0</v>
      </c>
      <c r="R179" s="122">
        <f t="shared" si="47"/>
        <v>1215</v>
      </c>
      <c r="S179" s="177">
        <v>27</v>
      </c>
    </row>
    <row r="180" spans="1:19" ht="12.75" customHeight="1">
      <c r="A180" s="387"/>
      <c r="B180" s="108" t="s">
        <v>116</v>
      </c>
      <c r="C180" s="109">
        <v>33</v>
      </c>
      <c r="D180" s="109">
        <v>23</v>
      </c>
      <c r="E180" s="109">
        <v>40</v>
      </c>
      <c r="F180" s="109">
        <v>0</v>
      </c>
      <c r="G180" s="110">
        <v>6</v>
      </c>
      <c r="H180" s="110">
        <v>0</v>
      </c>
      <c r="I180" s="110">
        <v>4</v>
      </c>
      <c r="J180" s="111">
        <v>0</v>
      </c>
      <c r="K180" s="111">
        <v>0</v>
      </c>
      <c r="L180" s="288">
        <v>0</v>
      </c>
      <c r="M180" s="288">
        <v>0</v>
      </c>
      <c r="N180" s="112">
        <f t="shared" si="55"/>
        <v>570</v>
      </c>
      <c r="O180" s="112">
        <v>60</v>
      </c>
      <c r="P180" s="135">
        <v>0</v>
      </c>
      <c r="Q180" s="135">
        <v>0</v>
      </c>
      <c r="R180" s="122">
        <f t="shared" si="47"/>
        <v>510</v>
      </c>
      <c r="S180" s="177">
        <v>2</v>
      </c>
    </row>
    <row r="181" spans="1:19" ht="12.75" customHeight="1">
      <c r="A181" s="387"/>
      <c r="B181" s="116" t="s">
        <v>117</v>
      </c>
      <c r="C181" s="168">
        <f aca="true" t="shared" si="56" ref="C181:Q181">SUM(C175:C180)</f>
        <v>614</v>
      </c>
      <c r="D181" s="168">
        <f t="shared" si="56"/>
        <v>78</v>
      </c>
      <c r="E181" s="168">
        <f t="shared" si="56"/>
        <v>411</v>
      </c>
      <c r="F181" s="168">
        <f t="shared" si="56"/>
        <v>0</v>
      </c>
      <c r="G181" s="168">
        <f t="shared" si="56"/>
        <v>348</v>
      </c>
      <c r="H181" s="168">
        <f t="shared" si="56"/>
        <v>5</v>
      </c>
      <c r="I181" s="168">
        <f t="shared" si="56"/>
        <v>56</v>
      </c>
      <c r="J181" s="168">
        <f t="shared" si="56"/>
        <v>2</v>
      </c>
      <c r="K181" s="168">
        <f t="shared" si="56"/>
        <v>150</v>
      </c>
      <c r="L181" s="168">
        <f t="shared" si="56"/>
        <v>3</v>
      </c>
      <c r="M181" s="168">
        <f t="shared" si="56"/>
        <v>4</v>
      </c>
      <c r="N181" s="169">
        <f t="shared" si="56"/>
        <v>13797.5</v>
      </c>
      <c r="O181" s="169">
        <f t="shared" si="56"/>
        <v>3652.5</v>
      </c>
      <c r="P181" s="292">
        <f t="shared" si="56"/>
        <v>0</v>
      </c>
      <c r="Q181" s="169">
        <f t="shared" si="56"/>
        <v>0</v>
      </c>
      <c r="R181" s="265">
        <f t="shared" si="47"/>
        <v>10145</v>
      </c>
      <c r="S181" s="121">
        <f>SUM(S175:S180)</f>
        <v>141</v>
      </c>
    </row>
    <row r="182" spans="1:19" ht="12.75" customHeight="1">
      <c r="A182" s="387">
        <v>42303</v>
      </c>
      <c r="B182" s="108" t="s">
        <v>112</v>
      </c>
      <c r="C182" s="109">
        <v>417</v>
      </c>
      <c r="D182" s="109">
        <v>6</v>
      </c>
      <c r="E182" s="109">
        <v>158</v>
      </c>
      <c r="F182" s="109">
        <v>0</v>
      </c>
      <c r="G182" s="110">
        <v>75</v>
      </c>
      <c r="H182" s="110">
        <v>1</v>
      </c>
      <c r="I182" s="110">
        <v>40</v>
      </c>
      <c r="J182" s="111">
        <v>0</v>
      </c>
      <c r="K182" s="111">
        <v>90</v>
      </c>
      <c r="L182" s="288">
        <v>0</v>
      </c>
      <c r="M182" s="288">
        <v>1</v>
      </c>
      <c r="N182" s="112">
        <f aca="true" t="shared" si="57" ref="N182:N187">SUM(C182*15,F182*12,G182*7.5,H182*7.5,I182*7.5,J182*7.5,K182*7.5,L182*100,M182*20)</f>
        <v>7820</v>
      </c>
      <c r="O182" s="112">
        <v>3095</v>
      </c>
      <c r="P182" s="135">
        <v>0</v>
      </c>
      <c r="Q182" s="135">
        <v>0</v>
      </c>
      <c r="R182" s="122">
        <f t="shared" si="47"/>
        <v>4725</v>
      </c>
      <c r="S182" s="177">
        <v>113</v>
      </c>
    </row>
    <row r="183" spans="1:19" ht="12.75" customHeight="1">
      <c r="A183" s="387"/>
      <c r="B183" s="108" t="s">
        <v>113</v>
      </c>
      <c r="C183" s="109">
        <v>0</v>
      </c>
      <c r="D183" s="109">
        <v>0</v>
      </c>
      <c r="E183" s="109">
        <v>0</v>
      </c>
      <c r="F183" s="109">
        <v>0</v>
      </c>
      <c r="G183" s="110">
        <v>0</v>
      </c>
      <c r="H183" s="110">
        <v>0</v>
      </c>
      <c r="I183" s="110">
        <v>0</v>
      </c>
      <c r="J183" s="111">
        <v>0</v>
      </c>
      <c r="K183" s="111">
        <v>0</v>
      </c>
      <c r="L183" s="288">
        <v>0</v>
      </c>
      <c r="M183" s="288">
        <v>0</v>
      </c>
      <c r="N183" s="112">
        <f t="shared" si="57"/>
        <v>0</v>
      </c>
      <c r="O183" s="112">
        <v>0</v>
      </c>
      <c r="P183" s="135">
        <v>0</v>
      </c>
      <c r="Q183" s="135">
        <v>0</v>
      </c>
      <c r="R183" s="122">
        <f t="shared" si="47"/>
        <v>0</v>
      </c>
      <c r="S183" s="177">
        <v>0</v>
      </c>
    </row>
    <row r="184" spans="1:19" ht="12.75" customHeight="1">
      <c r="A184" s="387"/>
      <c r="B184" s="108" t="s">
        <v>114</v>
      </c>
      <c r="C184" s="109">
        <v>428</v>
      </c>
      <c r="D184" s="109">
        <v>0</v>
      </c>
      <c r="E184" s="109">
        <v>93</v>
      </c>
      <c r="F184" s="109">
        <v>0</v>
      </c>
      <c r="G184" s="110">
        <v>117</v>
      </c>
      <c r="H184" s="110">
        <v>16</v>
      </c>
      <c r="I184" s="110">
        <v>50</v>
      </c>
      <c r="J184" s="111">
        <v>0</v>
      </c>
      <c r="K184" s="111">
        <v>81</v>
      </c>
      <c r="L184" s="288">
        <v>0</v>
      </c>
      <c r="M184" s="288">
        <v>1</v>
      </c>
      <c r="N184" s="112">
        <f t="shared" si="57"/>
        <v>8420</v>
      </c>
      <c r="O184" s="112">
        <v>3020</v>
      </c>
      <c r="P184" s="135">
        <v>0</v>
      </c>
      <c r="Q184" s="135">
        <v>0</v>
      </c>
      <c r="R184" s="122">
        <f t="shared" si="47"/>
        <v>5400</v>
      </c>
      <c r="S184" s="177">
        <v>119</v>
      </c>
    </row>
    <row r="185" spans="1:19" ht="12.75" customHeight="1">
      <c r="A185" s="387"/>
      <c r="B185" s="213" t="s">
        <v>139</v>
      </c>
      <c r="C185" s="109">
        <v>164</v>
      </c>
      <c r="D185" s="109">
        <v>2</v>
      </c>
      <c r="E185" s="109">
        <v>14</v>
      </c>
      <c r="F185" s="109">
        <v>0</v>
      </c>
      <c r="G185" s="110">
        <v>37</v>
      </c>
      <c r="H185" s="110">
        <v>2</v>
      </c>
      <c r="I185" s="110">
        <v>23</v>
      </c>
      <c r="J185" s="111">
        <v>1</v>
      </c>
      <c r="K185" s="111">
        <v>20</v>
      </c>
      <c r="L185" s="288">
        <v>0</v>
      </c>
      <c r="M185" s="288">
        <v>0</v>
      </c>
      <c r="N185" s="112">
        <f t="shared" si="57"/>
        <v>3082.5</v>
      </c>
      <c r="O185" s="112">
        <v>900</v>
      </c>
      <c r="P185" s="135">
        <v>0</v>
      </c>
      <c r="Q185" s="135">
        <v>0</v>
      </c>
      <c r="R185" s="122">
        <f t="shared" si="47"/>
        <v>2182.5</v>
      </c>
      <c r="S185" s="177">
        <v>42</v>
      </c>
    </row>
    <row r="186" spans="1:19" ht="12.75" customHeight="1">
      <c r="A186" s="387"/>
      <c r="B186" s="108" t="s">
        <v>115</v>
      </c>
      <c r="C186" s="109">
        <v>228</v>
      </c>
      <c r="D186" s="109">
        <v>24</v>
      </c>
      <c r="E186" s="109">
        <v>9</v>
      </c>
      <c r="F186" s="109">
        <v>0</v>
      </c>
      <c r="G186" s="110">
        <v>80</v>
      </c>
      <c r="H186" s="110">
        <v>1</v>
      </c>
      <c r="I186" s="110">
        <v>40</v>
      </c>
      <c r="J186" s="111">
        <v>0</v>
      </c>
      <c r="K186" s="111">
        <v>27</v>
      </c>
      <c r="L186" s="288">
        <v>0</v>
      </c>
      <c r="M186" s="288">
        <v>0</v>
      </c>
      <c r="N186" s="112">
        <f t="shared" si="57"/>
        <v>4530</v>
      </c>
      <c r="O186" s="112">
        <v>1305</v>
      </c>
      <c r="P186" s="135">
        <v>0</v>
      </c>
      <c r="Q186" s="135">
        <v>0</v>
      </c>
      <c r="R186" s="122">
        <f t="shared" si="47"/>
        <v>3225</v>
      </c>
      <c r="S186" s="177">
        <v>58</v>
      </c>
    </row>
    <row r="187" spans="1:19" ht="12.75" customHeight="1">
      <c r="A187" s="387"/>
      <c r="B187" s="108" t="s">
        <v>116</v>
      </c>
      <c r="C187" s="109">
        <v>53</v>
      </c>
      <c r="D187" s="109">
        <v>2</v>
      </c>
      <c r="E187" s="109">
        <v>7</v>
      </c>
      <c r="F187" s="109">
        <v>0</v>
      </c>
      <c r="G187" s="110">
        <v>12</v>
      </c>
      <c r="H187" s="110">
        <v>1</v>
      </c>
      <c r="I187" s="110">
        <v>18</v>
      </c>
      <c r="J187" s="111">
        <v>0</v>
      </c>
      <c r="K187" s="111">
        <v>8</v>
      </c>
      <c r="L187" s="288">
        <v>0</v>
      </c>
      <c r="M187" s="288">
        <v>0</v>
      </c>
      <c r="N187" s="112">
        <f t="shared" si="57"/>
        <v>1087.5</v>
      </c>
      <c r="O187" s="112">
        <v>300</v>
      </c>
      <c r="P187" s="135">
        <v>0</v>
      </c>
      <c r="Q187" s="135">
        <v>0</v>
      </c>
      <c r="R187" s="122">
        <f t="shared" si="47"/>
        <v>787.5</v>
      </c>
      <c r="S187" s="177">
        <v>12</v>
      </c>
    </row>
    <row r="188" spans="1:19" ht="12.75" customHeight="1">
      <c r="A188" s="387"/>
      <c r="B188" s="116" t="s">
        <v>117</v>
      </c>
      <c r="C188" s="168">
        <f aca="true" t="shared" si="58" ref="C188:Q188">SUM(C182:C187)</f>
        <v>1290</v>
      </c>
      <c r="D188" s="168">
        <f t="shared" si="58"/>
        <v>34</v>
      </c>
      <c r="E188" s="168">
        <f t="shared" si="58"/>
        <v>281</v>
      </c>
      <c r="F188" s="168">
        <f t="shared" si="58"/>
        <v>0</v>
      </c>
      <c r="G188" s="168">
        <f t="shared" si="58"/>
        <v>321</v>
      </c>
      <c r="H188" s="168">
        <f t="shared" si="58"/>
        <v>21</v>
      </c>
      <c r="I188" s="168">
        <f t="shared" si="58"/>
        <v>171</v>
      </c>
      <c r="J188" s="168">
        <f t="shared" si="58"/>
        <v>1</v>
      </c>
      <c r="K188" s="168">
        <f t="shared" si="58"/>
        <v>226</v>
      </c>
      <c r="L188" s="168">
        <f t="shared" si="58"/>
        <v>0</v>
      </c>
      <c r="M188" s="168">
        <f t="shared" si="58"/>
        <v>2</v>
      </c>
      <c r="N188" s="169">
        <f t="shared" si="58"/>
        <v>24940</v>
      </c>
      <c r="O188" s="169">
        <f t="shared" si="58"/>
        <v>8620</v>
      </c>
      <c r="P188" s="292">
        <f t="shared" si="58"/>
        <v>0</v>
      </c>
      <c r="Q188" s="169">
        <f t="shared" si="58"/>
        <v>0</v>
      </c>
      <c r="R188" s="265">
        <f t="shared" si="47"/>
        <v>16320</v>
      </c>
      <c r="S188" s="121">
        <f>SUM(S182:S187)</f>
        <v>344</v>
      </c>
    </row>
    <row r="189" spans="1:19" ht="12.75" customHeight="1">
      <c r="A189" s="387">
        <v>42304</v>
      </c>
      <c r="B189" s="108" t="s">
        <v>112</v>
      </c>
      <c r="C189" s="109">
        <v>522</v>
      </c>
      <c r="D189" s="109">
        <v>62</v>
      </c>
      <c r="E189" s="109">
        <v>99</v>
      </c>
      <c r="F189" s="109">
        <v>0</v>
      </c>
      <c r="G189" s="110">
        <v>137</v>
      </c>
      <c r="H189" s="110">
        <v>6</v>
      </c>
      <c r="I189" s="110">
        <v>40</v>
      </c>
      <c r="J189" s="111">
        <v>1</v>
      </c>
      <c r="K189" s="111">
        <v>69</v>
      </c>
      <c r="L189" s="288">
        <v>0</v>
      </c>
      <c r="M189" s="288">
        <v>0</v>
      </c>
      <c r="N189" s="112">
        <f aca="true" t="shared" si="59" ref="N189:N194">SUM(C189*15,F189*12,G189*7.5,H189*7.5,I189*7.5,J189*7.5,K189*7.5,L189*100,M189*20)</f>
        <v>9727.5</v>
      </c>
      <c r="O189" s="112">
        <v>3142.5</v>
      </c>
      <c r="P189" s="135">
        <v>0</v>
      </c>
      <c r="Q189" s="135">
        <v>0</v>
      </c>
      <c r="R189" s="122">
        <f t="shared" si="47"/>
        <v>6585</v>
      </c>
      <c r="S189" s="177">
        <v>122</v>
      </c>
    </row>
    <row r="190" spans="1:19" ht="12.75" customHeight="1">
      <c r="A190" s="387"/>
      <c r="B190" s="108" t="s">
        <v>113</v>
      </c>
      <c r="C190" s="109">
        <v>0</v>
      </c>
      <c r="D190" s="109">
        <v>0</v>
      </c>
      <c r="E190" s="109">
        <v>0</v>
      </c>
      <c r="F190" s="109">
        <v>0</v>
      </c>
      <c r="G190" s="110">
        <v>0</v>
      </c>
      <c r="H190" s="110">
        <v>0</v>
      </c>
      <c r="I190" s="110">
        <v>0</v>
      </c>
      <c r="J190" s="111">
        <v>0</v>
      </c>
      <c r="K190" s="111">
        <v>0</v>
      </c>
      <c r="L190" s="288">
        <v>0</v>
      </c>
      <c r="M190" s="288">
        <v>0</v>
      </c>
      <c r="N190" s="112">
        <f t="shared" si="59"/>
        <v>0</v>
      </c>
      <c r="O190" s="112">
        <v>0</v>
      </c>
      <c r="P190" s="135">
        <v>0</v>
      </c>
      <c r="Q190" s="135">
        <v>0</v>
      </c>
      <c r="R190" s="122">
        <f t="shared" si="47"/>
        <v>0</v>
      </c>
      <c r="S190" s="177">
        <v>0</v>
      </c>
    </row>
    <row r="191" spans="1:19" ht="12.75" customHeight="1">
      <c r="A191" s="387"/>
      <c r="B191" s="108" t="s">
        <v>114</v>
      </c>
      <c r="C191" s="109">
        <v>356</v>
      </c>
      <c r="D191" s="109">
        <v>0</v>
      </c>
      <c r="E191" s="109">
        <v>24</v>
      </c>
      <c r="F191" s="109">
        <v>0</v>
      </c>
      <c r="G191" s="110">
        <v>77</v>
      </c>
      <c r="H191" s="110">
        <v>6</v>
      </c>
      <c r="I191" s="110">
        <v>57</v>
      </c>
      <c r="J191" s="111">
        <v>1</v>
      </c>
      <c r="K191" s="111">
        <v>105</v>
      </c>
      <c r="L191" s="288">
        <v>0</v>
      </c>
      <c r="M191" s="288">
        <v>0</v>
      </c>
      <c r="N191" s="112">
        <f t="shared" si="59"/>
        <v>7185</v>
      </c>
      <c r="O191" s="112">
        <v>3082.5</v>
      </c>
      <c r="P191" s="135">
        <v>0</v>
      </c>
      <c r="Q191" s="135">
        <v>0</v>
      </c>
      <c r="R191" s="122">
        <f t="shared" si="47"/>
        <v>4102.5</v>
      </c>
      <c r="S191" s="177">
        <v>119</v>
      </c>
    </row>
    <row r="192" spans="1:19" ht="12.75" customHeight="1">
      <c r="A192" s="387"/>
      <c r="B192" s="213" t="s">
        <v>139</v>
      </c>
      <c r="C192" s="109">
        <v>186</v>
      </c>
      <c r="D192" s="109">
        <v>1</v>
      </c>
      <c r="E192" s="109">
        <v>12</v>
      </c>
      <c r="F192" s="109">
        <v>0</v>
      </c>
      <c r="G192" s="110">
        <v>71</v>
      </c>
      <c r="H192" s="110">
        <v>0</v>
      </c>
      <c r="I192" s="110">
        <v>39</v>
      </c>
      <c r="J192" s="111">
        <v>2</v>
      </c>
      <c r="K192" s="111">
        <v>33</v>
      </c>
      <c r="L192" s="288">
        <v>0</v>
      </c>
      <c r="M192" s="288">
        <v>0</v>
      </c>
      <c r="N192" s="112">
        <f t="shared" si="59"/>
        <v>3877.5</v>
      </c>
      <c r="O192" s="112">
        <v>1327.5</v>
      </c>
      <c r="P192" s="135">
        <v>0</v>
      </c>
      <c r="Q192" s="135">
        <v>0</v>
      </c>
      <c r="R192" s="122">
        <f t="shared" si="47"/>
        <v>2550</v>
      </c>
      <c r="S192" s="177">
        <v>67</v>
      </c>
    </row>
    <row r="193" spans="1:19" ht="12.75" customHeight="1">
      <c r="A193" s="387"/>
      <c r="B193" s="108" t="s">
        <v>115</v>
      </c>
      <c r="C193" s="109">
        <v>242</v>
      </c>
      <c r="D193" s="109">
        <v>53</v>
      </c>
      <c r="E193" s="109">
        <v>25</v>
      </c>
      <c r="F193" s="109">
        <v>0</v>
      </c>
      <c r="G193" s="110">
        <v>71</v>
      </c>
      <c r="H193" s="110">
        <v>6</v>
      </c>
      <c r="I193" s="110">
        <v>33</v>
      </c>
      <c r="J193" s="111">
        <v>0</v>
      </c>
      <c r="K193" s="111">
        <v>59</v>
      </c>
      <c r="L193" s="288">
        <v>0</v>
      </c>
      <c r="M193" s="288">
        <v>0</v>
      </c>
      <c r="N193" s="112">
        <f t="shared" si="59"/>
        <v>4897.5</v>
      </c>
      <c r="O193" s="112">
        <v>1860</v>
      </c>
      <c r="P193" s="135">
        <v>0</v>
      </c>
      <c r="Q193" s="135">
        <v>0</v>
      </c>
      <c r="R193" s="122">
        <f t="shared" si="47"/>
        <v>3037.5</v>
      </c>
      <c r="S193" s="177">
        <v>78</v>
      </c>
    </row>
    <row r="194" spans="1:22" ht="12.75" customHeight="1">
      <c r="A194" s="387"/>
      <c r="B194" s="108" t="s">
        <v>116</v>
      </c>
      <c r="C194" s="109">
        <v>49</v>
      </c>
      <c r="D194" s="109">
        <v>34</v>
      </c>
      <c r="E194" s="109">
        <v>4</v>
      </c>
      <c r="F194" s="109">
        <v>0</v>
      </c>
      <c r="G194" s="110">
        <v>11</v>
      </c>
      <c r="H194" s="110">
        <v>0</v>
      </c>
      <c r="I194" s="110">
        <v>7</v>
      </c>
      <c r="J194" s="111">
        <v>0</v>
      </c>
      <c r="K194" s="111">
        <v>22</v>
      </c>
      <c r="L194" s="288">
        <v>0</v>
      </c>
      <c r="M194" s="288">
        <v>0</v>
      </c>
      <c r="N194" s="112">
        <f t="shared" si="59"/>
        <v>1035</v>
      </c>
      <c r="O194" s="112">
        <v>450</v>
      </c>
      <c r="P194" s="135">
        <v>0</v>
      </c>
      <c r="Q194" s="135">
        <v>0</v>
      </c>
      <c r="R194" s="122">
        <f t="shared" si="47"/>
        <v>585</v>
      </c>
      <c r="S194" s="177">
        <v>18</v>
      </c>
      <c r="U194" s="388">
        <v>43766</v>
      </c>
      <c r="V194" s="388"/>
    </row>
    <row r="195" spans="1:22" ht="12.75" customHeight="1">
      <c r="A195" s="387"/>
      <c r="B195" s="116" t="s">
        <v>117</v>
      </c>
      <c r="C195" s="168">
        <f aca="true" t="shared" si="60" ref="C195:Q195">SUM(C189:C194)</f>
        <v>1355</v>
      </c>
      <c r="D195" s="168">
        <f t="shared" si="60"/>
        <v>150</v>
      </c>
      <c r="E195" s="168">
        <f t="shared" si="60"/>
        <v>164</v>
      </c>
      <c r="F195" s="168">
        <f t="shared" si="60"/>
        <v>0</v>
      </c>
      <c r="G195" s="168">
        <f t="shared" si="60"/>
        <v>367</v>
      </c>
      <c r="H195" s="168">
        <f t="shared" si="60"/>
        <v>18</v>
      </c>
      <c r="I195" s="168">
        <f t="shared" si="60"/>
        <v>176</v>
      </c>
      <c r="J195" s="168">
        <f t="shared" si="60"/>
        <v>4</v>
      </c>
      <c r="K195" s="168">
        <f t="shared" si="60"/>
        <v>288</v>
      </c>
      <c r="L195" s="168">
        <f t="shared" si="60"/>
        <v>0</v>
      </c>
      <c r="M195" s="168">
        <f t="shared" si="60"/>
        <v>0</v>
      </c>
      <c r="N195" s="169">
        <f t="shared" si="60"/>
        <v>26722.5</v>
      </c>
      <c r="O195" s="169">
        <f t="shared" si="60"/>
        <v>9862.5</v>
      </c>
      <c r="P195" s="292">
        <f t="shared" si="60"/>
        <v>0</v>
      </c>
      <c r="Q195" s="169">
        <f t="shared" si="60"/>
        <v>0</v>
      </c>
      <c r="R195" s="265">
        <f t="shared" si="47"/>
        <v>16860</v>
      </c>
      <c r="S195" s="121">
        <f>SUM(S189:S194)</f>
        <v>404</v>
      </c>
      <c r="U195" s="389" t="s">
        <v>120</v>
      </c>
      <c r="V195" s="389"/>
    </row>
    <row r="196" spans="1:22" ht="12.75" customHeight="1">
      <c r="A196" s="385" t="s">
        <v>118</v>
      </c>
      <c r="B196" s="385">
        <v>920</v>
      </c>
      <c r="C196" s="253">
        <f aca="true" t="shared" si="61" ref="C196:S196">SUM(C153,C160,C167,C174,C181,C188,C195)</f>
        <v>6018</v>
      </c>
      <c r="D196" s="253">
        <f t="shared" si="61"/>
        <v>555</v>
      </c>
      <c r="E196" s="253">
        <f t="shared" si="61"/>
        <v>1650</v>
      </c>
      <c r="F196" s="253">
        <f t="shared" si="61"/>
        <v>0</v>
      </c>
      <c r="G196" s="253">
        <f t="shared" si="61"/>
        <v>1683</v>
      </c>
      <c r="H196" s="253">
        <f t="shared" si="61"/>
        <v>55</v>
      </c>
      <c r="I196" s="253">
        <f t="shared" si="61"/>
        <v>666</v>
      </c>
      <c r="J196" s="253">
        <f t="shared" si="61"/>
        <v>12</v>
      </c>
      <c r="K196" s="253">
        <f t="shared" si="61"/>
        <v>1000</v>
      </c>
      <c r="L196" s="253">
        <f t="shared" si="61"/>
        <v>6</v>
      </c>
      <c r="M196" s="253">
        <f t="shared" si="61"/>
        <v>8</v>
      </c>
      <c r="N196" s="253">
        <f t="shared" si="61"/>
        <v>116650</v>
      </c>
      <c r="O196" s="253">
        <f t="shared" si="61"/>
        <v>33805</v>
      </c>
      <c r="P196" s="253">
        <f t="shared" si="61"/>
        <v>0</v>
      </c>
      <c r="Q196" s="253">
        <f t="shared" si="61"/>
        <v>30</v>
      </c>
      <c r="R196" s="253">
        <f t="shared" si="61"/>
        <v>82875</v>
      </c>
      <c r="S196" s="253">
        <f t="shared" si="61"/>
        <v>1345</v>
      </c>
      <c r="U196" s="137"/>
      <c r="V196" s="137"/>
    </row>
    <row r="197" spans="1:22" ht="12.75" customHeight="1">
      <c r="A197" s="387">
        <v>42305</v>
      </c>
      <c r="B197" s="108" t="s">
        <v>112</v>
      </c>
      <c r="C197" s="109">
        <v>118</v>
      </c>
      <c r="D197" s="109">
        <v>43</v>
      </c>
      <c r="E197" s="109">
        <v>65</v>
      </c>
      <c r="F197" s="109">
        <v>0</v>
      </c>
      <c r="G197" s="110">
        <v>23</v>
      </c>
      <c r="H197" s="110">
        <v>0</v>
      </c>
      <c r="I197" s="110">
        <v>8</v>
      </c>
      <c r="J197" s="111">
        <v>0</v>
      </c>
      <c r="K197" s="111">
        <v>14</v>
      </c>
      <c r="L197" s="288">
        <v>0</v>
      </c>
      <c r="M197" s="288">
        <v>0</v>
      </c>
      <c r="N197" s="112">
        <f aca="true" t="shared" si="62" ref="N197:N202">SUM(C197*15,F197*12,G197*7.5,H197*7.5,I197*7.5,J197*7.5,K197*7.5,L197*100,M197*20)</f>
        <v>2107.5</v>
      </c>
      <c r="O197" s="112">
        <v>502.5</v>
      </c>
      <c r="P197" s="135">
        <v>0</v>
      </c>
      <c r="Q197" s="135">
        <v>60</v>
      </c>
      <c r="R197" s="122">
        <f aca="true" t="shared" si="63" ref="R197:R224">SUM(N197-O197)-P197+Q197</f>
        <v>1665</v>
      </c>
      <c r="S197" s="177">
        <v>21</v>
      </c>
      <c r="U197" s="300" t="s">
        <v>112</v>
      </c>
      <c r="V197" s="139">
        <v>55</v>
      </c>
    </row>
    <row r="198" spans="1:22" ht="12.75" customHeight="1">
      <c r="A198" s="387"/>
      <c r="B198" s="108" t="s">
        <v>113</v>
      </c>
      <c r="C198" s="109">
        <v>0</v>
      </c>
      <c r="D198" s="109">
        <v>0</v>
      </c>
      <c r="E198" s="109">
        <v>3</v>
      </c>
      <c r="F198" s="109">
        <v>0</v>
      </c>
      <c r="G198" s="110">
        <v>0</v>
      </c>
      <c r="H198" s="110">
        <v>0</v>
      </c>
      <c r="I198" s="110">
        <v>0</v>
      </c>
      <c r="J198" s="111">
        <v>0</v>
      </c>
      <c r="K198" s="111">
        <v>0</v>
      </c>
      <c r="L198" s="288">
        <v>0</v>
      </c>
      <c r="M198" s="288">
        <v>0</v>
      </c>
      <c r="N198" s="112">
        <f t="shared" si="62"/>
        <v>0</v>
      </c>
      <c r="O198" s="112">
        <v>0</v>
      </c>
      <c r="P198" s="135">
        <v>0</v>
      </c>
      <c r="Q198" s="135">
        <v>0</v>
      </c>
      <c r="R198" s="122">
        <f t="shared" si="63"/>
        <v>0</v>
      </c>
      <c r="S198" s="177">
        <v>0</v>
      </c>
      <c r="U198" s="300" t="s">
        <v>113</v>
      </c>
      <c r="V198" s="139">
        <v>3</v>
      </c>
    </row>
    <row r="199" spans="1:22" ht="12.75" customHeight="1">
      <c r="A199" s="387"/>
      <c r="B199" s="108" t="s">
        <v>114</v>
      </c>
      <c r="C199" s="109">
        <v>202</v>
      </c>
      <c r="D199" s="109">
        <v>0</v>
      </c>
      <c r="E199" s="109">
        <v>294</v>
      </c>
      <c r="F199" s="109">
        <v>0</v>
      </c>
      <c r="G199" s="110">
        <v>44</v>
      </c>
      <c r="H199" s="110">
        <v>5</v>
      </c>
      <c r="I199" s="110">
        <v>36</v>
      </c>
      <c r="J199" s="111">
        <v>0</v>
      </c>
      <c r="K199" s="111">
        <v>42</v>
      </c>
      <c r="L199" s="288">
        <v>0</v>
      </c>
      <c r="M199" s="288">
        <v>0</v>
      </c>
      <c r="N199" s="112">
        <f t="shared" si="62"/>
        <v>3982.5</v>
      </c>
      <c r="O199" s="112">
        <v>810</v>
      </c>
      <c r="P199" s="135">
        <v>0</v>
      </c>
      <c r="Q199" s="135">
        <v>0</v>
      </c>
      <c r="R199" s="122">
        <f t="shared" si="63"/>
        <v>3172.5</v>
      </c>
      <c r="S199" s="177">
        <v>33</v>
      </c>
      <c r="U199" s="300" t="s">
        <v>114</v>
      </c>
      <c r="V199" s="139">
        <v>30</v>
      </c>
    </row>
    <row r="200" spans="1:22" ht="12.75" customHeight="1">
      <c r="A200" s="387"/>
      <c r="B200" s="213" t="s">
        <v>139</v>
      </c>
      <c r="C200" s="109">
        <v>98</v>
      </c>
      <c r="D200" s="109">
        <v>2</v>
      </c>
      <c r="E200" s="109">
        <v>19</v>
      </c>
      <c r="F200" s="109">
        <v>0</v>
      </c>
      <c r="G200" s="110">
        <v>34</v>
      </c>
      <c r="H200" s="110">
        <v>0</v>
      </c>
      <c r="I200" s="110">
        <v>6</v>
      </c>
      <c r="J200" s="111">
        <v>0</v>
      </c>
      <c r="K200" s="111">
        <v>12</v>
      </c>
      <c r="L200" s="288">
        <v>0</v>
      </c>
      <c r="M200" s="288">
        <v>0</v>
      </c>
      <c r="N200" s="112">
        <f t="shared" si="62"/>
        <v>1860</v>
      </c>
      <c r="O200" s="112">
        <v>502.5</v>
      </c>
      <c r="P200" s="135">
        <v>0</v>
      </c>
      <c r="Q200" s="135">
        <v>0</v>
      </c>
      <c r="R200" s="122">
        <f t="shared" si="63"/>
        <v>1357.5</v>
      </c>
      <c r="S200" s="177">
        <v>24</v>
      </c>
      <c r="U200" s="300" t="s">
        <v>139</v>
      </c>
      <c r="V200" s="139">
        <v>15</v>
      </c>
    </row>
    <row r="201" spans="1:22" ht="12.75" customHeight="1">
      <c r="A201" s="387"/>
      <c r="B201" s="108" t="s">
        <v>115</v>
      </c>
      <c r="C201" s="109">
        <v>103</v>
      </c>
      <c r="D201" s="109">
        <v>0</v>
      </c>
      <c r="E201" s="109">
        <v>38</v>
      </c>
      <c r="F201" s="109">
        <v>0</v>
      </c>
      <c r="G201" s="110">
        <v>20</v>
      </c>
      <c r="H201" s="110">
        <v>0</v>
      </c>
      <c r="I201" s="110">
        <v>5</v>
      </c>
      <c r="J201" s="111">
        <v>0</v>
      </c>
      <c r="K201" s="111">
        <v>9</v>
      </c>
      <c r="L201" s="288">
        <v>0</v>
      </c>
      <c r="M201" s="288">
        <v>0</v>
      </c>
      <c r="N201" s="112">
        <f t="shared" si="62"/>
        <v>1800</v>
      </c>
      <c r="O201" s="112">
        <v>502.5</v>
      </c>
      <c r="P201" s="135">
        <v>0</v>
      </c>
      <c r="Q201" s="135">
        <v>0</v>
      </c>
      <c r="R201" s="122">
        <f t="shared" si="63"/>
        <v>1297.5</v>
      </c>
      <c r="S201" s="177">
        <v>24</v>
      </c>
      <c r="U201" s="300" t="s">
        <v>115</v>
      </c>
      <c r="V201" s="139">
        <v>33</v>
      </c>
    </row>
    <row r="202" spans="1:22" ht="12.75" customHeight="1">
      <c r="A202" s="387"/>
      <c r="B202" s="108" t="s">
        <v>116</v>
      </c>
      <c r="C202" s="109">
        <v>17</v>
      </c>
      <c r="D202" s="109">
        <v>21</v>
      </c>
      <c r="E202" s="109">
        <v>8</v>
      </c>
      <c r="F202" s="109">
        <v>0</v>
      </c>
      <c r="G202" s="110">
        <v>6</v>
      </c>
      <c r="H202" s="110">
        <v>0</v>
      </c>
      <c r="I202" s="110">
        <v>1</v>
      </c>
      <c r="J202" s="111">
        <v>0</v>
      </c>
      <c r="K202" s="111">
        <v>5</v>
      </c>
      <c r="L202" s="288">
        <v>0</v>
      </c>
      <c r="M202" s="288">
        <v>0</v>
      </c>
      <c r="N202" s="112">
        <f t="shared" si="62"/>
        <v>345</v>
      </c>
      <c r="O202" s="112">
        <v>90</v>
      </c>
      <c r="P202" s="135">
        <v>0</v>
      </c>
      <c r="Q202" s="135">
        <v>0</v>
      </c>
      <c r="R202" s="122">
        <f t="shared" si="63"/>
        <v>255</v>
      </c>
      <c r="S202" s="177">
        <v>3</v>
      </c>
      <c r="U202" s="300" t="s">
        <v>116</v>
      </c>
      <c r="V202" s="139">
        <v>3</v>
      </c>
    </row>
    <row r="203" spans="1:22" ht="12.75" customHeight="1">
      <c r="A203" s="387"/>
      <c r="B203" s="116" t="s">
        <v>117</v>
      </c>
      <c r="C203" s="168">
        <f aca="true" t="shared" si="64" ref="C203:Q203">SUM(C197:C202)</f>
        <v>538</v>
      </c>
      <c r="D203" s="168">
        <f t="shared" si="64"/>
        <v>66</v>
      </c>
      <c r="E203" s="168">
        <f t="shared" si="64"/>
        <v>427</v>
      </c>
      <c r="F203" s="168">
        <f t="shared" si="64"/>
        <v>0</v>
      </c>
      <c r="G203" s="168">
        <f t="shared" si="64"/>
        <v>127</v>
      </c>
      <c r="H203" s="168">
        <f t="shared" si="64"/>
        <v>5</v>
      </c>
      <c r="I203" s="168">
        <f t="shared" si="64"/>
        <v>56</v>
      </c>
      <c r="J203" s="168">
        <f t="shared" si="64"/>
        <v>0</v>
      </c>
      <c r="K203" s="168">
        <f t="shared" si="64"/>
        <v>82</v>
      </c>
      <c r="L203" s="168">
        <f t="shared" si="64"/>
        <v>0</v>
      </c>
      <c r="M203" s="168">
        <f t="shared" si="64"/>
        <v>0</v>
      </c>
      <c r="N203" s="169">
        <f t="shared" si="64"/>
        <v>10095</v>
      </c>
      <c r="O203" s="169">
        <f t="shared" si="64"/>
        <v>2407.5</v>
      </c>
      <c r="P203" s="292">
        <f t="shared" si="64"/>
        <v>0</v>
      </c>
      <c r="Q203" s="169">
        <f t="shared" si="64"/>
        <v>60</v>
      </c>
      <c r="R203" s="265">
        <f t="shared" si="63"/>
        <v>7747.5</v>
      </c>
      <c r="S203" s="121">
        <f>SUM(S197:S202)</f>
        <v>105</v>
      </c>
      <c r="U203" s="114"/>
      <c r="V203" s="301">
        <f>SUM(V197:V202)</f>
        <v>139</v>
      </c>
    </row>
    <row r="204" spans="1:19" ht="12.75" customHeight="1">
      <c r="A204" s="387">
        <v>42306</v>
      </c>
      <c r="B204" s="108" t="s">
        <v>112</v>
      </c>
      <c r="C204" s="109">
        <v>120</v>
      </c>
      <c r="D204" s="109">
        <v>28</v>
      </c>
      <c r="E204" s="109">
        <v>259</v>
      </c>
      <c r="F204" s="109">
        <v>0</v>
      </c>
      <c r="G204" s="110">
        <v>12</v>
      </c>
      <c r="H204" s="110">
        <v>1</v>
      </c>
      <c r="I204" s="110">
        <v>69</v>
      </c>
      <c r="J204" s="111">
        <v>0</v>
      </c>
      <c r="K204" s="111">
        <v>21</v>
      </c>
      <c r="L204" s="288">
        <v>0</v>
      </c>
      <c r="M204" s="288">
        <v>0</v>
      </c>
      <c r="N204" s="112">
        <f aca="true" t="shared" si="65" ref="N204:N209">SUM(C204*15,F204*12,G204*7.5,H204*7.5,I204*7.5,J204*7.5,K204*7.5,L204*100,M204*20)</f>
        <v>2572.5</v>
      </c>
      <c r="O204" s="112">
        <v>247.5</v>
      </c>
      <c r="P204" s="135">
        <v>0</v>
      </c>
      <c r="Q204" s="135">
        <v>0</v>
      </c>
      <c r="R204" s="122">
        <f t="shared" si="63"/>
        <v>2325</v>
      </c>
      <c r="S204" s="177">
        <v>12</v>
      </c>
    </row>
    <row r="205" spans="1:19" ht="12.75" customHeight="1">
      <c r="A205" s="387"/>
      <c r="B205" s="108" t="s">
        <v>113</v>
      </c>
      <c r="C205" s="109">
        <v>0</v>
      </c>
      <c r="D205" s="109">
        <v>0</v>
      </c>
      <c r="E205" s="109">
        <v>0</v>
      </c>
      <c r="F205" s="109">
        <v>0</v>
      </c>
      <c r="G205" s="110">
        <v>0</v>
      </c>
      <c r="H205" s="110">
        <v>0</v>
      </c>
      <c r="I205" s="110">
        <v>0</v>
      </c>
      <c r="J205" s="111">
        <v>0</v>
      </c>
      <c r="K205" s="111">
        <v>0</v>
      </c>
      <c r="L205" s="288">
        <v>0</v>
      </c>
      <c r="M205" s="288">
        <v>0</v>
      </c>
      <c r="N205" s="112">
        <f t="shared" si="65"/>
        <v>0</v>
      </c>
      <c r="O205" s="112">
        <v>0</v>
      </c>
      <c r="P205" s="135">
        <v>0</v>
      </c>
      <c r="Q205" s="135">
        <v>0</v>
      </c>
      <c r="R205" s="122">
        <f t="shared" si="63"/>
        <v>0</v>
      </c>
      <c r="S205" s="177">
        <v>0</v>
      </c>
    </row>
    <row r="206" spans="1:19" ht="12.75" customHeight="1">
      <c r="A206" s="387"/>
      <c r="B206" s="108" t="s">
        <v>114</v>
      </c>
      <c r="C206" s="109">
        <v>232</v>
      </c>
      <c r="D206" s="109">
        <v>0</v>
      </c>
      <c r="E206" s="109">
        <v>836</v>
      </c>
      <c r="F206" s="109">
        <v>0</v>
      </c>
      <c r="G206" s="110">
        <v>19</v>
      </c>
      <c r="H206" s="110">
        <v>0</v>
      </c>
      <c r="I206" s="110">
        <v>17</v>
      </c>
      <c r="J206" s="111">
        <v>0</v>
      </c>
      <c r="K206" s="111">
        <v>41</v>
      </c>
      <c r="L206" s="288">
        <v>0</v>
      </c>
      <c r="M206" s="288">
        <v>0</v>
      </c>
      <c r="N206" s="112">
        <f t="shared" si="65"/>
        <v>4057.5</v>
      </c>
      <c r="O206" s="112">
        <v>952.5</v>
      </c>
      <c r="P206" s="135">
        <v>0</v>
      </c>
      <c r="Q206" s="135">
        <v>0</v>
      </c>
      <c r="R206" s="122">
        <f t="shared" si="63"/>
        <v>3105</v>
      </c>
      <c r="S206" s="177">
        <v>31</v>
      </c>
    </row>
    <row r="207" spans="1:19" ht="12.75" customHeight="1">
      <c r="A207" s="387"/>
      <c r="B207" s="213" t="s">
        <v>139</v>
      </c>
      <c r="C207" s="109">
        <v>78</v>
      </c>
      <c r="D207" s="109">
        <v>1</v>
      </c>
      <c r="E207" s="109">
        <v>1</v>
      </c>
      <c r="F207" s="109">
        <v>0</v>
      </c>
      <c r="G207" s="110">
        <v>24</v>
      </c>
      <c r="H207" s="110">
        <v>0</v>
      </c>
      <c r="I207" s="110">
        <v>8</v>
      </c>
      <c r="J207" s="111">
        <v>0</v>
      </c>
      <c r="K207" s="111">
        <v>18</v>
      </c>
      <c r="L207" s="288">
        <v>0</v>
      </c>
      <c r="M207" s="288">
        <v>0</v>
      </c>
      <c r="N207" s="112">
        <f t="shared" si="65"/>
        <v>1545</v>
      </c>
      <c r="O207" s="112">
        <v>127.5</v>
      </c>
      <c r="P207" s="135">
        <v>0</v>
      </c>
      <c r="Q207" s="135">
        <v>0</v>
      </c>
      <c r="R207" s="122">
        <f t="shared" si="63"/>
        <v>1417.5</v>
      </c>
      <c r="S207" s="177">
        <v>6</v>
      </c>
    </row>
    <row r="208" spans="1:19" ht="12.75" customHeight="1">
      <c r="A208" s="387"/>
      <c r="B208" s="108" t="s">
        <v>115</v>
      </c>
      <c r="C208" s="109">
        <v>104</v>
      </c>
      <c r="D208" s="109">
        <v>23</v>
      </c>
      <c r="E208" s="109">
        <v>7</v>
      </c>
      <c r="F208" s="109">
        <v>0</v>
      </c>
      <c r="G208" s="110">
        <v>6</v>
      </c>
      <c r="H208" s="110">
        <v>2</v>
      </c>
      <c r="I208" s="110">
        <v>8</v>
      </c>
      <c r="J208" s="111">
        <v>0</v>
      </c>
      <c r="K208" s="111">
        <v>10</v>
      </c>
      <c r="L208" s="288">
        <v>0</v>
      </c>
      <c r="M208" s="288">
        <v>0</v>
      </c>
      <c r="N208" s="112">
        <f t="shared" si="65"/>
        <v>1755</v>
      </c>
      <c r="O208" s="112">
        <v>450</v>
      </c>
      <c r="P208" s="135">
        <v>0</v>
      </c>
      <c r="Q208" s="135">
        <v>0</v>
      </c>
      <c r="R208" s="122">
        <f t="shared" si="63"/>
        <v>1305</v>
      </c>
      <c r="S208" s="177">
        <v>18</v>
      </c>
    </row>
    <row r="209" spans="1:19" ht="12.75" customHeight="1">
      <c r="A209" s="387"/>
      <c r="B209" s="108" t="s">
        <v>116</v>
      </c>
      <c r="C209" s="109">
        <v>17</v>
      </c>
      <c r="D209" s="109">
        <v>37</v>
      </c>
      <c r="E209" s="109">
        <v>5</v>
      </c>
      <c r="F209" s="109">
        <v>0</v>
      </c>
      <c r="G209" s="110">
        <v>1</v>
      </c>
      <c r="H209" s="110">
        <v>0</v>
      </c>
      <c r="I209" s="110">
        <v>3</v>
      </c>
      <c r="J209" s="111">
        <v>0</v>
      </c>
      <c r="K209" s="111">
        <v>19</v>
      </c>
      <c r="L209" s="288">
        <v>0</v>
      </c>
      <c r="M209" s="288">
        <v>0</v>
      </c>
      <c r="N209" s="112">
        <f t="shared" si="65"/>
        <v>427.5</v>
      </c>
      <c r="O209" s="112">
        <v>90</v>
      </c>
      <c r="P209" s="135">
        <v>0</v>
      </c>
      <c r="Q209" s="135">
        <v>0</v>
      </c>
      <c r="R209" s="122">
        <f t="shared" si="63"/>
        <v>337.5</v>
      </c>
      <c r="S209" s="177">
        <v>4</v>
      </c>
    </row>
    <row r="210" spans="1:19" ht="12.75" customHeight="1">
      <c r="A210" s="387"/>
      <c r="B210" s="116" t="s">
        <v>117</v>
      </c>
      <c r="C210" s="168">
        <f aca="true" t="shared" si="66" ref="C210:Q210">SUM(C204:C209)</f>
        <v>551</v>
      </c>
      <c r="D210" s="168">
        <f t="shared" si="66"/>
        <v>89</v>
      </c>
      <c r="E210" s="168">
        <f t="shared" si="66"/>
        <v>1108</v>
      </c>
      <c r="F210" s="168">
        <f t="shared" si="66"/>
        <v>0</v>
      </c>
      <c r="G210" s="168">
        <f t="shared" si="66"/>
        <v>62</v>
      </c>
      <c r="H210" s="168">
        <f t="shared" si="66"/>
        <v>3</v>
      </c>
      <c r="I210" s="168">
        <f t="shared" si="66"/>
        <v>105</v>
      </c>
      <c r="J210" s="168">
        <f t="shared" si="66"/>
        <v>0</v>
      </c>
      <c r="K210" s="168">
        <f t="shared" si="66"/>
        <v>109</v>
      </c>
      <c r="L210" s="168">
        <f t="shared" si="66"/>
        <v>0</v>
      </c>
      <c r="M210" s="168">
        <f t="shared" si="66"/>
        <v>0</v>
      </c>
      <c r="N210" s="169">
        <f t="shared" si="66"/>
        <v>10357.5</v>
      </c>
      <c r="O210" s="169">
        <f t="shared" si="66"/>
        <v>1867.5</v>
      </c>
      <c r="P210" s="292">
        <f t="shared" si="66"/>
        <v>0</v>
      </c>
      <c r="Q210" s="169">
        <f t="shared" si="66"/>
        <v>0</v>
      </c>
      <c r="R210" s="265">
        <f t="shared" si="63"/>
        <v>8490</v>
      </c>
      <c r="S210" s="121">
        <f>SUM(S204:S209)</f>
        <v>71</v>
      </c>
    </row>
    <row r="211" spans="1:19" ht="12.75" customHeight="1">
      <c r="A211" s="387">
        <v>43768</v>
      </c>
      <c r="B211" s="108" t="s">
        <v>112</v>
      </c>
      <c r="C211" s="109">
        <v>206</v>
      </c>
      <c r="D211" s="109">
        <v>27</v>
      </c>
      <c r="E211" s="109">
        <v>348</v>
      </c>
      <c r="F211" s="109">
        <v>0</v>
      </c>
      <c r="G211" s="110">
        <v>122</v>
      </c>
      <c r="H211" s="110">
        <v>2</v>
      </c>
      <c r="I211" s="110">
        <v>20</v>
      </c>
      <c r="J211" s="111">
        <v>0</v>
      </c>
      <c r="K211" s="111">
        <v>43</v>
      </c>
      <c r="L211" s="288">
        <v>0</v>
      </c>
      <c r="M211" s="288">
        <v>0</v>
      </c>
      <c r="N211" s="112">
        <f aca="true" t="shared" si="67" ref="N211:N216">SUM(C211*15,F211*12,G211*7.5,H211*7.5,I211*7.5,J211*7.5,K211*7.5,L211*100,M211*20)</f>
        <v>4492.5</v>
      </c>
      <c r="O211" s="112">
        <v>690</v>
      </c>
      <c r="P211" s="135">
        <v>0</v>
      </c>
      <c r="Q211" s="135">
        <v>0</v>
      </c>
      <c r="R211" s="122">
        <f t="shared" si="63"/>
        <v>3802.5</v>
      </c>
      <c r="S211" s="177">
        <v>27</v>
      </c>
    </row>
    <row r="212" spans="1:19" ht="12.75" customHeight="1">
      <c r="A212" s="387"/>
      <c r="B212" s="108" t="s">
        <v>113</v>
      </c>
      <c r="C212" s="109">
        <v>0</v>
      </c>
      <c r="D212" s="109">
        <v>0</v>
      </c>
      <c r="E212" s="109">
        <v>968</v>
      </c>
      <c r="F212" s="109">
        <v>0</v>
      </c>
      <c r="G212" s="110">
        <v>0</v>
      </c>
      <c r="H212" s="110">
        <v>0</v>
      </c>
      <c r="I212" s="110">
        <v>0</v>
      </c>
      <c r="J212" s="111">
        <v>0</v>
      </c>
      <c r="K212" s="111">
        <v>0</v>
      </c>
      <c r="L212" s="288">
        <v>0</v>
      </c>
      <c r="M212" s="288">
        <v>0</v>
      </c>
      <c r="N212" s="112">
        <f t="shared" si="67"/>
        <v>0</v>
      </c>
      <c r="O212" s="112">
        <v>0</v>
      </c>
      <c r="P212" s="135">
        <v>0</v>
      </c>
      <c r="Q212" s="135">
        <v>0</v>
      </c>
      <c r="R212" s="122">
        <f t="shared" si="63"/>
        <v>0</v>
      </c>
      <c r="S212" s="177">
        <v>0</v>
      </c>
    </row>
    <row r="213" spans="1:19" ht="12.75" customHeight="1">
      <c r="A213" s="387"/>
      <c r="B213" s="108" t="s">
        <v>114</v>
      </c>
      <c r="C213" s="109">
        <v>115</v>
      </c>
      <c r="D213" s="109">
        <v>0</v>
      </c>
      <c r="E213" s="109">
        <v>92</v>
      </c>
      <c r="F213" s="109">
        <v>0</v>
      </c>
      <c r="G213" s="110">
        <v>16</v>
      </c>
      <c r="H213" s="110">
        <v>0</v>
      </c>
      <c r="I213" s="110">
        <v>10</v>
      </c>
      <c r="J213" s="111">
        <v>0</v>
      </c>
      <c r="K213" s="111">
        <v>9</v>
      </c>
      <c r="L213" s="288">
        <v>0</v>
      </c>
      <c r="M213" s="288">
        <v>0</v>
      </c>
      <c r="N213" s="112">
        <f t="shared" si="67"/>
        <v>1987.5</v>
      </c>
      <c r="O213" s="112">
        <v>142.5</v>
      </c>
      <c r="P213" s="135">
        <v>0</v>
      </c>
      <c r="Q213" s="135">
        <v>0</v>
      </c>
      <c r="R213" s="122">
        <f t="shared" si="63"/>
        <v>1845</v>
      </c>
      <c r="S213" s="177">
        <v>6</v>
      </c>
    </row>
    <row r="214" spans="1:19" ht="12.75" customHeight="1">
      <c r="A214" s="387"/>
      <c r="B214" s="213" t="s">
        <v>139</v>
      </c>
      <c r="C214" s="109">
        <v>65</v>
      </c>
      <c r="D214" s="109">
        <v>1</v>
      </c>
      <c r="E214" s="109">
        <v>1</v>
      </c>
      <c r="F214" s="109">
        <v>0</v>
      </c>
      <c r="G214" s="110">
        <v>15</v>
      </c>
      <c r="H214" s="110">
        <v>0</v>
      </c>
      <c r="I214" s="110">
        <v>4</v>
      </c>
      <c r="J214" s="111">
        <v>0</v>
      </c>
      <c r="K214" s="111">
        <v>6</v>
      </c>
      <c r="L214" s="288">
        <v>0</v>
      </c>
      <c r="M214" s="288">
        <v>0</v>
      </c>
      <c r="N214" s="112">
        <f t="shared" si="67"/>
        <v>1162.5</v>
      </c>
      <c r="O214" s="112">
        <v>210</v>
      </c>
      <c r="P214" s="135">
        <v>0</v>
      </c>
      <c r="Q214" s="135">
        <v>0</v>
      </c>
      <c r="R214" s="122">
        <f t="shared" si="63"/>
        <v>952.5</v>
      </c>
      <c r="S214" s="177">
        <v>10</v>
      </c>
    </row>
    <row r="215" spans="1:19" ht="12.75" customHeight="1">
      <c r="A215" s="387"/>
      <c r="B215" s="108" t="s">
        <v>115</v>
      </c>
      <c r="C215" s="109">
        <v>39</v>
      </c>
      <c r="D215" s="109">
        <v>44</v>
      </c>
      <c r="E215" s="109">
        <v>5</v>
      </c>
      <c r="F215" s="109">
        <v>0</v>
      </c>
      <c r="G215" s="110">
        <v>5</v>
      </c>
      <c r="H215" s="110">
        <v>1</v>
      </c>
      <c r="I215" s="110">
        <v>8</v>
      </c>
      <c r="J215" s="111">
        <v>0</v>
      </c>
      <c r="K215" s="111">
        <v>10</v>
      </c>
      <c r="L215" s="288">
        <v>0</v>
      </c>
      <c r="M215" s="288">
        <v>0</v>
      </c>
      <c r="N215" s="112">
        <f t="shared" si="67"/>
        <v>765</v>
      </c>
      <c r="O215" s="112">
        <v>217.5</v>
      </c>
      <c r="P215" s="135">
        <v>0</v>
      </c>
      <c r="Q215" s="135">
        <v>0</v>
      </c>
      <c r="R215" s="122">
        <f t="shared" si="63"/>
        <v>547.5</v>
      </c>
      <c r="S215" s="177">
        <v>10</v>
      </c>
    </row>
    <row r="216" spans="1:19" ht="12.75" customHeight="1">
      <c r="A216" s="387"/>
      <c r="B216" s="108" t="s">
        <v>116</v>
      </c>
      <c r="C216" s="109">
        <v>21</v>
      </c>
      <c r="D216" s="109">
        <v>28</v>
      </c>
      <c r="E216" s="109">
        <v>22</v>
      </c>
      <c r="F216" s="109">
        <v>0</v>
      </c>
      <c r="G216" s="110">
        <v>14</v>
      </c>
      <c r="H216" s="110">
        <v>3</v>
      </c>
      <c r="I216" s="110">
        <v>2</v>
      </c>
      <c r="J216" s="111">
        <v>0</v>
      </c>
      <c r="K216" s="111">
        <v>2</v>
      </c>
      <c r="L216" s="288">
        <v>0</v>
      </c>
      <c r="M216" s="288">
        <v>0</v>
      </c>
      <c r="N216" s="112">
        <f t="shared" si="67"/>
        <v>472.5</v>
      </c>
      <c r="O216" s="112">
        <v>90</v>
      </c>
      <c r="P216" s="135">
        <v>0</v>
      </c>
      <c r="Q216" s="135">
        <v>0</v>
      </c>
      <c r="R216" s="122">
        <f t="shared" si="63"/>
        <v>382.5</v>
      </c>
      <c r="S216" s="177">
        <v>5</v>
      </c>
    </row>
    <row r="217" spans="1:19" ht="12.75" customHeight="1">
      <c r="A217" s="387"/>
      <c r="B217" s="116" t="s">
        <v>117</v>
      </c>
      <c r="C217" s="168">
        <f aca="true" t="shared" si="68" ref="C217:Q217">SUM(C211:C216)</f>
        <v>446</v>
      </c>
      <c r="D217" s="168">
        <f t="shared" si="68"/>
        <v>100</v>
      </c>
      <c r="E217" s="168">
        <f t="shared" si="68"/>
        <v>1436</v>
      </c>
      <c r="F217" s="168">
        <f t="shared" si="68"/>
        <v>0</v>
      </c>
      <c r="G217" s="168">
        <f t="shared" si="68"/>
        <v>172</v>
      </c>
      <c r="H217" s="168">
        <f t="shared" si="68"/>
        <v>6</v>
      </c>
      <c r="I217" s="168">
        <f t="shared" si="68"/>
        <v>44</v>
      </c>
      <c r="J217" s="168">
        <f t="shared" si="68"/>
        <v>0</v>
      </c>
      <c r="K217" s="168">
        <f t="shared" si="68"/>
        <v>70</v>
      </c>
      <c r="L217" s="168">
        <f t="shared" si="68"/>
        <v>0</v>
      </c>
      <c r="M217" s="168">
        <f t="shared" si="68"/>
        <v>0</v>
      </c>
      <c r="N217" s="169">
        <f t="shared" si="68"/>
        <v>8880</v>
      </c>
      <c r="O217" s="169">
        <f t="shared" si="68"/>
        <v>1350</v>
      </c>
      <c r="P217" s="292">
        <f t="shared" si="68"/>
        <v>0</v>
      </c>
      <c r="Q217" s="169">
        <f t="shared" si="68"/>
        <v>0</v>
      </c>
      <c r="R217" s="265">
        <f t="shared" si="63"/>
        <v>7530</v>
      </c>
      <c r="S217" s="121">
        <f>SUM(S211:S216)</f>
        <v>58</v>
      </c>
    </row>
    <row r="218" spans="1:19" ht="12.75" customHeight="1">
      <c r="A218" s="387">
        <v>43769</v>
      </c>
      <c r="B218" s="108" t="s">
        <v>112</v>
      </c>
      <c r="C218" s="109">
        <v>137</v>
      </c>
      <c r="D218" s="109">
        <v>39</v>
      </c>
      <c r="E218" s="109">
        <v>752</v>
      </c>
      <c r="F218" s="109">
        <v>0</v>
      </c>
      <c r="G218" s="110">
        <v>24</v>
      </c>
      <c r="H218" s="110">
        <v>0</v>
      </c>
      <c r="I218" s="110">
        <v>28</v>
      </c>
      <c r="J218" s="111">
        <v>0</v>
      </c>
      <c r="K218" s="111">
        <v>45</v>
      </c>
      <c r="L218" s="288">
        <v>0</v>
      </c>
      <c r="M218" s="288">
        <v>0</v>
      </c>
      <c r="N218" s="112">
        <f aca="true" t="shared" si="69" ref="N218:N223">SUM(C218*15,F218*12,G218*7.5,H218*7.5,I218*7.5,J218*7.5,K218*7.5,L218*100,M218*20)</f>
        <v>2782.5</v>
      </c>
      <c r="O218" s="112">
        <v>442.5</v>
      </c>
      <c r="P218" s="135">
        <v>0</v>
      </c>
      <c r="Q218" s="135">
        <v>0</v>
      </c>
      <c r="R218" s="122">
        <f t="shared" si="63"/>
        <v>2340</v>
      </c>
      <c r="S218" s="177">
        <v>16</v>
      </c>
    </row>
    <row r="219" spans="1:19" ht="12.75" customHeight="1">
      <c r="A219" s="387"/>
      <c r="B219" s="108" t="s">
        <v>113</v>
      </c>
      <c r="C219" s="109">
        <v>0</v>
      </c>
      <c r="D219" s="109">
        <v>0</v>
      </c>
      <c r="E219" s="109">
        <v>0</v>
      </c>
      <c r="F219" s="109">
        <v>0</v>
      </c>
      <c r="G219" s="110">
        <v>0</v>
      </c>
      <c r="H219" s="110">
        <v>0</v>
      </c>
      <c r="I219" s="110">
        <v>0</v>
      </c>
      <c r="J219" s="111">
        <v>0</v>
      </c>
      <c r="K219" s="111">
        <v>0</v>
      </c>
      <c r="L219" s="288">
        <v>0</v>
      </c>
      <c r="M219" s="288">
        <v>0</v>
      </c>
      <c r="N219" s="112">
        <f t="shared" si="69"/>
        <v>0</v>
      </c>
      <c r="O219" s="112">
        <v>0</v>
      </c>
      <c r="P219" s="135">
        <v>0</v>
      </c>
      <c r="Q219" s="135">
        <v>0</v>
      </c>
      <c r="R219" s="122">
        <f t="shared" si="63"/>
        <v>0</v>
      </c>
      <c r="S219" s="177">
        <v>0</v>
      </c>
    </row>
    <row r="220" spans="1:19" ht="12.75" customHeight="1">
      <c r="A220" s="387"/>
      <c r="B220" s="108" t="s">
        <v>114</v>
      </c>
      <c r="C220" s="109">
        <v>273</v>
      </c>
      <c r="D220" s="109">
        <v>0</v>
      </c>
      <c r="E220" s="109">
        <v>563</v>
      </c>
      <c r="F220" s="109">
        <v>0</v>
      </c>
      <c r="G220" s="110">
        <v>12</v>
      </c>
      <c r="H220" s="110">
        <v>1</v>
      </c>
      <c r="I220" s="110">
        <v>45</v>
      </c>
      <c r="J220" s="111">
        <v>0</v>
      </c>
      <c r="K220" s="111">
        <v>44</v>
      </c>
      <c r="L220" s="288">
        <v>1</v>
      </c>
      <c r="M220" s="288">
        <v>1</v>
      </c>
      <c r="N220" s="112">
        <f t="shared" si="69"/>
        <v>4980</v>
      </c>
      <c r="O220" s="112">
        <v>1252.5</v>
      </c>
      <c r="P220" s="135">
        <v>0</v>
      </c>
      <c r="Q220" s="135">
        <v>13</v>
      </c>
      <c r="R220" s="122">
        <f t="shared" si="63"/>
        <v>3740.5</v>
      </c>
      <c r="S220" s="177">
        <v>26</v>
      </c>
    </row>
    <row r="221" spans="1:19" ht="12.75" customHeight="1">
      <c r="A221" s="387"/>
      <c r="B221" s="213" t="s">
        <v>139</v>
      </c>
      <c r="C221" s="109">
        <v>105</v>
      </c>
      <c r="D221" s="109">
        <v>1</v>
      </c>
      <c r="E221" s="109">
        <v>1</v>
      </c>
      <c r="F221" s="109">
        <v>0</v>
      </c>
      <c r="G221" s="110">
        <v>18</v>
      </c>
      <c r="H221" s="110">
        <v>0</v>
      </c>
      <c r="I221" s="110">
        <v>3</v>
      </c>
      <c r="J221" s="111">
        <v>0</v>
      </c>
      <c r="K221" s="111">
        <v>12</v>
      </c>
      <c r="L221" s="288">
        <v>0</v>
      </c>
      <c r="M221" s="288">
        <v>0</v>
      </c>
      <c r="N221" s="112">
        <f t="shared" si="69"/>
        <v>1822.5</v>
      </c>
      <c r="O221" s="112">
        <v>307.5</v>
      </c>
      <c r="P221" s="135">
        <v>0</v>
      </c>
      <c r="Q221" s="135">
        <v>0</v>
      </c>
      <c r="R221" s="122">
        <f t="shared" si="63"/>
        <v>1515</v>
      </c>
      <c r="S221" s="177">
        <v>15</v>
      </c>
    </row>
    <row r="222" spans="1:19" ht="12.75" customHeight="1">
      <c r="A222" s="387"/>
      <c r="B222" s="108" t="s">
        <v>115</v>
      </c>
      <c r="C222" s="109">
        <v>127</v>
      </c>
      <c r="D222" s="109">
        <v>34</v>
      </c>
      <c r="E222" s="109">
        <v>17</v>
      </c>
      <c r="F222" s="109">
        <v>0</v>
      </c>
      <c r="G222" s="110">
        <v>14</v>
      </c>
      <c r="H222" s="110">
        <v>0</v>
      </c>
      <c r="I222" s="110">
        <v>14</v>
      </c>
      <c r="J222" s="111">
        <v>0</v>
      </c>
      <c r="K222" s="111">
        <v>16</v>
      </c>
      <c r="L222" s="288">
        <v>0</v>
      </c>
      <c r="M222" s="288">
        <v>0</v>
      </c>
      <c r="N222" s="112">
        <f t="shared" si="69"/>
        <v>2235</v>
      </c>
      <c r="O222" s="112">
        <v>337.5</v>
      </c>
      <c r="P222" s="135">
        <v>0</v>
      </c>
      <c r="Q222" s="135">
        <v>0</v>
      </c>
      <c r="R222" s="122">
        <f t="shared" si="63"/>
        <v>1897.5</v>
      </c>
      <c r="S222" s="177">
        <v>16</v>
      </c>
    </row>
    <row r="223" spans="1:19" ht="12.75" customHeight="1">
      <c r="A223" s="387"/>
      <c r="B223" s="108" t="s">
        <v>116</v>
      </c>
      <c r="C223" s="109">
        <v>14</v>
      </c>
      <c r="D223" s="109">
        <v>31</v>
      </c>
      <c r="E223" s="109">
        <v>4</v>
      </c>
      <c r="F223" s="109">
        <v>0</v>
      </c>
      <c r="G223" s="110">
        <v>2</v>
      </c>
      <c r="H223" s="110">
        <v>0</v>
      </c>
      <c r="I223" s="110">
        <v>0</v>
      </c>
      <c r="J223" s="111">
        <v>0</v>
      </c>
      <c r="K223" s="111">
        <v>0</v>
      </c>
      <c r="L223" s="288">
        <v>0</v>
      </c>
      <c r="M223" s="288">
        <v>0</v>
      </c>
      <c r="N223" s="112">
        <f t="shared" si="69"/>
        <v>225</v>
      </c>
      <c r="O223" s="112">
        <v>15</v>
      </c>
      <c r="P223" s="135">
        <v>0</v>
      </c>
      <c r="Q223" s="135">
        <v>0</v>
      </c>
      <c r="R223" s="122">
        <f t="shared" si="63"/>
        <v>210</v>
      </c>
      <c r="S223" s="177">
        <v>1</v>
      </c>
    </row>
    <row r="224" spans="1:19" ht="12.75" customHeight="1">
      <c r="A224" s="387"/>
      <c r="B224" s="116" t="s">
        <v>117</v>
      </c>
      <c r="C224" s="168">
        <f aca="true" t="shared" si="70" ref="C224:Q224">SUM(C218:C223)</f>
        <v>656</v>
      </c>
      <c r="D224" s="168">
        <f t="shared" si="70"/>
        <v>105</v>
      </c>
      <c r="E224" s="168">
        <f t="shared" si="70"/>
        <v>1337</v>
      </c>
      <c r="F224" s="168">
        <f t="shared" si="70"/>
        <v>0</v>
      </c>
      <c r="G224" s="168">
        <f t="shared" si="70"/>
        <v>70</v>
      </c>
      <c r="H224" s="168">
        <f t="shared" si="70"/>
        <v>1</v>
      </c>
      <c r="I224" s="168">
        <f t="shared" si="70"/>
        <v>90</v>
      </c>
      <c r="J224" s="168">
        <f t="shared" si="70"/>
        <v>0</v>
      </c>
      <c r="K224" s="168">
        <f t="shared" si="70"/>
        <v>117</v>
      </c>
      <c r="L224" s="168">
        <f t="shared" si="70"/>
        <v>1</v>
      </c>
      <c r="M224" s="168">
        <f t="shared" si="70"/>
        <v>1</v>
      </c>
      <c r="N224" s="169">
        <f t="shared" si="70"/>
        <v>12045</v>
      </c>
      <c r="O224" s="169">
        <f t="shared" si="70"/>
        <v>2355</v>
      </c>
      <c r="P224" s="292">
        <f t="shared" si="70"/>
        <v>0</v>
      </c>
      <c r="Q224" s="169">
        <f t="shared" si="70"/>
        <v>13</v>
      </c>
      <c r="R224" s="265">
        <f t="shared" si="63"/>
        <v>9703</v>
      </c>
      <c r="S224" s="121">
        <f>SUM(S218:S223)</f>
        <v>74</v>
      </c>
    </row>
    <row r="225" spans="1:19" ht="12.75" customHeight="1">
      <c r="A225" s="385" t="s">
        <v>118</v>
      </c>
      <c r="B225" s="385">
        <v>920</v>
      </c>
      <c r="C225" s="253">
        <f aca="true" t="shared" si="71" ref="C225:N225">SUM(C224,C217)</f>
        <v>1102</v>
      </c>
      <c r="D225" s="253">
        <f t="shared" si="71"/>
        <v>205</v>
      </c>
      <c r="E225" s="253">
        <f t="shared" si="71"/>
        <v>2773</v>
      </c>
      <c r="F225" s="253">
        <f t="shared" si="71"/>
        <v>0</v>
      </c>
      <c r="G225" s="253">
        <f t="shared" si="71"/>
        <v>242</v>
      </c>
      <c r="H225" s="253">
        <f t="shared" si="71"/>
        <v>7</v>
      </c>
      <c r="I225" s="253">
        <f t="shared" si="71"/>
        <v>134</v>
      </c>
      <c r="J225" s="302">
        <f t="shared" si="71"/>
        <v>0</v>
      </c>
      <c r="K225" s="302">
        <f t="shared" si="71"/>
        <v>187</v>
      </c>
      <c r="L225" s="302">
        <f t="shared" si="71"/>
        <v>1</v>
      </c>
      <c r="M225" s="302">
        <f t="shared" si="71"/>
        <v>1</v>
      </c>
      <c r="N225" s="303">
        <f t="shared" si="71"/>
        <v>20925</v>
      </c>
      <c r="O225" s="303"/>
      <c r="P225" s="304">
        <f>SUM(P224,P217)</f>
        <v>0</v>
      </c>
      <c r="Q225" s="303">
        <f>SUM(Q224,Q217)</f>
        <v>13</v>
      </c>
      <c r="R225" s="303">
        <f>SUM(R224,R217)</f>
        <v>17233</v>
      </c>
      <c r="S225" s="264">
        <f>SUM(S182,S189,S197,S210,S217,S224)</f>
        <v>459</v>
      </c>
    </row>
    <row r="226" spans="1:19" ht="12.75" customHeight="1">
      <c r="A226" s="386" t="s">
        <v>169</v>
      </c>
      <c r="B226" s="386"/>
      <c r="C226" s="153">
        <f aca="true" t="shared" si="72" ref="C226:S226">SUM(C46,C96,C146,C196,C225)</f>
        <v>25373</v>
      </c>
      <c r="D226" s="153">
        <f t="shared" si="72"/>
        <v>2324</v>
      </c>
      <c r="E226" s="153">
        <f t="shared" si="72"/>
        <v>7332</v>
      </c>
      <c r="F226" s="153">
        <f t="shared" si="72"/>
        <v>0</v>
      </c>
      <c r="G226" s="153">
        <f t="shared" si="72"/>
        <v>9274</v>
      </c>
      <c r="H226" s="153">
        <f t="shared" si="72"/>
        <v>210</v>
      </c>
      <c r="I226" s="153">
        <f t="shared" si="72"/>
        <v>2990</v>
      </c>
      <c r="J226" s="153">
        <f t="shared" si="72"/>
        <v>72</v>
      </c>
      <c r="K226" s="153">
        <f t="shared" si="72"/>
        <v>3764</v>
      </c>
      <c r="L226" s="153">
        <f t="shared" si="72"/>
        <v>18</v>
      </c>
      <c r="M226" s="153">
        <f t="shared" si="72"/>
        <v>31</v>
      </c>
      <c r="N226" s="153">
        <f t="shared" si="72"/>
        <v>507635</v>
      </c>
      <c r="O226" s="153">
        <f t="shared" si="72"/>
        <v>159453.5</v>
      </c>
      <c r="P226" s="153">
        <f t="shared" si="72"/>
        <v>830.5</v>
      </c>
      <c r="Q226" s="153">
        <f t="shared" si="72"/>
        <v>70.5</v>
      </c>
      <c r="R226" s="153">
        <f t="shared" si="72"/>
        <v>343716.5</v>
      </c>
      <c r="S226" s="153">
        <f t="shared" si="72"/>
        <v>7683</v>
      </c>
    </row>
  </sheetData>
  <sheetProtection selectLockedCells="1" selectUnlockedCells="1"/>
  <mergeCells count="46">
    <mergeCell ref="A1:M1"/>
    <mergeCell ref="A2:B2"/>
    <mergeCell ref="C2:E2"/>
    <mergeCell ref="G2:K2"/>
    <mergeCell ref="L2:M2"/>
    <mergeCell ref="S2:S3"/>
    <mergeCell ref="A4:A10"/>
    <mergeCell ref="A11:A17"/>
    <mergeCell ref="A18:A24"/>
    <mergeCell ref="A25:A31"/>
    <mergeCell ref="A32:A38"/>
    <mergeCell ref="A39:A45"/>
    <mergeCell ref="A46:B46"/>
    <mergeCell ref="A47:A53"/>
    <mergeCell ref="A54:A60"/>
    <mergeCell ref="A61:A67"/>
    <mergeCell ref="A68:A74"/>
    <mergeCell ref="A75:A81"/>
    <mergeCell ref="A82:A88"/>
    <mergeCell ref="A89:A95"/>
    <mergeCell ref="A96:B96"/>
    <mergeCell ref="A97:A103"/>
    <mergeCell ref="A104:A110"/>
    <mergeCell ref="A111:A117"/>
    <mergeCell ref="A118:A124"/>
    <mergeCell ref="A125:A131"/>
    <mergeCell ref="A132:A138"/>
    <mergeCell ref="A139:A145"/>
    <mergeCell ref="A146:B146"/>
    <mergeCell ref="A147:A153"/>
    <mergeCell ref="A154:A160"/>
    <mergeCell ref="U155:W155"/>
    <mergeCell ref="A161:A167"/>
    <mergeCell ref="A168:A174"/>
    <mergeCell ref="A175:A181"/>
    <mergeCell ref="A182:A188"/>
    <mergeCell ref="A211:A217"/>
    <mergeCell ref="A218:A224"/>
    <mergeCell ref="A225:B225"/>
    <mergeCell ref="A226:B226"/>
    <mergeCell ref="A189:A195"/>
    <mergeCell ref="U194:V194"/>
    <mergeCell ref="U195:V195"/>
    <mergeCell ref="A196:B196"/>
    <mergeCell ref="A197:A203"/>
    <mergeCell ref="A204:A2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N240"/>
  <sheetViews>
    <sheetView zoomScalePageLayoutView="0" workbookViewId="0" topLeftCell="A1">
      <pane xSplit="2" ySplit="3" topLeftCell="F208" activePane="bottomRight" state="frozen"/>
      <selection pane="topLeft" activeCell="A1" sqref="A1"/>
      <selection pane="topRight" activeCell="F1" sqref="F1"/>
      <selection pane="bottomLeft" activeCell="A208" sqref="A208"/>
      <selection pane="bottomRight" activeCell="R227" sqref="R227"/>
    </sheetView>
  </sheetViews>
  <sheetFormatPr defaultColWidth="7.00390625" defaultRowHeight="12.75" customHeight="1"/>
  <cols>
    <col min="1" max="1" width="7.57421875" style="97" customWidth="1"/>
    <col min="2" max="2" width="16.57421875" style="97" customWidth="1"/>
    <col min="3" max="3" width="10.57421875" style="97" customWidth="1"/>
    <col min="4" max="7" width="9.57421875" style="97" customWidth="1"/>
    <col min="8" max="8" width="12.57421875" style="98" customWidth="1"/>
    <col min="9" max="9" width="10.57421875" style="97" customWidth="1"/>
    <col min="10" max="10" width="8.57421875" style="97" customWidth="1"/>
    <col min="11" max="11" width="9.57421875" style="97" customWidth="1"/>
    <col min="12" max="12" width="8.57421875" style="97" customWidth="1"/>
    <col min="13" max="13" width="10.57421875" style="0" customWidth="1"/>
    <col min="14" max="15" width="8.57421875" style="0" customWidth="1"/>
    <col min="16" max="16" width="9.57421875" style="0" customWidth="1"/>
    <col min="17" max="17" width="10.57421875" style="0" customWidth="1"/>
    <col min="18" max="18" width="13.8515625" style="0" customWidth="1"/>
  </cols>
  <sheetData>
    <row r="1" spans="1:18" ht="12.75" customHeight="1">
      <c r="A1" s="414" t="s">
        <v>88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151"/>
      <c r="O1" s="305"/>
      <c r="P1" s="305"/>
      <c r="Q1" s="305"/>
      <c r="R1" s="305"/>
    </row>
    <row r="2" spans="1:18" ht="50.25" customHeight="1">
      <c r="A2" s="422" t="s">
        <v>170</v>
      </c>
      <c r="B2" s="422"/>
      <c r="C2" s="423" t="s">
        <v>90</v>
      </c>
      <c r="D2" s="423"/>
      <c r="E2" s="423"/>
      <c r="F2" s="418" t="s">
        <v>91</v>
      </c>
      <c r="G2" s="418"/>
      <c r="H2" s="418"/>
      <c r="I2" s="418"/>
      <c r="J2" s="418"/>
      <c r="K2" s="418" t="s">
        <v>92</v>
      </c>
      <c r="L2" s="418"/>
      <c r="M2" s="102" t="s">
        <v>93</v>
      </c>
      <c r="N2" s="103" t="s">
        <v>94</v>
      </c>
      <c r="O2" s="104" t="s">
        <v>95</v>
      </c>
      <c r="P2" s="104" t="s">
        <v>96</v>
      </c>
      <c r="Q2" s="105" t="s">
        <v>97</v>
      </c>
      <c r="R2" s="415" t="s">
        <v>98</v>
      </c>
    </row>
    <row r="3" spans="1:248" s="107" customFormat="1" ht="12.75" customHeight="1">
      <c r="A3" s="306" t="s">
        <v>99</v>
      </c>
      <c r="B3" s="306" t="s">
        <v>100</v>
      </c>
      <c r="C3" s="306" t="s">
        <v>136</v>
      </c>
      <c r="D3" s="306" t="s">
        <v>102</v>
      </c>
      <c r="E3" s="291" t="s">
        <v>103</v>
      </c>
      <c r="F3" s="291" t="s">
        <v>104</v>
      </c>
      <c r="G3" s="291" t="s">
        <v>105</v>
      </c>
      <c r="H3" s="291" t="s">
        <v>171</v>
      </c>
      <c r="I3" s="291" t="s">
        <v>107</v>
      </c>
      <c r="J3" s="291" t="s">
        <v>108</v>
      </c>
      <c r="K3" s="291" t="s">
        <v>109</v>
      </c>
      <c r="L3" s="307" t="s">
        <v>110</v>
      </c>
      <c r="M3" s="101" t="s">
        <v>111</v>
      </c>
      <c r="N3" s="151" t="s">
        <v>111</v>
      </c>
      <c r="O3" s="151" t="s">
        <v>111</v>
      </c>
      <c r="P3" s="151" t="s">
        <v>111</v>
      </c>
      <c r="Q3" s="101" t="s">
        <v>111</v>
      </c>
      <c r="R3" s="415"/>
      <c r="IE3"/>
      <c r="IF3"/>
      <c r="IG3"/>
      <c r="IH3"/>
      <c r="II3"/>
      <c r="IJ3"/>
      <c r="IK3"/>
      <c r="IL3"/>
      <c r="IM3"/>
      <c r="IN3"/>
    </row>
    <row r="4" spans="1:18" ht="12.75" customHeight="1">
      <c r="A4" s="387">
        <v>43770</v>
      </c>
      <c r="B4" s="108" t="s">
        <v>112</v>
      </c>
      <c r="C4" s="308">
        <v>65</v>
      </c>
      <c r="D4" s="308"/>
      <c r="E4" s="308">
        <v>163</v>
      </c>
      <c r="F4" s="308">
        <v>24</v>
      </c>
      <c r="G4" s="308"/>
      <c r="H4" s="308">
        <v>6</v>
      </c>
      <c r="I4" s="308"/>
      <c r="J4" s="308">
        <v>20</v>
      </c>
      <c r="K4" s="309"/>
      <c r="L4" s="310"/>
      <c r="M4" s="112">
        <f aca="true" t="shared" si="0" ref="M4:M9">SUM(C4*15,F4*7.5,G4*7.5,H4*7.5,I4*7.5,J4*7.5,K4*100,L4*20)</f>
        <v>1350</v>
      </c>
      <c r="N4" s="112">
        <v>195</v>
      </c>
      <c r="O4" s="311">
        <v>0</v>
      </c>
      <c r="P4" s="311"/>
      <c r="Q4" s="312">
        <f aca="true" t="shared" si="1" ref="Q4:Q24">SUM(M4-N4)-O4+P4</f>
        <v>1155</v>
      </c>
      <c r="R4" s="114">
        <v>19</v>
      </c>
    </row>
    <row r="5" spans="1:18" ht="12.75" customHeight="1">
      <c r="A5" s="387"/>
      <c r="B5" s="108" t="s">
        <v>113</v>
      </c>
      <c r="C5" s="308">
        <v>192</v>
      </c>
      <c r="D5" s="308"/>
      <c r="E5" s="308">
        <v>63</v>
      </c>
      <c r="F5" s="308">
        <v>25</v>
      </c>
      <c r="G5" s="308">
        <v>4</v>
      </c>
      <c r="H5" s="308">
        <v>17</v>
      </c>
      <c r="I5" s="308"/>
      <c r="J5" s="308">
        <v>25</v>
      </c>
      <c r="K5" s="309"/>
      <c r="L5" s="310"/>
      <c r="M5" s="112">
        <f t="shared" si="0"/>
        <v>3412.5</v>
      </c>
      <c r="N5" s="112">
        <v>0</v>
      </c>
      <c r="O5" s="313"/>
      <c r="P5" s="313"/>
      <c r="Q5" s="312">
        <f t="shared" si="1"/>
        <v>3412.5</v>
      </c>
      <c r="R5" s="114">
        <v>0</v>
      </c>
    </row>
    <row r="6" spans="1:18" ht="12.75" customHeight="1">
      <c r="A6" s="387"/>
      <c r="B6" s="108" t="s">
        <v>114</v>
      </c>
      <c r="C6" s="308">
        <v>287</v>
      </c>
      <c r="D6" s="308"/>
      <c r="E6" s="308">
        <v>229</v>
      </c>
      <c r="F6" s="308">
        <v>37</v>
      </c>
      <c r="G6" s="308">
        <v>2</v>
      </c>
      <c r="H6" s="308">
        <v>17</v>
      </c>
      <c r="I6" s="308"/>
      <c r="J6" s="308">
        <v>55</v>
      </c>
      <c r="K6" s="309"/>
      <c r="L6" s="310"/>
      <c r="M6" s="112">
        <f t="shared" si="0"/>
        <v>5137.5</v>
      </c>
      <c r="N6" s="112">
        <v>2190</v>
      </c>
      <c r="O6" s="313"/>
      <c r="P6" s="313"/>
      <c r="Q6" s="312">
        <f t="shared" si="1"/>
        <v>2947.5</v>
      </c>
      <c r="R6" s="114">
        <v>58</v>
      </c>
    </row>
    <row r="7" spans="1:18" ht="12.75" customHeight="1">
      <c r="A7" s="387"/>
      <c r="B7" s="213" t="s">
        <v>139</v>
      </c>
      <c r="C7" s="308">
        <v>118</v>
      </c>
      <c r="D7" s="308"/>
      <c r="E7" s="308">
        <v>3</v>
      </c>
      <c r="F7" s="308">
        <v>34</v>
      </c>
      <c r="G7" s="308"/>
      <c r="H7" s="308">
        <v>10</v>
      </c>
      <c r="I7" s="308"/>
      <c r="J7" s="308">
        <v>12</v>
      </c>
      <c r="K7" s="309"/>
      <c r="L7" s="310"/>
      <c r="M7" s="112">
        <f t="shared" si="0"/>
        <v>2190</v>
      </c>
      <c r="N7" s="112">
        <v>675</v>
      </c>
      <c r="O7" s="313"/>
      <c r="P7" s="313"/>
      <c r="Q7" s="312">
        <f t="shared" si="1"/>
        <v>1515</v>
      </c>
      <c r="R7" s="114">
        <v>34</v>
      </c>
    </row>
    <row r="8" spans="1:18" ht="12.75" customHeight="1">
      <c r="A8" s="387"/>
      <c r="B8" s="108" t="s">
        <v>115</v>
      </c>
      <c r="C8" s="308">
        <v>128</v>
      </c>
      <c r="D8" s="308"/>
      <c r="E8" s="308">
        <v>2</v>
      </c>
      <c r="F8" s="308">
        <v>28</v>
      </c>
      <c r="G8" s="308"/>
      <c r="H8" s="308">
        <v>7</v>
      </c>
      <c r="I8" s="308">
        <v>3</v>
      </c>
      <c r="J8" s="308">
        <v>21</v>
      </c>
      <c r="K8" s="309"/>
      <c r="L8" s="310"/>
      <c r="M8" s="112">
        <f t="shared" si="0"/>
        <v>2362.5</v>
      </c>
      <c r="N8" s="112">
        <v>562.5</v>
      </c>
      <c r="O8" s="313"/>
      <c r="P8" s="313"/>
      <c r="Q8" s="312">
        <f t="shared" si="1"/>
        <v>1800</v>
      </c>
      <c r="R8" s="114">
        <v>21</v>
      </c>
    </row>
    <row r="9" spans="1:18" ht="12.75" customHeight="1">
      <c r="A9" s="387"/>
      <c r="B9" s="108" t="s">
        <v>116</v>
      </c>
      <c r="C9" s="308">
        <v>15</v>
      </c>
      <c r="D9" s="308"/>
      <c r="E9" s="308">
        <v>24</v>
      </c>
      <c r="F9" s="308">
        <v>8</v>
      </c>
      <c r="G9" s="308"/>
      <c r="H9" s="308">
        <v>1</v>
      </c>
      <c r="I9" s="308"/>
      <c r="J9" s="308">
        <v>1</v>
      </c>
      <c r="K9" s="309"/>
      <c r="L9" s="310"/>
      <c r="M9" s="112">
        <f t="shared" si="0"/>
        <v>300</v>
      </c>
      <c r="N9" s="112">
        <v>37.5</v>
      </c>
      <c r="O9" s="313"/>
      <c r="P9" s="313"/>
      <c r="Q9" s="312">
        <f t="shared" si="1"/>
        <v>262.5</v>
      </c>
      <c r="R9" s="114">
        <v>2</v>
      </c>
    </row>
    <row r="10" spans="1:18" ht="12.75" customHeight="1">
      <c r="A10" s="387"/>
      <c r="B10" s="116" t="s">
        <v>117</v>
      </c>
      <c r="C10" s="168">
        <f aca="true" t="shared" si="2" ref="C10:P10">SUM(C4:C9)</f>
        <v>805</v>
      </c>
      <c r="D10" s="168">
        <f t="shared" si="2"/>
        <v>0</v>
      </c>
      <c r="E10" s="168">
        <f t="shared" si="2"/>
        <v>484</v>
      </c>
      <c r="F10" s="168">
        <f t="shared" si="2"/>
        <v>156</v>
      </c>
      <c r="G10" s="168">
        <f t="shared" si="2"/>
        <v>6</v>
      </c>
      <c r="H10" s="168">
        <f t="shared" si="2"/>
        <v>58</v>
      </c>
      <c r="I10" s="168">
        <f t="shared" si="2"/>
        <v>3</v>
      </c>
      <c r="J10" s="168">
        <f t="shared" si="2"/>
        <v>134</v>
      </c>
      <c r="K10" s="168">
        <f t="shared" si="2"/>
        <v>0</v>
      </c>
      <c r="L10" s="168">
        <f t="shared" si="2"/>
        <v>0</v>
      </c>
      <c r="M10" s="169">
        <f t="shared" si="2"/>
        <v>14752.5</v>
      </c>
      <c r="N10" s="169">
        <f t="shared" si="2"/>
        <v>3660</v>
      </c>
      <c r="O10" s="292">
        <f t="shared" si="2"/>
        <v>0</v>
      </c>
      <c r="P10" s="169">
        <f t="shared" si="2"/>
        <v>0</v>
      </c>
      <c r="Q10" s="265">
        <f t="shared" si="1"/>
        <v>11092.5</v>
      </c>
      <c r="R10" s="121">
        <f>SUM(R4:R9)</f>
        <v>134</v>
      </c>
    </row>
    <row r="11" spans="1:18" ht="12.75" customHeight="1">
      <c r="A11" s="387">
        <v>43771</v>
      </c>
      <c r="B11" s="108" t="s">
        <v>112</v>
      </c>
      <c r="C11" s="308">
        <v>357</v>
      </c>
      <c r="D11" s="308"/>
      <c r="E11" s="308">
        <v>25</v>
      </c>
      <c r="F11" s="308">
        <v>143</v>
      </c>
      <c r="G11" s="308">
        <v>3</v>
      </c>
      <c r="H11" s="308">
        <v>10</v>
      </c>
      <c r="I11" s="308">
        <v>1</v>
      </c>
      <c r="J11" s="308">
        <v>35</v>
      </c>
      <c r="K11" s="309"/>
      <c r="L11" s="310"/>
      <c r="M11" s="112">
        <f aca="true" t="shared" si="3" ref="M11:M16">SUM(C11*15,F11*7.5,G11*7.5,H11*7.5,I11*7.5,J11*7.5,K11*100,L11*20)</f>
        <v>6795</v>
      </c>
      <c r="N11" s="112">
        <v>2467.5</v>
      </c>
      <c r="O11" s="311"/>
      <c r="P11" s="314"/>
      <c r="Q11" s="312">
        <f t="shared" si="1"/>
        <v>4327.5</v>
      </c>
      <c r="R11" s="114">
        <v>90</v>
      </c>
    </row>
    <row r="12" spans="1:18" ht="12.75" customHeight="1">
      <c r="A12" s="387"/>
      <c r="B12" s="108" t="s">
        <v>113</v>
      </c>
      <c r="C12" s="308"/>
      <c r="D12" s="308"/>
      <c r="E12" s="308"/>
      <c r="F12" s="308"/>
      <c r="G12" s="308"/>
      <c r="H12" s="308"/>
      <c r="I12" s="308"/>
      <c r="J12" s="308"/>
      <c r="K12" s="309"/>
      <c r="L12" s="310"/>
      <c r="M12" s="112">
        <f t="shared" si="3"/>
        <v>0</v>
      </c>
      <c r="N12" s="112"/>
      <c r="O12" s="313"/>
      <c r="P12" s="122"/>
      <c r="Q12" s="312">
        <f t="shared" si="1"/>
        <v>0</v>
      </c>
      <c r="R12" s="114"/>
    </row>
    <row r="13" spans="1:18" ht="12.75" customHeight="1">
      <c r="A13" s="387"/>
      <c r="B13" s="108" t="s">
        <v>114</v>
      </c>
      <c r="C13" s="308">
        <v>555</v>
      </c>
      <c r="D13" s="308">
        <v>42</v>
      </c>
      <c r="E13" s="308">
        <v>86</v>
      </c>
      <c r="F13" s="308">
        <v>289</v>
      </c>
      <c r="G13" s="308"/>
      <c r="H13" s="308"/>
      <c r="I13" s="308"/>
      <c r="J13" s="308">
        <v>12</v>
      </c>
      <c r="K13" s="309"/>
      <c r="L13" s="310"/>
      <c r="M13" s="112">
        <f t="shared" si="3"/>
        <v>10582.5</v>
      </c>
      <c r="N13" s="112">
        <v>3337.5</v>
      </c>
      <c r="O13" s="313"/>
      <c r="P13" s="122"/>
      <c r="Q13" s="312">
        <f t="shared" si="1"/>
        <v>7245</v>
      </c>
      <c r="R13" s="114">
        <v>117</v>
      </c>
    </row>
    <row r="14" spans="1:18" ht="12.75" customHeight="1">
      <c r="A14" s="387"/>
      <c r="B14" s="213" t="s">
        <v>139</v>
      </c>
      <c r="C14" s="308">
        <v>232</v>
      </c>
      <c r="D14" s="308">
        <v>0</v>
      </c>
      <c r="E14" s="308">
        <v>6</v>
      </c>
      <c r="F14" s="308">
        <v>54</v>
      </c>
      <c r="G14" s="308"/>
      <c r="H14" s="308">
        <v>25</v>
      </c>
      <c r="I14" s="308"/>
      <c r="J14" s="308">
        <v>34</v>
      </c>
      <c r="K14" s="309"/>
      <c r="L14" s="310"/>
      <c r="M14" s="112">
        <f t="shared" si="3"/>
        <v>4327.5</v>
      </c>
      <c r="N14" s="112">
        <v>1582.5</v>
      </c>
      <c r="O14" s="313"/>
      <c r="P14" s="122"/>
      <c r="Q14" s="312">
        <f t="shared" si="1"/>
        <v>2745</v>
      </c>
      <c r="R14" s="114">
        <v>72</v>
      </c>
    </row>
    <row r="15" spans="1:18" ht="12.75" customHeight="1">
      <c r="A15" s="387"/>
      <c r="B15" s="108" t="s">
        <v>115</v>
      </c>
      <c r="C15" s="308">
        <v>242</v>
      </c>
      <c r="D15" s="308">
        <v>28</v>
      </c>
      <c r="E15" s="308">
        <v>8</v>
      </c>
      <c r="F15" s="308">
        <v>56</v>
      </c>
      <c r="G15" s="308"/>
      <c r="H15" s="308">
        <v>30</v>
      </c>
      <c r="I15" s="308">
        <v>2</v>
      </c>
      <c r="J15" s="308">
        <v>33</v>
      </c>
      <c r="K15" s="309"/>
      <c r="L15" s="310"/>
      <c r="M15" s="112">
        <f t="shared" si="3"/>
        <v>4537.5</v>
      </c>
      <c r="N15" s="112">
        <v>1747.5</v>
      </c>
      <c r="O15" s="313"/>
      <c r="P15" s="122"/>
      <c r="Q15" s="312">
        <f t="shared" si="1"/>
        <v>2790</v>
      </c>
      <c r="R15" s="114">
        <v>72</v>
      </c>
    </row>
    <row r="16" spans="1:18" ht="12.75" customHeight="1">
      <c r="A16" s="387"/>
      <c r="B16" s="108" t="s">
        <v>116</v>
      </c>
      <c r="C16" s="308">
        <v>51</v>
      </c>
      <c r="D16" s="308">
        <v>17</v>
      </c>
      <c r="E16" s="308">
        <v>9</v>
      </c>
      <c r="F16" s="308">
        <v>14</v>
      </c>
      <c r="G16" s="308"/>
      <c r="H16" s="308">
        <v>10</v>
      </c>
      <c r="I16" s="308"/>
      <c r="J16" s="308">
        <v>10</v>
      </c>
      <c r="K16" s="309"/>
      <c r="L16" s="310"/>
      <c r="M16" s="112">
        <f t="shared" si="3"/>
        <v>1020</v>
      </c>
      <c r="N16" s="112">
        <v>487.5</v>
      </c>
      <c r="O16" s="313"/>
      <c r="P16" s="122"/>
      <c r="Q16" s="312">
        <f t="shared" si="1"/>
        <v>532.5</v>
      </c>
      <c r="R16" s="114">
        <v>20</v>
      </c>
    </row>
    <row r="17" spans="1:18" ht="12.75" customHeight="1">
      <c r="A17" s="387"/>
      <c r="B17" s="116" t="s">
        <v>117</v>
      </c>
      <c r="C17" s="168">
        <f aca="true" t="shared" si="4" ref="C17:P17">SUM(C11:C16)</f>
        <v>1437</v>
      </c>
      <c r="D17" s="168">
        <f t="shared" si="4"/>
        <v>87</v>
      </c>
      <c r="E17" s="168">
        <f t="shared" si="4"/>
        <v>134</v>
      </c>
      <c r="F17" s="168">
        <f t="shared" si="4"/>
        <v>556</v>
      </c>
      <c r="G17" s="168">
        <f t="shared" si="4"/>
        <v>3</v>
      </c>
      <c r="H17" s="168">
        <f t="shared" si="4"/>
        <v>75</v>
      </c>
      <c r="I17" s="168">
        <f t="shared" si="4"/>
        <v>3</v>
      </c>
      <c r="J17" s="168">
        <f t="shared" si="4"/>
        <v>124</v>
      </c>
      <c r="K17" s="168">
        <f t="shared" si="4"/>
        <v>0</v>
      </c>
      <c r="L17" s="168">
        <f t="shared" si="4"/>
        <v>0</v>
      </c>
      <c r="M17" s="168">
        <f t="shared" si="4"/>
        <v>27262.5</v>
      </c>
      <c r="N17" s="168">
        <f t="shared" si="4"/>
        <v>9622.5</v>
      </c>
      <c r="O17" s="169">
        <f t="shared" si="4"/>
        <v>0</v>
      </c>
      <c r="P17" s="169">
        <f t="shared" si="4"/>
        <v>0</v>
      </c>
      <c r="Q17" s="265">
        <f t="shared" si="1"/>
        <v>17640</v>
      </c>
      <c r="R17" s="266">
        <f>SUM(R11:R16)</f>
        <v>371</v>
      </c>
    </row>
    <row r="18" spans="1:18" ht="12.75" customHeight="1">
      <c r="A18" s="387">
        <v>43772</v>
      </c>
      <c r="B18" s="108" t="s">
        <v>112</v>
      </c>
      <c r="C18" s="308">
        <v>318</v>
      </c>
      <c r="D18" s="308">
        <v>43</v>
      </c>
      <c r="E18" s="308">
        <v>26</v>
      </c>
      <c r="F18" s="308">
        <v>60</v>
      </c>
      <c r="G18" s="308">
        <v>1</v>
      </c>
      <c r="H18" s="308">
        <v>57</v>
      </c>
      <c r="I18" s="308"/>
      <c r="J18" s="308">
        <v>47</v>
      </c>
      <c r="K18" s="309"/>
      <c r="L18" s="310"/>
      <c r="M18" s="112">
        <f aca="true" t="shared" si="5" ref="M18:M23">SUM(C18*15,F18*7.5,G18*7.5,H18*7.5,I18*7.5,J18*7.5,K18*100,L18*20)</f>
        <v>6007.5</v>
      </c>
      <c r="N18" s="112">
        <v>2670</v>
      </c>
      <c r="O18" s="311"/>
      <c r="P18" s="311"/>
      <c r="Q18" s="312">
        <f t="shared" si="1"/>
        <v>3337.5</v>
      </c>
      <c r="R18" s="114">
        <v>100</v>
      </c>
    </row>
    <row r="19" spans="1:18" ht="12.75" customHeight="1">
      <c r="A19" s="387"/>
      <c r="B19" s="108" t="s">
        <v>113</v>
      </c>
      <c r="C19" s="308">
        <v>70</v>
      </c>
      <c r="D19" s="308"/>
      <c r="E19" s="308">
        <v>10</v>
      </c>
      <c r="F19" s="308">
        <v>12</v>
      </c>
      <c r="G19" s="308">
        <v>2</v>
      </c>
      <c r="H19" s="308">
        <v>7</v>
      </c>
      <c r="I19" s="308"/>
      <c r="J19" s="308">
        <v>23</v>
      </c>
      <c r="K19" s="309"/>
      <c r="L19" s="310"/>
      <c r="M19" s="112">
        <f t="shared" si="5"/>
        <v>1380</v>
      </c>
      <c r="N19" s="112"/>
      <c r="O19" s="313"/>
      <c r="P19" s="313"/>
      <c r="Q19" s="312">
        <f t="shared" si="1"/>
        <v>1380</v>
      </c>
      <c r="R19" s="114"/>
    </row>
    <row r="20" spans="1:18" ht="18.75" customHeight="1">
      <c r="A20" s="387"/>
      <c r="B20" s="108" t="s">
        <v>114</v>
      </c>
      <c r="C20" s="308">
        <v>461</v>
      </c>
      <c r="D20" s="308">
        <v>0</v>
      </c>
      <c r="E20" s="308">
        <v>97</v>
      </c>
      <c r="F20" s="308">
        <v>68</v>
      </c>
      <c r="G20" s="308">
        <v>10</v>
      </c>
      <c r="H20" s="308">
        <v>51</v>
      </c>
      <c r="I20" s="308"/>
      <c r="J20" s="308">
        <v>106</v>
      </c>
      <c r="K20" s="309"/>
      <c r="L20" s="310"/>
      <c r="M20" s="112">
        <f t="shared" si="5"/>
        <v>8677.5</v>
      </c>
      <c r="N20" s="112">
        <v>3337.5</v>
      </c>
      <c r="O20" s="313"/>
      <c r="P20" s="313"/>
      <c r="Q20" s="312">
        <f t="shared" si="1"/>
        <v>5340</v>
      </c>
      <c r="R20" s="114">
        <v>125</v>
      </c>
    </row>
    <row r="21" spans="1:18" ht="12.75" customHeight="1">
      <c r="A21" s="387"/>
      <c r="B21" s="213" t="s">
        <v>139</v>
      </c>
      <c r="C21" s="308">
        <v>141</v>
      </c>
      <c r="D21" s="308"/>
      <c r="E21" s="308">
        <v>7</v>
      </c>
      <c r="F21" s="308">
        <v>26</v>
      </c>
      <c r="G21" s="308">
        <v>1</v>
      </c>
      <c r="H21" s="308">
        <v>14</v>
      </c>
      <c r="I21" s="308"/>
      <c r="J21" s="308">
        <v>19</v>
      </c>
      <c r="K21" s="309"/>
      <c r="L21" s="310"/>
      <c r="M21" s="112">
        <f t="shared" si="5"/>
        <v>2565</v>
      </c>
      <c r="N21" s="112">
        <v>952.5</v>
      </c>
      <c r="O21" s="313"/>
      <c r="P21" s="313"/>
      <c r="Q21" s="312">
        <f t="shared" si="1"/>
        <v>1612.5</v>
      </c>
      <c r="R21" s="114">
        <v>35</v>
      </c>
    </row>
    <row r="22" spans="1:18" ht="12.75" customHeight="1">
      <c r="A22" s="387"/>
      <c r="B22" s="108" t="s">
        <v>115</v>
      </c>
      <c r="C22" s="308">
        <v>214</v>
      </c>
      <c r="D22" s="308">
        <v>26</v>
      </c>
      <c r="E22" s="308">
        <v>16</v>
      </c>
      <c r="F22" s="308">
        <v>44</v>
      </c>
      <c r="G22" s="308"/>
      <c r="H22" s="308">
        <v>17</v>
      </c>
      <c r="I22" s="308"/>
      <c r="J22" s="308">
        <v>70</v>
      </c>
      <c r="K22" s="309"/>
      <c r="L22" s="310"/>
      <c r="M22" s="112">
        <f t="shared" si="5"/>
        <v>4192.5</v>
      </c>
      <c r="N22" s="112">
        <v>1380</v>
      </c>
      <c r="O22" s="313"/>
      <c r="P22" s="313"/>
      <c r="Q22" s="312">
        <f t="shared" si="1"/>
        <v>2812.5</v>
      </c>
      <c r="R22" s="114">
        <v>71</v>
      </c>
    </row>
    <row r="23" spans="1:19" ht="12.75" customHeight="1">
      <c r="A23" s="387"/>
      <c r="B23" s="108" t="s">
        <v>116</v>
      </c>
      <c r="C23" s="308">
        <v>57</v>
      </c>
      <c r="D23" s="308">
        <v>23</v>
      </c>
      <c r="E23" s="308">
        <v>4</v>
      </c>
      <c r="F23" s="308">
        <v>8</v>
      </c>
      <c r="G23" s="308"/>
      <c r="H23" s="308">
        <v>2</v>
      </c>
      <c r="I23" s="308"/>
      <c r="J23" s="308">
        <v>12</v>
      </c>
      <c r="K23" s="309"/>
      <c r="L23" s="310"/>
      <c r="M23" s="112">
        <f t="shared" si="5"/>
        <v>1020</v>
      </c>
      <c r="N23" s="112">
        <v>300</v>
      </c>
      <c r="O23" s="313"/>
      <c r="P23" s="313"/>
      <c r="Q23" s="312">
        <f t="shared" si="1"/>
        <v>720</v>
      </c>
      <c r="R23" s="114">
        <v>12</v>
      </c>
      <c r="S23">
        <v>13</v>
      </c>
    </row>
    <row r="24" spans="1:18" ht="12.75" customHeight="1">
      <c r="A24" s="387"/>
      <c r="B24" s="116" t="s">
        <v>117</v>
      </c>
      <c r="C24" s="168">
        <f aca="true" t="shared" si="6" ref="C24:P24">SUM(C18:C23)</f>
        <v>1261</v>
      </c>
      <c r="D24" s="168">
        <f t="shared" si="6"/>
        <v>92</v>
      </c>
      <c r="E24" s="168">
        <f t="shared" si="6"/>
        <v>160</v>
      </c>
      <c r="F24" s="168">
        <f t="shared" si="6"/>
        <v>218</v>
      </c>
      <c r="G24" s="168">
        <f t="shared" si="6"/>
        <v>14</v>
      </c>
      <c r="H24" s="168">
        <f t="shared" si="6"/>
        <v>148</v>
      </c>
      <c r="I24" s="168">
        <f t="shared" si="6"/>
        <v>0</v>
      </c>
      <c r="J24" s="168">
        <f t="shared" si="6"/>
        <v>277</v>
      </c>
      <c r="K24" s="168">
        <f t="shared" si="6"/>
        <v>0</v>
      </c>
      <c r="L24" s="168">
        <f t="shared" si="6"/>
        <v>0</v>
      </c>
      <c r="M24" s="168">
        <f t="shared" si="6"/>
        <v>23842.5</v>
      </c>
      <c r="N24" s="168">
        <f t="shared" si="6"/>
        <v>8640</v>
      </c>
      <c r="O24" s="169">
        <f t="shared" si="6"/>
        <v>0</v>
      </c>
      <c r="P24" s="169">
        <f t="shared" si="6"/>
        <v>0</v>
      </c>
      <c r="Q24" s="265">
        <f t="shared" si="1"/>
        <v>15202.5</v>
      </c>
      <c r="R24" s="266">
        <f>SUM(R18:R23)</f>
        <v>343</v>
      </c>
    </row>
    <row r="25" spans="1:18" ht="12.75" customHeight="1">
      <c r="A25" s="385" t="s">
        <v>118</v>
      </c>
      <c r="B25" s="385">
        <v>920</v>
      </c>
      <c r="C25" s="253">
        <f aca="true" t="shared" si="7" ref="C25:Q25">SUM(C24,C17,C10)</f>
        <v>3503</v>
      </c>
      <c r="D25" s="253">
        <f t="shared" si="7"/>
        <v>179</v>
      </c>
      <c r="E25" s="253">
        <f t="shared" si="7"/>
        <v>778</v>
      </c>
      <c r="F25" s="253">
        <f t="shared" si="7"/>
        <v>930</v>
      </c>
      <c r="G25" s="253">
        <f t="shared" si="7"/>
        <v>23</v>
      </c>
      <c r="H25" s="253">
        <f t="shared" si="7"/>
        <v>281</v>
      </c>
      <c r="I25" s="253">
        <f t="shared" si="7"/>
        <v>6</v>
      </c>
      <c r="J25" s="253">
        <f t="shared" si="7"/>
        <v>535</v>
      </c>
      <c r="K25" s="253">
        <f t="shared" si="7"/>
        <v>0</v>
      </c>
      <c r="L25" s="253">
        <f t="shared" si="7"/>
        <v>0</v>
      </c>
      <c r="M25" s="253">
        <f t="shared" si="7"/>
        <v>65857.5</v>
      </c>
      <c r="N25" s="253">
        <f t="shared" si="7"/>
        <v>21922.5</v>
      </c>
      <c r="O25" s="253">
        <f t="shared" si="7"/>
        <v>0</v>
      </c>
      <c r="P25" s="253">
        <f t="shared" si="7"/>
        <v>0</v>
      </c>
      <c r="Q25" s="253">
        <f t="shared" si="7"/>
        <v>43935</v>
      </c>
      <c r="R25" s="253">
        <f>SUM(R24,R845,R17,R10)</f>
        <v>848</v>
      </c>
    </row>
    <row r="26" spans="1:18" ht="12.75" customHeight="1">
      <c r="A26" s="387">
        <v>43773</v>
      </c>
      <c r="B26" s="108" t="s">
        <v>112</v>
      </c>
      <c r="C26" s="308">
        <v>305</v>
      </c>
      <c r="D26" s="308">
        <v>35</v>
      </c>
      <c r="E26" s="308">
        <v>82</v>
      </c>
      <c r="F26" s="308">
        <v>48</v>
      </c>
      <c r="G26" s="308">
        <v>1</v>
      </c>
      <c r="H26" s="308">
        <v>22</v>
      </c>
      <c r="I26" s="308">
        <v>1</v>
      </c>
      <c r="J26" s="308">
        <v>37</v>
      </c>
      <c r="K26" s="309"/>
      <c r="L26" s="310"/>
      <c r="M26" s="112">
        <f aca="true" t="shared" si="8" ref="M26:M31">SUM(C26*15,F26*7.5,G26*7.5,H26*7.5,I26*7.5,J26*7.5,K26*100,L26*20)</f>
        <v>5392.5</v>
      </c>
      <c r="N26" s="112">
        <v>1005</v>
      </c>
      <c r="O26" s="311"/>
      <c r="P26" s="311"/>
      <c r="Q26" s="312">
        <f aca="true" t="shared" si="9" ref="Q26:Q31">SUM(M26-N26)-O26+P26</f>
        <v>4387.5</v>
      </c>
      <c r="R26" s="114">
        <v>39</v>
      </c>
    </row>
    <row r="27" spans="1:18" ht="12.75" customHeight="1">
      <c r="A27" s="387"/>
      <c r="B27" s="108" t="s">
        <v>113</v>
      </c>
      <c r="C27" s="308"/>
      <c r="D27" s="308"/>
      <c r="E27" s="308"/>
      <c r="F27" s="308"/>
      <c r="G27" s="308"/>
      <c r="H27" s="308"/>
      <c r="I27" s="308"/>
      <c r="J27" s="308"/>
      <c r="K27" s="309"/>
      <c r="L27" s="310"/>
      <c r="M27" s="112">
        <f t="shared" si="8"/>
        <v>0</v>
      </c>
      <c r="N27" s="112"/>
      <c r="O27" s="313"/>
      <c r="P27" s="313"/>
      <c r="Q27" s="312">
        <f t="shared" si="9"/>
        <v>0</v>
      </c>
      <c r="R27" s="114"/>
    </row>
    <row r="28" spans="1:18" ht="12.75" customHeight="1">
      <c r="A28" s="387"/>
      <c r="B28" s="108" t="s">
        <v>114</v>
      </c>
      <c r="C28" s="308">
        <v>38</v>
      </c>
      <c r="D28" s="308"/>
      <c r="E28" s="308">
        <v>1</v>
      </c>
      <c r="F28" s="308">
        <v>11</v>
      </c>
      <c r="G28" s="308"/>
      <c r="H28" s="308"/>
      <c r="I28" s="308"/>
      <c r="J28" s="308">
        <v>7</v>
      </c>
      <c r="K28" s="309"/>
      <c r="L28" s="310"/>
      <c r="M28" s="112">
        <f t="shared" si="8"/>
        <v>705</v>
      </c>
      <c r="N28" s="112">
        <v>135</v>
      </c>
      <c r="O28" s="313"/>
      <c r="P28" s="313">
        <v>5</v>
      </c>
      <c r="Q28" s="312">
        <f t="shared" si="9"/>
        <v>575</v>
      </c>
      <c r="R28" s="114">
        <v>5</v>
      </c>
    </row>
    <row r="29" spans="1:18" ht="12.75" customHeight="1">
      <c r="A29" s="387"/>
      <c r="B29" s="213" t="s">
        <v>139</v>
      </c>
      <c r="C29" s="308">
        <v>59</v>
      </c>
      <c r="D29" s="308"/>
      <c r="E29" s="308">
        <v>2</v>
      </c>
      <c r="F29" s="308">
        <v>16</v>
      </c>
      <c r="G29" s="308"/>
      <c r="H29" s="308">
        <v>4</v>
      </c>
      <c r="I29" s="308"/>
      <c r="J29" s="308">
        <v>1</v>
      </c>
      <c r="K29" s="309"/>
      <c r="L29" s="310"/>
      <c r="M29" s="112">
        <f t="shared" si="8"/>
        <v>1042.5</v>
      </c>
      <c r="N29" s="112">
        <v>412.5</v>
      </c>
      <c r="O29" s="313"/>
      <c r="P29" s="313"/>
      <c r="Q29" s="312">
        <f t="shared" si="9"/>
        <v>630</v>
      </c>
      <c r="R29" s="114">
        <v>15</v>
      </c>
    </row>
    <row r="30" spans="1:18" ht="12.75" customHeight="1">
      <c r="A30" s="387"/>
      <c r="B30" s="108" t="s">
        <v>115</v>
      </c>
      <c r="C30" s="308">
        <v>95</v>
      </c>
      <c r="D30" s="308">
        <v>22</v>
      </c>
      <c r="E30" s="308">
        <v>10</v>
      </c>
      <c r="F30" s="308">
        <v>20</v>
      </c>
      <c r="G30" s="308">
        <v>2</v>
      </c>
      <c r="H30" s="308">
        <v>2</v>
      </c>
      <c r="I30" s="308"/>
      <c r="J30" s="308">
        <v>6</v>
      </c>
      <c r="K30" s="309"/>
      <c r="L30" s="310"/>
      <c r="M30" s="112">
        <f t="shared" si="8"/>
        <v>1650</v>
      </c>
      <c r="N30" s="112">
        <v>315</v>
      </c>
      <c r="O30" s="313"/>
      <c r="P30" s="313"/>
      <c r="Q30" s="312">
        <f t="shared" si="9"/>
        <v>1335</v>
      </c>
      <c r="R30" s="114">
        <v>16</v>
      </c>
    </row>
    <row r="31" spans="1:18" ht="12.75" customHeight="1">
      <c r="A31" s="387"/>
      <c r="B31" s="108" t="s">
        <v>116</v>
      </c>
      <c r="C31" s="308">
        <v>12</v>
      </c>
      <c r="D31" s="308">
        <v>26</v>
      </c>
      <c r="E31" s="308">
        <v>1</v>
      </c>
      <c r="F31" s="308">
        <v>1</v>
      </c>
      <c r="G31" s="308"/>
      <c r="H31" s="308"/>
      <c r="I31" s="308"/>
      <c r="J31" s="308">
        <v>4</v>
      </c>
      <c r="K31" s="309"/>
      <c r="L31" s="310"/>
      <c r="M31" s="112">
        <f t="shared" si="8"/>
        <v>217.5</v>
      </c>
      <c r="N31" s="112">
        <v>30</v>
      </c>
      <c r="O31" s="313"/>
      <c r="P31" s="313"/>
      <c r="Q31" s="312">
        <f t="shared" si="9"/>
        <v>187.5</v>
      </c>
      <c r="R31" s="114">
        <v>1</v>
      </c>
    </row>
    <row r="32" spans="1:18" ht="12.75" customHeight="1">
      <c r="A32" s="387"/>
      <c r="B32" s="116" t="s">
        <v>117</v>
      </c>
      <c r="C32" s="168">
        <f aca="true" t="shared" si="10" ref="C32:Q32">SUM(C26:C31)</f>
        <v>509</v>
      </c>
      <c r="D32" s="168">
        <f t="shared" si="10"/>
        <v>83</v>
      </c>
      <c r="E32" s="168">
        <f t="shared" si="10"/>
        <v>96</v>
      </c>
      <c r="F32" s="168">
        <f t="shared" si="10"/>
        <v>96</v>
      </c>
      <c r="G32" s="168">
        <f t="shared" si="10"/>
        <v>3</v>
      </c>
      <c r="H32" s="168">
        <f t="shared" si="10"/>
        <v>28</v>
      </c>
      <c r="I32" s="168">
        <f t="shared" si="10"/>
        <v>1</v>
      </c>
      <c r="J32" s="168">
        <f t="shared" si="10"/>
        <v>55</v>
      </c>
      <c r="K32" s="168">
        <f t="shared" si="10"/>
        <v>0</v>
      </c>
      <c r="L32" s="168">
        <f t="shared" si="10"/>
        <v>0</v>
      </c>
      <c r="M32" s="168">
        <f t="shared" si="10"/>
        <v>9007.5</v>
      </c>
      <c r="N32" s="168">
        <f t="shared" si="10"/>
        <v>1897.5</v>
      </c>
      <c r="O32" s="169">
        <f t="shared" si="10"/>
        <v>0</v>
      </c>
      <c r="P32" s="169">
        <f t="shared" si="10"/>
        <v>5</v>
      </c>
      <c r="Q32" s="169">
        <f t="shared" si="10"/>
        <v>7115</v>
      </c>
      <c r="R32" s="266">
        <v>77</v>
      </c>
    </row>
    <row r="33" spans="1:18" ht="12.75" customHeight="1">
      <c r="A33" s="387">
        <v>43774</v>
      </c>
      <c r="B33" s="108" t="s">
        <v>112</v>
      </c>
      <c r="C33" s="308">
        <v>130</v>
      </c>
      <c r="D33" s="308"/>
      <c r="E33" s="308">
        <v>509</v>
      </c>
      <c r="F33" s="308">
        <v>11</v>
      </c>
      <c r="G33" s="308">
        <v>1</v>
      </c>
      <c r="H33" s="308">
        <v>4</v>
      </c>
      <c r="I33" s="308"/>
      <c r="J33" s="308">
        <v>19</v>
      </c>
      <c r="K33" s="309"/>
      <c r="L33" s="310"/>
      <c r="M33" s="112">
        <f aca="true" t="shared" si="11" ref="M33:M38">SUM(C33*15,F33*7.5,G33*7.5,H33*7.5,I33*7.5,J33*7.5,K33*100,L33*20)</f>
        <v>2212.5</v>
      </c>
      <c r="N33" s="112">
        <v>390</v>
      </c>
      <c r="O33" s="311"/>
      <c r="P33" s="311"/>
      <c r="Q33" s="312">
        <f aca="true" t="shared" si="12" ref="Q33:Q74">SUM(M33-N33)-O33+P33</f>
        <v>1822.5</v>
      </c>
      <c r="R33" s="114">
        <v>13</v>
      </c>
    </row>
    <row r="34" spans="1:18" ht="12.75" customHeight="1">
      <c r="A34" s="387"/>
      <c r="B34" s="108" t="s">
        <v>113</v>
      </c>
      <c r="C34" s="308"/>
      <c r="D34" s="308"/>
      <c r="E34" s="308"/>
      <c r="F34" s="308"/>
      <c r="G34" s="308"/>
      <c r="H34" s="308"/>
      <c r="I34" s="308"/>
      <c r="J34" s="308"/>
      <c r="K34" s="309"/>
      <c r="L34" s="310"/>
      <c r="M34" s="112">
        <f t="shared" si="11"/>
        <v>0</v>
      </c>
      <c r="N34" s="112"/>
      <c r="O34" s="313"/>
      <c r="P34" s="313"/>
      <c r="Q34" s="312">
        <f t="shared" si="12"/>
        <v>0</v>
      </c>
      <c r="R34" s="114"/>
    </row>
    <row r="35" spans="1:18" ht="14.25" customHeight="1">
      <c r="A35" s="387"/>
      <c r="B35" s="108" t="s">
        <v>114</v>
      </c>
      <c r="C35" s="308">
        <v>225</v>
      </c>
      <c r="D35" s="308">
        <v>37</v>
      </c>
      <c r="E35" s="308">
        <v>513</v>
      </c>
      <c r="F35" s="308">
        <v>13</v>
      </c>
      <c r="G35" s="308">
        <v>3</v>
      </c>
      <c r="H35" s="308">
        <v>10</v>
      </c>
      <c r="I35" s="308"/>
      <c r="J35" s="308">
        <v>30</v>
      </c>
      <c r="K35" s="309"/>
      <c r="L35" s="310">
        <v>1</v>
      </c>
      <c r="M35" s="112">
        <f t="shared" si="11"/>
        <v>3815</v>
      </c>
      <c r="N35" s="112">
        <v>732.5</v>
      </c>
      <c r="O35" s="313"/>
      <c r="P35" s="313"/>
      <c r="Q35" s="312">
        <f t="shared" si="12"/>
        <v>3082.5</v>
      </c>
      <c r="R35" s="114">
        <v>30</v>
      </c>
    </row>
    <row r="36" spans="1:18" ht="14.25" customHeight="1">
      <c r="A36" s="387"/>
      <c r="B36" s="213" t="s">
        <v>139</v>
      </c>
      <c r="C36" s="308">
        <v>70</v>
      </c>
      <c r="D36" s="308">
        <v>0</v>
      </c>
      <c r="E36" s="308">
        <v>3</v>
      </c>
      <c r="F36" s="308">
        <v>23</v>
      </c>
      <c r="G36" s="308"/>
      <c r="H36" s="308">
        <v>2</v>
      </c>
      <c r="I36" s="308"/>
      <c r="J36" s="308">
        <v>5</v>
      </c>
      <c r="K36" s="309"/>
      <c r="L36" s="310"/>
      <c r="M36" s="112">
        <f t="shared" si="11"/>
        <v>1275</v>
      </c>
      <c r="N36" s="112">
        <v>127.5</v>
      </c>
      <c r="O36" s="313"/>
      <c r="P36" s="313"/>
      <c r="Q36" s="312">
        <f t="shared" si="12"/>
        <v>1147.5</v>
      </c>
      <c r="R36" s="114">
        <v>7</v>
      </c>
    </row>
    <row r="37" spans="1:18" ht="12.75" customHeight="1">
      <c r="A37" s="387"/>
      <c r="B37" s="108" t="s">
        <v>115</v>
      </c>
      <c r="C37" s="308">
        <v>76</v>
      </c>
      <c r="D37" s="308">
        <v>27</v>
      </c>
      <c r="E37" s="308">
        <v>5</v>
      </c>
      <c r="F37" s="308">
        <v>14</v>
      </c>
      <c r="G37" s="308"/>
      <c r="H37" s="308">
        <v>3</v>
      </c>
      <c r="I37" s="308"/>
      <c r="J37" s="308">
        <v>13</v>
      </c>
      <c r="K37" s="309"/>
      <c r="L37" s="310"/>
      <c r="M37" s="112">
        <f t="shared" si="11"/>
        <v>1365</v>
      </c>
      <c r="N37" s="112">
        <v>382.5</v>
      </c>
      <c r="O37" s="313"/>
      <c r="P37" s="313"/>
      <c r="Q37" s="312">
        <f t="shared" si="12"/>
        <v>982.5</v>
      </c>
      <c r="R37" s="114">
        <v>21</v>
      </c>
    </row>
    <row r="38" spans="1:18" ht="12.75" customHeight="1">
      <c r="A38" s="387"/>
      <c r="B38" s="108" t="s">
        <v>116</v>
      </c>
      <c r="C38" s="308">
        <v>9</v>
      </c>
      <c r="D38" s="308">
        <v>18</v>
      </c>
      <c r="E38" s="308">
        <v>69</v>
      </c>
      <c r="F38" s="308"/>
      <c r="G38" s="308">
        <v>1</v>
      </c>
      <c r="H38" s="308">
        <v>1</v>
      </c>
      <c r="I38" s="308"/>
      <c r="J38" s="308">
        <v>8</v>
      </c>
      <c r="K38" s="309"/>
      <c r="L38" s="310"/>
      <c r="M38" s="112">
        <f t="shared" si="11"/>
        <v>210</v>
      </c>
      <c r="N38" s="112">
        <v>105</v>
      </c>
      <c r="O38" s="313"/>
      <c r="P38" s="313"/>
      <c r="Q38" s="312">
        <f t="shared" si="12"/>
        <v>105</v>
      </c>
      <c r="R38" s="114">
        <v>4</v>
      </c>
    </row>
    <row r="39" spans="1:18" ht="12.75" customHeight="1">
      <c r="A39" s="387"/>
      <c r="B39" s="116" t="s">
        <v>117</v>
      </c>
      <c r="C39" s="168">
        <f aca="true" t="shared" si="13" ref="C39:P39">SUM(C33:C38)</f>
        <v>510</v>
      </c>
      <c r="D39" s="168">
        <f t="shared" si="13"/>
        <v>82</v>
      </c>
      <c r="E39" s="168">
        <f t="shared" si="13"/>
        <v>1099</v>
      </c>
      <c r="F39" s="168">
        <f t="shared" si="13"/>
        <v>61</v>
      </c>
      <c r="G39" s="168">
        <f t="shared" si="13"/>
        <v>5</v>
      </c>
      <c r="H39" s="168">
        <f t="shared" si="13"/>
        <v>20</v>
      </c>
      <c r="I39" s="168">
        <f t="shared" si="13"/>
        <v>0</v>
      </c>
      <c r="J39" s="168">
        <f t="shared" si="13"/>
        <v>75</v>
      </c>
      <c r="K39" s="168">
        <f t="shared" si="13"/>
        <v>0</v>
      </c>
      <c r="L39" s="168">
        <f t="shared" si="13"/>
        <v>1</v>
      </c>
      <c r="M39" s="168">
        <f t="shared" si="13"/>
        <v>8877.5</v>
      </c>
      <c r="N39" s="168">
        <f t="shared" si="13"/>
        <v>1737.5</v>
      </c>
      <c r="O39" s="169">
        <f t="shared" si="13"/>
        <v>0</v>
      </c>
      <c r="P39" s="169">
        <f t="shared" si="13"/>
        <v>0</v>
      </c>
      <c r="Q39" s="265">
        <f t="shared" si="12"/>
        <v>7140</v>
      </c>
      <c r="R39" s="266">
        <v>79</v>
      </c>
    </row>
    <row r="40" spans="1:18" ht="12.75" customHeight="1">
      <c r="A40" s="387">
        <v>43775</v>
      </c>
      <c r="B40" s="108" t="s">
        <v>112</v>
      </c>
      <c r="C40" s="308">
        <v>221</v>
      </c>
      <c r="D40" s="308">
        <v>18</v>
      </c>
      <c r="E40" s="308">
        <v>803</v>
      </c>
      <c r="F40" s="308">
        <v>18</v>
      </c>
      <c r="G40" s="308">
        <v>1</v>
      </c>
      <c r="H40" s="308">
        <v>4</v>
      </c>
      <c r="I40" s="308">
        <v>1</v>
      </c>
      <c r="J40" s="308">
        <v>26</v>
      </c>
      <c r="K40" s="309"/>
      <c r="L40" s="310"/>
      <c r="M40" s="112">
        <f aca="true" t="shared" si="14" ref="M40:M45">SUM(C40*15,F40*7.5,G40*7.5,H40*7.5,I40*7.5,J40*7.5,K40*100,L40*20)</f>
        <v>3690</v>
      </c>
      <c r="N40" s="112">
        <v>517.5</v>
      </c>
      <c r="O40" s="311">
        <v>22.5</v>
      </c>
      <c r="P40" s="311"/>
      <c r="Q40" s="312">
        <f t="shared" si="12"/>
        <v>3150</v>
      </c>
      <c r="R40" s="114">
        <v>19</v>
      </c>
    </row>
    <row r="41" spans="1:18" ht="12.75" customHeight="1">
      <c r="A41" s="387"/>
      <c r="B41" s="108" t="s">
        <v>113</v>
      </c>
      <c r="C41" s="308"/>
      <c r="D41" s="308"/>
      <c r="E41" s="308"/>
      <c r="F41" s="308"/>
      <c r="G41" s="308"/>
      <c r="H41" s="308"/>
      <c r="I41" s="308"/>
      <c r="J41" s="308"/>
      <c r="K41" s="309"/>
      <c r="L41" s="310"/>
      <c r="M41" s="112">
        <f t="shared" si="14"/>
        <v>0</v>
      </c>
      <c r="N41" s="112"/>
      <c r="O41" s="313"/>
      <c r="P41" s="313"/>
      <c r="Q41" s="312">
        <f t="shared" si="12"/>
        <v>0</v>
      </c>
      <c r="R41" s="114"/>
    </row>
    <row r="42" spans="1:18" ht="12.75" customHeight="1">
      <c r="A42" s="387"/>
      <c r="B42" s="108" t="s">
        <v>114</v>
      </c>
      <c r="C42" s="308">
        <v>183</v>
      </c>
      <c r="D42" s="308"/>
      <c r="E42" s="308">
        <v>285</v>
      </c>
      <c r="F42" s="308">
        <v>34</v>
      </c>
      <c r="G42" s="308">
        <v>0</v>
      </c>
      <c r="H42" s="308">
        <v>9</v>
      </c>
      <c r="I42" s="308">
        <v>1</v>
      </c>
      <c r="J42" s="308">
        <v>28</v>
      </c>
      <c r="K42" s="309">
        <v>0</v>
      </c>
      <c r="L42" s="310"/>
      <c r="M42" s="112">
        <f t="shared" si="14"/>
        <v>3285</v>
      </c>
      <c r="N42" s="112">
        <v>382.5</v>
      </c>
      <c r="O42" s="313"/>
      <c r="P42" s="313"/>
      <c r="Q42" s="312">
        <f t="shared" si="12"/>
        <v>2902.5</v>
      </c>
      <c r="R42" s="114">
        <v>17</v>
      </c>
    </row>
    <row r="43" spans="1:18" ht="12.75" customHeight="1">
      <c r="A43" s="387"/>
      <c r="B43" s="213" t="s">
        <v>139</v>
      </c>
      <c r="C43" s="308">
        <v>145</v>
      </c>
      <c r="D43" s="308"/>
      <c r="E43" s="308">
        <v>44</v>
      </c>
      <c r="F43" s="308">
        <v>22</v>
      </c>
      <c r="G43" s="308">
        <v>0</v>
      </c>
      <c r="H43" s="308">
        <v>8</v>
      </c>
      <c r="I43" s="308"/>
      <c r="J43" s="308">
        <v>10</v>
      </c>
      <c r="K43" s="309"/>
      <c r="L43" s="310"/>
      <c r="M43" s="112">
        <f t="shared" si="14"/>
        <v>2475</v>
      </c>
      <c r="N43" s="112">
        <v>412.5</v>
      </c>
      <c r="O43" s="313"/>
      <c r="P43" s="313"/>
      <c r="Q43" s="312">
        <f t="shared" si="12"/>
        <v>2062.5</v>
      </c>
      <c r="R43" s="114">
        <v>19</v>
      </c>
    </row>
    <row r="44" spans="1:18" ht="12.75" customHeight="1">
      <c r="A44" s="387"/>
      <c r="B44" s="108" t="s">
        <v>115</v>
      </c>
      <c r="C44" s="308">
        <v>119</v>
      </c>
      <c r="D44" s="308">
        <v>18</v>
      </c>
      <c r="E44" s="308">
        <v>7</v>
      </c>
      <c r="F44" s="308">
        <v>27</v>
      </c>
      <c r="G44" s="308"/>
      <c r="H44" s="308">
        <v>2</v>
      </c>
      <c r="I44" s="308"/>
      <c r="J44" s="308">
        <v>10</v>
      </c>
      <c r="K44" s="309"/>
      <c r="L44" s="310"/>
      <c r="M44" s="112">
        <f t="shared" si="14"/>
        <v>2077.5</v>
      </c>
      <c r="N44" s="112">
        <v>375</v>
      </c>
      <c r="O44" s="313"/>
      <c r="P44" s="313"/>
      <c r="Q44" s="312">
        <f t="shared" si="12"/>
        <v>1702.5</v>
      </c>
      <c r="R44" s="114">
        <v>20</v>
      </c>
    </row>
    <row r="45" spans="1:18" ht="12.75" customHeight="1">
      <c r="A45" s="387"/>
      <c r="B45" s="108" t="s">
        <v>116</v>
      </c>
      <c r="C45" s="308">
        <v>11</v>
      </c>
      <c r="D45" s="308">
        <v>23</v>
      </c>
      <c r="E45" s="308">
        <v>9</v>
      </c>
      <c r="F45" s="308">
        <v>2</v>
      </c>
      <c r="G45" s="308"/>
      <c r="H45" s="308"/>
      <c r="I45" s="308"/>
      <c r="J45" s="308"/>
      <c r="K45" s="309"/>
      <c r="L45" s="310"/>
      <c r="M45" s="112">
        <f t="shared" si="14"/>
        <v>180</v>
      </c>
      <c r="N45" s="112">
        <v>30</v>
      </c>
      <c r="O45" s="313"/>
      <c r="P45" s="313"/>
      <c r="Q45" s="312">
        <f t="shared" si="12"/>
        <v>150</v>
      </c>
      <c r="R45" s="114">
        <v>1</v>
      </c>
    </row>
    <row r="46" spans="1:18" ht="12.75" customHeight="1">
      <c r="A46" s="387"/>
      <c r="B46" s="116" t="s">
        <v>117</v>
      </c>
      <c r="C46" s="168">
        <f aca="true" t="shared" si="15" ref="C46:P46">SUM(C40:C45)</f>
        <v>679</v>
      </c>
      <c r="D46" s="168">
        <f t="shared" si="15"/>
        <v>59</v>
      </c>
      <c r="E46" s="168">
        <f t="shared" si="15"/>
        <v>1148</v>
      </c>
      <c r="F46" s="168">
        <f t="shared" si="15"/>
        <v>103</v>
      </c>
      <c r="G46" s="168">
        <f t="shared" si="15"/>
        <v>1</v>
      </c>
      <c r="H46" s="168">
        <f t="shared" si="15"/>
        <v>23</v>
      </c>
      <c r="I46" s="168">
        <f t="shared" si="15"/>
        <v>2</v>
      </c>
      <c r="J46" s="168">
        <f t="shared" si="15"/>
        <v>74</v>
      </c>
      <c r="K46" s="168">
        <f t="shared" si="15"/>
        <v>0</v>
      </c>
      <c r="L46" s="168">
        <f t="shared" si="15"/>
        <v>0</v>
      </c>
      <c r="M46" s="168">
        <f t="shared" si="15"/>
        <v>11707.5</v>
      </c>
      <c r="N46" s="168">
        <f t="shared" si="15"/>
        <v>1717.5</v>
      </c>
      <c r="O46" s="169">
        <f t="shared" si="15"/>
        <v>22.5</v>
      </c>
      <c r="P46" s="169">
        <f t="shared" si="15"/>
        <v>0</v>
      </c>
      <c r="Q46" s="265">
        <f t="shared" si="12"/>
        <v>9967.5</v>
      </c>
      <c r="R46" s="266">
        <f>SUM(R40:R45)</f>
        <v>76</v>
      </c>
    </row>
    <row r="47" spans="1:18" ht="12.75" customHeight="1">
      <c r="A47" s="387">
        <v>43776</v>
      </c>
      <c r="B47" s="108" t="s">
        <v>112</v>
      </c>
      <c r="C47" s="308">
        <v>227</v>
      </c>
      <c r="D47" s="308">
        <v>30</v>
      </c>
      <c r="E47" s="308">
        <v>132</v>
      </c>
      <c r="F47" s="308">
        <v>46</v>
      </c>
      <c r="G47" s="308">
        <v>1</v>
      </c>
      <c r="H47" s="308">
        <v>6</v>
      </c>
      <c r="I47" s="308"/>
      <c r="J47" s="308">
        <v>30</v>
      </c>
      <c r="K47" s="309"/>
      <c r="L47" s="310"/>
      <c r="M47" s="112">
        <f aca="true" t="shared" si="16" ref="M47:M52">SUM(C47*15,F47*7.5,G47*7.5,H47*7.5,I47*7.5,J47*7.5,K47*100,L47*20)</f>
        <v>4027.5</v>
      </c>
      <c r="N47" s="112">
        <v>922.5</v>
      </c>
      <c r="O47" s="311">
        <v>12.5</v>
      </c>
      <c r="P47" s="311"/>
      <c r="Q47" s="312">
        <f t="shared" si="12"/>
        <v>3092.5</v>
      </c>
      <c r="R47" s="114">
        <v>29</v>
      </c>
    </row>
    <row r="48" spans="1:18" ht="12.75" customHeight="1">
      <c r="A48" s="387"/>
      <c r="B48" s="108" t="s">
        <v>113</v>
      </c>
      <c r="C48" s="308"/>
      <c r="D48" s="308"/>
      <c r="E48" s="308"/>
      <c r="F48" s="308"/>
      <c r="G48" s="308"/>
      <c r="H48" s="308"/>
      <c r="I48" s="308"/>
      <c r="J48" s="308"/>
      <c r="K48" s="309"/>
      <c r="L48" s="310"/>
      <c r="M48" s="112">
        <f t="shared" si="16"/>
        <v>0</v>
      </c>
      <c r="N48" s="112"/>
      <c r="O48" s="313"/>
      <c r="P48" s="313"/>
      <c r="Q48" s="312">
        <f t="shared" si="12"/>
        <v>0</v>
      </c>
      <c r="R48" s="114"/>
    </row>
    <row r="49" spans="1:18" ht="14.25" customHeight="1">
      <c r="A49" s="387"/>
      <c r="B49" s="108" t="s">
        <v>114</v>
      </c>
      <c r="C49" s="308">
        <v>308</v>
      </c>
      <c r="D49" s="308">
        <v>0</v>
      </c>
      <c r="E49" s="308">
        <v>398</v>
      </c>
      <c r="F49" s="308">
        <v>30</v>
      </c>
      <c r="G49" s="308"/>
      <c r="H49" s="308">
        <v>15</v>
      </c>
      <c r="I49" s="308"/>
      <c r="J49" s="308">
        <v>37</v>
      </c>
      <c r="K49" s="309"/>
      <c r="L49" s="310"/>
      <c r="M49" s="112">
        <f t="shared" si="16"/>
        <v>5235</v>
      </c>
      <c r="N49" s="112">
        <v>840</v>
      </c>
      <c r="O49" s="313">
        <v>10</v>
      </c>
      <c r="P49" s="313"/>
      <c r="Q49" s="312">
        <f t="shared" si="12"/>
        <v>4385</v>
      </c>
      <c r="R49" s="114">
        <v>35</v>
      </c>
    </row>
    <row r="50" spans="1:18" ht="14.25" customHeight="1">
      <c r="A50" s="387"/>
      <c r="B50" s="213" t="s">
        <v>139</v>
      </c>
      <c r="C50" s="308">
        <v>129</v>
      </c>
      <c r="D50" s="308">
        <v>0</v>
      </c>
      <c r="E50" s="308">
        <v>3</v>
      </c>
      <c r="F50" s="308">
        <v>29</v>
      </c>
      <c r="G50" s="308">
        <v>3</v>
      </c>
      <c r="H50" s="308">
        <v>6</v>
      </c>
      <c r="I50" s="308"/>
      <c r="J50" s="308">
        <v>10</v>
      </c>
      <c r="K50" s="309"/>
      <c r="L50" s="310"/>
      <c r="M50" s="112">
        <f t="shared" si="16"/>
        <v>2295</v>
      </c>
      <c r="N50" s="112">
        <v>420</v>
      </c>
      <c r="O50" s="313">
        <v>7.5</v>
      </c>
      <c r="P50" s="313"/>
      <c r="Q50" s="312">
        <f t="shared" si="12"/>
        <v>1867.5</v>
      </c>
      <c r="R50" s="114">
        <v>20</v>
      </c>
    </row>
    <row r="51" spans="1:18" ht="12.75" customHeight="1">
      <c r="A51" s="387"/>
      <c r="B51" s="108" t="s">
        <v>115</v>
      </c>
      <c r="C51" s="308">
        <v>122</v>
      </c>
      <c r="D51" s="308">
        <v>25</v>
      </c>
      <c r="E51" s="308">
        <v>7</v>
      </c>
      <c r="F51" s="308">
        <v>15</v>
      </c>
      <c r="G51" s="308"/>
      <c r="H51" s="308">
        <v>3</v>
      </c>
      <c r="I51" s="308"/>
      <c r="J51" s="308">
        <v>11</v>
      </c>
      <c r="K51" s="309"/>
      <c r="L51" s="310"/>
      <c r="M51" s="112">
        <f t="shared" si="16"/>
        <v>2047.5</v>
      </c>
      <c r="N51" s="112">
        <v>390</v>
      </c>
      <c r="O51" s="313"/>
      <c r="P51" s="313"/>
      <c r="Q51" s="312">
        <f t="shared" si="12"/>
        <v>1657.5</v>
      </c>
      <c r="R51" s="114">
        <v>22</v>
      </c>
    </row>
    <row r="52" spans="1:18" ht="12.75" customHeight="1">
      <c r="A52" s="387"/>
      <c r="B52" s="108" t="s">
        <v>116</v>
      </c>
      <c r="C52" s="308">
        <v>25</v>
      </c>
      <c r="D52" s="308">
        <v>22</v>
      </c>
      <c r="E52" s="308">
        <v>5</v>
      </c>
      <c r="F52" s="308">
        <v>1</v>
      </c>
      <c r="G52" s="308"/>
      <c r="H52" s="308">
        <v>2</v>
      </c>
      <c r="I52" s="308"/>
      <c r="J52" s="308"/>
      <c r="K52" s="309"/>
      <c r="L52" s="310"/>
      <c r="M52" s="112">
        <f t="shared" si="16"/>
        <v>397.5</v>
      </c>
      <c r="N52" s="112">
        <v>30</v>
      </c>
      <c r="O52" s="313"/>
      <c r="P52" s="313"/>
      <c r="Q52" s="312">
        <f t="shared" si="12"/>
        <v>367.5</v>
      </c>
      <c r="R52" s="114">
        <v>1</v>
      </c>
    </row>
    <row r="53" spans="1:18" ht="12.75" customHeight="1">
      <c r="A53" s="387"/>
      <c r="B53" s="116" t="s">
        <v>117</v>
      </c>
      <c r="C53" s="168">
        <f aca="true" t="shared" si="17" ref="C53:P53">SUM(C47:C52)</f>
        <v>811</v>
      </c>
      <c r="D53" s="168">
        <f t="shared" si="17"/>
        <v>77</v>
      </c>
      <c r="E53" s="168">
        <f t="shared" si="17"/>
        <v>545</v>
      </c>
      <c r="F53" s="168">
        <f t="shared" si="17"/>
        <v>121</v>
      </c>
      <c r="G53" s="168">
        <f t="shared" si="17"/>
        <v>4</v>
      </c>
      <c r="H53" s="168">
        <f t="shared" si="17"/>
        <v>32</v>
      </c>
      <c r="I53" s="168">
        <f t="shared" si="17"/>
        <v>0</v>
      </c>
      <c r="J53" s="168">
        <f t="shared" si="17"/>
        <v>88</v>
      </c>
      <c r="K53" s="168">
        <f t="shared" si="17"/>
        <v>0</v>
      </c>
      <c r="L53" s="168">
        <f t="shared" si="17"/>
        <v>0</v>
      </c>
      <c r="M53" s="168">
        <f t="shared" si="17"/>
        <v>14002.5</v>
      </c>
      <c r="N53" s="168">
        <f t="shared" si="17"/>
        <v>2602.5</v>
      </c>
      <c r="O53" s="169">
        <f t="shared" si="17"/>
        <v>30</v>
      </c>
      <c r="P53" s="169">
        <f t="shared" si="17"/>
        <v>0</v>
      </c>
      <c r="Q53" s="265">
        <f t="shared" si="12"/>
        <v>11370</v>
      </c>
      <c r="R53" s="266">
        <f>SUM(R47:R52)</f>
        <v>107</v>
      </c>
    </row>
    <row r="54" spans="1:18" ht="12.75" customHeight="1">
      <c r="A54" s="387">
        <v>43777</v>
      </c>
      <c r="B54" s="108" t="s">
        <v>112</v>
      </c>
      <c r="C54" s="308">
        <v>323</v>
      </c>
      <c r="D54" s="308">
        <v>30</v>
      </c>
      <c r="E54" s="308">
        <v>223</v>
      </c>
      <c r="F54" s="308">
        <v>45</v>
      </c>
      <c r="G54" s="308"/>
      <c r="H54" s="308">
        <v>11</v>
      </c>
      <c r="I54" s="308"/>
      <c r="J54" s="308">
        <v>31</v>
      </c>
      <c r="K54" s="309"/>
      <c r="L54" s="310"/>
      <c r="M54" s="112">
        <f aca="true" t="shared" si="18" ref="M54:M59">SUM(C54*15,F54*7.5,G54*7.5,H54*7.5,I54*7.5,J54*7.5,K54*100,L54*20)</f>
        <v>5497.5</v>
      </c>
      <c r="N54" s="112">
        <v>885</v>
      </c>
      <c r="O54" s="311"/>
      <c r="P54" s="311"/>
      <c r="Q54" s="312">
        <f t="shared" si="12"/>
        <v>4612.5</v>
      </c>
      <c r="R54" s="114">
        <v>38</v>
      </c>
    </row>
    <row r="55" spans="1:18" ht="14.25" customHeight="1">
      <c r="A55" s="387"/>
      <c r="B55" s="108" t="s">
        <v>113</v>
      </c>
      <c r="C55" s="308"/>
      <c r="D55" s="308"/>
      <c r="E55" s="308"/>
      <c r="F55" s="308"/>
      <c r="G55" s="308"/>
      <c r="H55" s="308"/>
      <c r="I55" s="308"/>
      <c r="J55" s="308"/>
      <c r="K55" s="309"/>
      <c r="L55" s="310"/>
      <c r="M55" s="112">
        <f t="shared" si="18"/>
        <v>0</v>
      </c>
      <c r="N55" s="112"/>
      <c r="O55" s="313"/>
      <c r="P55" s="313"/>
      <c r="Q55" s="312">
        <f t="shared" si="12"/>
        <v>0</v>
      </c>
      <c r="R55" s="114"/>
    </row>
    <row r="56" spans="1:18" ht="12.75" customHeight="1">
      <c r="A56" s="387"/>
      <c r="B56" s="108" t="s">
        <v>114</v>
      </c>
      <c r="C56" s="308">
        <v>266</v>
      </c>
      <c r="D56" s="308"/>
      <c r="E56" s="308">
        <v>312</v>
      </c>
      <c r="F56" s="308">
        <v>78</v>
      </c>
      <c r="G56" s="308">
        <v>5</v>
      </c>
      <c r="H56" s="308">
        <v>12</v>
      </c>
      <c r="I56" s="308">
        <v>2</v>
      </c>
      <c r="J56" s="308">
        <v>34</v>
      </c>
      <c r="K56" s="309"/>
      <c r="L56" s="310"/>
      <c r="M56" s="112">
        <f t="shared" si="18"/>
        <v>4972.5</v>
      </c>
      <c r="N56" s="112">
        <v>1980</v>
      </c>
      <c r="O56" s="313"/>
      <c r="P56" s="313"/>
      <c r="Q56" s="312">
        <f t="shared" si="12"/>
        <v>2992.5</v>
      </c>
      <c r="R56" s="114">
        <v>60</v>
      </c>
    </row>
    <row r="57" spans="1:18" ht="12.75" customHeight="1">
      <c r="A57" s="387"/>
      <c r="B57" s="213" t="s">
        <v>139</v>
      </c>
      <c r="C57" s="308">
        <v>143</v>
      </c>
      <c r="D57" s="308">
        <v>0</v>
      </c>
      <c r="E57" s="308">
        <v>3</v>
      </c>
      <c r="F57" s="308">
        <v>28</v>
      </c>
      <c r="G57" s="308"/>
      <c r="H57" s="308">
        <v>3</v>
      </c>
      <c r="I57" s="308"/>
      <c r="J57" s="308">
        <v>25</v>
      </c>
      <c r="K57" s="309"/>
      <c r="L57" s="310"/>
      <c r="M57" s="112">
        <f t="shared" si="18"/>
        <v>2565</v>
      </c>
      <c r="N57" s="112">
        <v>600</v>
      </c>
      <c r="O57" s="313"/>
      <c r="P57" s="313"/>
      <c r="Q57" s="312">
        <f t="shared" si="12"/>
        <v>1965</v>
      </c>
      <c r="R57" s="114">
        <v>27</v>
      </c>
    </row>
    <row r="58" spans="1:18" ht="12.75" customHeight="1">
      <c r="A58" s="387"/>
      <c r="B58" s="108" t="s">
        <v>115</v>
      </c>
      <c r="C58" s="308">
        <v>129</v>
      </c>
      <c r="D58" s="308">
        <v>31</v>
      </c>
      <c r="E58" s="308">
        <v>2</v>
      </c>
      <c r="F58" s="308">
        <v>31</v>
      </c>
      <c r="G58" s="308">
        <v>2</v>
      </c>
      <c r="H58" s="308">
        <v>9</v>
      </c>
      <c r="I58" s="308"/>
      <c r="J58" s="308">
        <v>25</v>
      </c>
      <c r="K58" s="309"/>
      <c r="L58" s="310"/>
      <c r="M58" s="112">
        <f t="shared" si="18"/>
        <v>2437.5</v>
      </c>
      <c r="N58" s="112">
        <v>825</v>
      </c>
      <c r="O58" s="313"/>
      <c r="P58" s="313"/>
      <c r="Q58" s="312">
        <f t="shared" si="12"/>
        <v>1612.5</v>
      </c>
      <c r="R58" s="114">
        <v>36</v>
      </c>
    </row>
    <row r="59" spans="1:18" ht="12.75" customHeight="1">
      <c r="A59" s="387"/>
      <c r="B59" s="108" t="s">
        <v>116</v>
      </c>
      <c r="C59" s="308">
        <v>38</v>
      </c>
      <c r="D59" s="308">
        <v>30</v>
      </c>
      <c r="E59" s="308">
        <v>5</v>
      </c>
      <c r="F59" s="308">
        <v>4</v>
      </c>
      <c r="G59" s="308"/>
      <c r="H59" s="308">
        <v>3</v>
      </c>
      <c r="I59" s="308"/>
      <c r="J59" s="308">
        <v>5</v>
      </c>
      <c r="K59" s="309"/>
      <c r="L59" s="310"/>
      <c r="M59" s="112">
        <f t="shared" si="18"/>
        <v>660</v>
      </c>
      <c r="N59" s="112">
        <v>37.5</v>
      </c>
      <c r="O59" s="313"/>
      <c r="P59" s="313"/>
      <c r="Q59" s="312">
        <f t="shared" si="12"/>
        <v>622.5</v>
      </c>
      <c r="R59" s="114">
        <v>2</v>
      </c>
    </row>
    <row r="60" spans="1:18" ht="12.75" customHeight="1">
      <c r="A60" s="387"/>
      <c r="B60" s="116" t="s">
        <v>117</v>
      </c>
      <c r="C60" s="168">
        <f aca="true" t="shared" si="19" ref="C60:P60">SUM(C54:C59)</f>
        <v>899</v>
      </c>
      <c r="D60" s="168">
        <f t="shared" si="19"/>
        <v>91</v>
      </c>
      <c r="E60" s="168">
        <f t="shared" si="19"/>
        <v>545</v>
      </c>
      <c r="F60" s="168">
        <f t="shared" si="19"/>
        <v>186</v>
      </c>
      <c r="G60" s="168">
        <f t="shared" si="19"/>
        <v>7</v>
      </c>
      <c r="H60" s="168">
        <f t="shared" si="19"/>
        <v>38</v>
      </c>
      <c r="I60" s="168">
        <f t="shared" si="19"/>
        <v>2</v>
      </c>
      <c r="J60" s="168">
        <f t="shared" si="19"/>
        <v>120</v>
      </c>
      <c r="K60" s="168">
        <f t="shared" si="19"/>
        <v>0</v>
      </c>
      <c r="L60" s="168">
        <f t="shared" si="19"/>
        <v>0</v>
      </c>
      <c r="M60" s="168">
        <f t="shared" si="19"/>
        <v>16132.5</v>
      </c>
      <c r="N60" s="168">
        <f t="shared" si="19"/>
        <v>4327.5</v>
      </c>
      <c r="O60" s="169">
        <f t="shared" si="19"/>
        <v>0</v>
      </c>
      <c r="P60" s="169">
        <f t="shared" si="19"/>
        <v>0</v>
      </c>
      <c r="Q60" s="265">
        <f t="shared" si="12"/>
        <v>11805</v>
      </c>
      <c r="R60" s="266">
        <f>SUM(R54:R59)</f>
        <v>163</v>
      </c>
    </row>
    <row r="61" spans="1:18" ht="14.25" customHeight="1">
      <c r="A61" s="387">
        <v>43778</v>
      </c>
      <c r="B61" s="108" t="s">
        <v>112</v>
      </c>
      <c r="C61" s="308">
        <v>268</v>
      </c>
      <c r="D61" s="308">
        <v>29</v>
      </c>
      <c r="E61" s="308">
        <v>141</v>
      </c>
      <c r="F61" s="308">
        <v>57</v>
      </c>
      <c r="G61" s="308">
        <v>2</v>
      </c>
      <c r="H61" s="308">
        <v>30</v>
      </c>
      <c r="I61" s="308"/>
      <c r="J61" s="308">
        <v>36</v>
      </c>
      <c r="K61" s="309"/>
      <c r="L61" s="310"/>
      <c r="M61" s="112">
        <f aca="true" t="shared" si="20" ref="M61:M66">SUM(C61*15,F61*7.5,G61*7.5,H61*7.5,I61*7.5,J61*7.5,K61*100,L61*20)</f>
        <v>4957.5</v>
      </c>
      <c r="N61" s="112">
        <v>1612.5</v>
      </c>
      <c r="O61" s="311"/>
      <c r="P61" s="311"/>
      <c r="Q61" s="312">
        <f t="shared" si="12"/>
        <v>3345</v>
      </c>
      <c r="R61" s="114">
        <v>81</v>
      </c>
    </row>
    <row r="62" spans="1:18" ht="14.25" customHeight="1">
      <c r="A62" s="387"/>
      <c r="B62" s="108" t="s">
        <v>113</v>
      </c>
      <c r="C62" s="308"/>
      <c r="D62" s="308"/>
      <c r="E62" s="308"/>
      <c r="F62" s="308"/>
      <c r="G62" s="308"/>
      <c r="H62" s="308"/>
      <c r="I62" s="308"/>
      <c r="J62" s="308"/>
      <c r="K62" s="309"/>
      <c r="L62" s="310"/>
      <c r="M62" s="112">
        <f t="shared" si="20"/>
        <v>0</v>
      </c>
      <c r="N62" s="112"/>
      <c r="O62" s="313"/>
      <c r="P62" s="313"/>
      <c r="Q62" s="312">
        <f t="shared" si="12"/>
        <v>0</v>
      </c>
      <c r="R62" s="114"/>
    </row>
    <row r="63" spans="1:18" ht="14.25" customHeight="1">
      <c r="A63" s="387"/>
      <c r="B63" s="108" t="s">
        <v>114</v>
      </c>
      <c r="C63" s="308">
        <v>379</v>
      </c>
      <c r="D63" s="308"/>
      <c r="E63" s="308">
        <v>44</v>
      </c>
      <c r="F63" s="308">
        <v>75</v>
      </c>
      <c r="G63" s="308">
        <v>7</v>
      </c>
      <c r="H63" s="308">
        <v>15</v>
      </c>
      <c r="I63" s="308"/>
      <c r="J63" s="308">
        <v>44</v>
      </c>
      <c r="K63" s="309"/>
      <c r="L63" s="310"/>
      <c r="M63" s="112">
        <f t="shared" si="20"/>
        <v>6742.5</v>
      </c>
      <c r="N63" s="112">
        <v>1770</v>
      </c>
      <c r="O63" s="313"/>
      <c r="P63" s="313"/>
      <c r="Q63" s="312">
        <f t="shared" si="12"/>
        <v>4972.5</v>
      </c>
      <c r="R63" s="114">
        <v>75</v>
      </c>
    </row>
    <row r="64" spans="1:18" ht="14.25" customHeight="1">
      <c r="A64" s="387"/>
      <c r="B64" s="213" t="s">
        <v>139</v>
      </c>
      <c r="C64" s="308">
        <v>197</v>
      </c>
      <c r="D64" s="308">
        <v>1</v>
      </c>
      <c r="E64" s="308">
        <v>5</v>
      </c>
      <c r="F64" s="308">
        <v>73</v>
      </c>
      <c r="G64" s="308"/>
      <c r="H64" s="308">
        <v>13</v>
      </c>
      <c r="I64" s="308">
        <v>4</v>
      </c>
      <c r="J64" s="308">
        <v>14</v>
      </c>
      <c r="K64" s="309"/>
      <c r="L64" s="310"/>
      <c r="M64" s="112">
        <f t="shared" si="20"/>
        <v>3735</v>
      </c>
      <c r="N64" s="112">
        <v>810</v>
      </c>
      <c r="O64" s="313"/>
      <c r="P64" s="313"/>
      <c r="Q64" s="312">
        <f t="shared" si="12"/>
        <v>2925</v>
      </c>
      <c r="R64" s="114">
        <v>48</v>
      </c>
    </row>
    <row r="65" spans="1:18" ht="14.25" customHeight="1">
      <c r="A65" s="387"/>
      <c r="B65" s="108" t="s">
        <v>115</v>
      </c>
      <c r="C65" s="308">
        <v>203</v>
      </c>
      <c r="D65" s="308">
        <v>34</v>
      </c>
      <c r="E65" s="308">
        <v>5</v>
      </c>
      <c r="F65" s="308">
        <v>74</v>
      </c>
      <c r="G65" s="308">
        <v>2</v>
      </c>
      <c r="H65" s="308">
        <v>9</v>
      </c>
      <c r="I65" s="308"/>
      <c r="J65" s="308">
        <v>22</v>
      </c>
      <c r="K65" s="309"/>
      <c r="L65" s="310"/>
      <c r="M65" s="112">
        <f t="shared" si="20"/>
        <v>3847.5</v>
      </c>
      <c r="N65" s="112">
        <v>1125</v>
      </c>
      <c r="O65" s="313"/>
      <c r="P65" s="313"/>
      <c r="Q65" s="312">
        <f t="shared" si="12"/>
        <v>2722.5</v>
      </c>
      <c r="R65" s="114">
        <v>50</v>
      </c>
    </row>
    <row r="66" spans="1:18" ht="14.25" customHeight="1">
      <c r="A66" s="387"/>
      <c r="B66" s="108" t="s">
        <v>116</v>
      </c>
      <c r="C66" s="308">
        <v>49</v>
      </c>
      <c r="D66" s="308">
        <v>17</v>
      </c>
      <c r="E66" s="308">
        <v>39</v>
      </c>
      <c r="F66" s="308">
        <v>11</v>
      </c>
      <c r="G66" s="308"/>
      <c r="H66" s="308">
        <v>5</v>
      </c>
      <c r="I66" s="308"/>
      <c r="J66" s="308">
        <v>4</v>
      </c>
      <c r="K66" s="309"/>
      <c r="L66" s="310"/>
      <c r="M66" s="112">
        <f t="shared" si="20"/>
        <v>885</v>
      </c>
      <c r="N66" s="112">
        <v>172.5</v>
      </c>
      <c r="O66" s="313"/>
      <c r="P66" s="313"/>
      <c r="Q66" s="312">
        <f t="shared" si="12"/>
        <v>712.5</v>
      </c>
      <c r="R66" s="114">
        <v>9</v>
      </c>
    </row>
    <row r="67" spans="1:18" ht="12.75" customHeight="1">
      <c r="A67" s="387"/>
      <c r="B67" s="116" t="s">
        <v>117</v>
      </c>
      <c r="C67" s="168">
        <f aca="true" t="shared" si="21" ref="C67:P67">SUM(C61:C66)</f>
        <v>1096</v>
      </c>
      <c r="D67" s="168">
        <f t="shared" si="21"/>
        <v>81</v>
      </c>
      <c r="E67" s="168">
        <f t="shared" si="21"/>
        <v>234</v>
      </c>
      <c r="F67" s="168">
        <f t="shared" si="21"/>
        <v>290</v>
      </c>
      <c r="G67" s="168">
        <f t="shared" si="21"/>
        <v>11</v>
      </c>
      <c r="H67" s="168">
        <f t="shared" si="21"/>
        <v>72</v>
      </c>
      <c r="I67" s="168">
        <f t="shared" si="21"/>
        <v>4</v>
      </c>
      <c r="J67" s="168">
        <f t="shared" si="21"/>
        <v>120</v>
      </c>
      <c r="K67" s="168">
        <f t="shared" si="21"/>
        <v>0</v>
      </c>
      <c r="L67" s="168">
        <f t="shared" si="21"/>
        <v>0</v>
      </c>
      <c r="M67" s="168">
        <f t="shared" si="21"/>
        <v>20167.5</v>
      </c>
      <c r="N67" s="168">
        <f t="shared" si="21"/>
        <v>5490</v>
      </c>
      <c r="O67" s="169">
        <f t="shared" si="21"/>
        <v>0</v>
      </c>
      <c r="P67" s="169">
        <f t="shared" si="21"/>
        <v>0</v>
      </c>
      <c r="Q67" s="265">
        <f t="shared" si="12"/>
        <v>14677.5</v>
      </c>
      <c r="R67" s="266">
        <f>SUM(R61:R66)</f>
        <v>263</v>
      </c>
    </row>
    <row r="68" spans="1:18" ht="12.75" customHeight="1">
      <c r="A68" s="387">
        <v>43779</v>
      </c>
      <c r="B68" s="108" t="s">
        <v>112</v>
      </c>
      <c r="C68" s="308">
        <v>458</v>
      </c>
      <c r="D68" s="308">
        <v>36</v>
      </c>
      <c r="E68" s="308">
        <v>30</v>
      </c>
      <c r="F68" s="308">
        <v>139</v>
      </c>
      <c r="G68" s="308">
        <v>4</v>
      </c>
      <c r="H68" s="308">
        <v>19</v>
      </c>
      <c r="I68" s="308"/>
      <c r="J68" s="308">
        <v>79</v>
      </c>
      <c r="K68" s="309"/>
      <c r="L68" s="310"/>
      <c r="M68" s="112">
        <f aca="true" t="shared" si="22" ref="M68:M73">SUM(C68*15,F68*7.5,G68*7.5,H68*7.5,I68*7.5,J68*7.5,K68*100,L68*20)</f>
        <v>8677.5</v>
      </c>
      <c r="N68" s="112">
        <v>3120</v>
      </c>
      <c r="O68" s="311"/>
      <c r="P68" s="311"/>
      <c r="Q68" s="312">
        <f t="shared" si="12"/>
        <v>5557.5</v>
      </c>
      <c r="R68" s="114">
        <v>109</v>
      </c>
    </row>
    <row r="69" spans="1:18" ht="12.75" customHeight="1">
      <c r="A69" s="387"/>
      <c r="B69" s="108" t="s">
        <v>113</v>
      </c>
      <c r="C69" s="308"/>
      <c r="D69" s="308"/>
      <c r="E69" s="308"/>
      <c r="F69" s="308"/>
      <c r="G69" s="308"/>
      <c r="H69" s="308"/>
      <c r="I69" s="308"/>
      <c r="J69" s="308"/>
      <c r="K69" s="309"/>
      <c r="L69" s="310"/>
      <c r="M69" s="112">
        <f t="shared" si="22"/>
        <v>0</v>
      </c>
      <c r="N69" s="112"/>
      <c r="O69" s="313"/>
      <c r="P69" s="313"/>
      <c r="Q69" s="312">
        <f t="shared" si="12"/>
        <v>0</v>
      </c>
      <c r="R69" s="114"/>
    </row>
    <row r="70" spans="1:18" ht="12.75" customHeight="1">
      <c r="A70" s="387"/>
      <c r="B70" s="108" t="s">
        <v>114</v>
      </c>
      <c r="C70" s="308">
        <v>331</v>
      </c>
      <c r="D70" s="308"/>
      <c r="E70" s="308">
        <v>24</v>
      </c>
      <c r="F70" s="308">
        <v>92</v>
      </c>
      <c r="G70" s="308">
        <v>2</v>
      </c>
      <c r="H70" s="308">
        <v>25</v>
      </c>
      <c r="I70" s="308"/>
      <c r="J70" s="308">
        <v>83</v>
      </c>
      <c r="K70" s="309"/>
      <c r="L70" s="310"/>
      <c r="M70" s="112">
        <f t="shared" si="22"/>
        <v>6480</v>
      </c>
      <c r="N70" s="112">
        <v>2392.5</v>
      </c>
      <c r="O70" s="313"/>
      <c r="P70" s="313"/>
      <c r="Q70" s="312">
        <f t="shared" si="12"/>
        <v>4087.5</v>
      </c>
      <c r="R70" s="114">
        <v>94</v>
      </c>
    </row>
    <row r="71" spans="1:18" ht="12.75" customHeight="1">
      <c r="A71" s="387"/>
      <c r="B71" s="213" t="s">
        <v>139</v>
      </c>
      <c r="C71" s="308">
        <v>190</v>
      </c>
      <c r="D71" s="308">
        <v>1</v>
      </c>
      <c r="E71" s="308">
        <v>12</v>
      </c>
      <c r="F71" s="308">
        <v>79</v>
      </c>
      <c r="G71" s="308"/>
      <c r="H71" s="308">
        <v>18</v>
      </c>
      <c r="I71" s="308"/>
      <c r="J71" s="308">
        <v>15</v>
      </c>
      <c r="K71" s="309"/>
      <c r="L71" s="310"/>
      <c r="M71" s="112">
        <f t="shared" si="22"/>
        <v>3690</v>
      </c>
      <c r="N71" s="112">
        <v>1177.5</v>
      </c>
      <c r="O71" s="313"/>
      <c r="P71" s="313"/>
      <c r="Q71" s="312">
        <f t="shared" si="12"/>
        <v>2512.5</v>
      </c>
      <c r="R71" s="114">
        <v>57</v>
      </c>
    </row>
    <row r="72" spans="1:18" ht="12.75" customHeight="1">
      <c r="A72" s="387"/>
      <c r="B72" s="108" t="s">
        <v>115</v>
      </c>
      <c r="C72" s="308">
        <v>176</v>
      </c>
      <c r="D72" s="308">
        <v>32</v>
      </c>
      <c r="E72" s="308">
        <v>13</v>
      </c>
      <c r="F72" s="308">
        <v>65</v>
      </c>
      <c r="G72" s="308">
        <v>3</v>
      </c>
      <c r="H72" s="308">
        <v>18</v>
      </c>
      <c r="I72" s="308"/>
      <c r="J72" s="308">
        <v>39</v>
      </c>
      <c r="K72" s="309"/>
      <c r="L72" s="310"/>
      <c r="M72" s="112">
        <f t="shared" si="22"/>
        <v>3577.5</v>
      </c>
      <c r="N72" s="112">
        <v>1342.5</v>
      </c>
      <c r="O72" s="313"/>
      <c r="P72" s="313"/>
      <c r="Q72" s="312">
        <f t="shared" si="12"/>
        <v>2235</v>
      </c>
      <c r="R72" s="114">
        <v>58</v>
      </c>
    </row>
    <row r="73" spans="1:18" ht="12.75" customHeight="1">
      <c r="A73" s="387"/>
      <c r="B73" s="108" t="s">
        <v>116</v>
      </c>
      <c r="C73" s="308">
        <v>59</v>
      </c>
      <c r="D73" s="308">
        <v>19</v>
      </c>
      <c r="E73" s="308">
        <v>8</v>
      </c>
      <c r="F73" s="308">
        <v>6</v>
      </c>
      <c r="G73" s="308"/>
      <c r="H73" s="308">
        <v>14</v>
      </c>
      <c r="I73" s="308"/>
      <c r="J73" s="308">
        <v>13</v>
      </c>
      <c r="K73" s="309"/>
      <c r="L73" s="310"/>
      <c r="M73" s="112">
        <f t="shared" si="22"/>
        <v>1132.5</v>
      </c>
      <c r="N73" s="112">
        <v>367.5</v>
      </c>
      <c r="O73" s="313"/>
      <c r="P73" s="313"/>
      <c r="Q73" s="312">
        <f t="shared" si="12"/>
        <v>765</v>
      </c>
      <c r="R73" s="114">
        <v>15</v>
      </c>
    </row>
    <row r="74" spans="1:18" ht="12.75" customHeight="1">
      <c r="A74" s="387"/>
      <c r="B74" s="116" t="s">
        <v>117</v>
      </c>
      <c r="C74" s="168">
        <f aca="true" t="shared" si="23" ref="C74:P74">SUM(C68:C73)</f>
        <v>1214</v>
      </c>
      <c r="D74" s="168">
        <f t="shared" si="23"/>
        <v>88</v>
      </c>
      <c r="E74" s="168">
        <f t="shared" si="23"/>
        <v>87</v>
      </c>
      <c r="F74" s="168">
        <f t="shared" si="23"/>
        <v>381</v>
      </c>
      <c r="G74" s="168">
        <f t="shared" si="23"/>
        <v>9</v>
      </c>
      <c r="H74" s="168">
        <f t="shared" si="23"/>
        <v>94</v>
      </c>
      <c r="I74" s="168">
        <f t="shared" si="23"/>
        <v>0</v>
      </c>
      <c r="J74" s="168">
        <f t="shared" si="23"/>
        <v>229</v>
      </c>
      <c r="K74" s="168">
        <f t="shared" si="23"/>
        <v>0</v>
      </c>
      <c r="L74" s="168">
        <f t="shared" si="23"/>
        <v>0</v>
      </c>
      <c r="M74" s="168">
        <f t="shared" si="23"/>
        <v>23557.5</v>
      </c>
      <c r="N74" s="168">
        <f t="shared" si="23"/>
        <v>8400</v>
      </c>
      <c r="O74" s="169">
        <f t="shared" si="23"/>
        <v>0</v>
      </c>
      <c r="P74" s="169">
        <f t="shared" si="23"/>
        <v>0</v>
      </c>
      <c r="Q74" s="265">
        <f t="shared" si="12"/>
        <v>15157.5</v>
      </c>
      <c r="R74" s="266">
        <f>SUM(R68:R73)</f>
        <v>333</v>
      </c>
    </row>
    <row r="75" spans="1:18" ht="12.75" customHeight="1">
      <c r="A75" s="385" t="s">
        <v>118</v>
      </c>
      <c r="B75" s="385">
        <v>920</v>
      </c>
      <c r="C75" s="253">
        <f aca="true" t="shared" si="24" ref="C75:R75">SUM(C74,C67,C60,C53,C46,C39,C32)</f>
        <v>5718</v>
      </c>
      <c r="D75" s="253">
        <f t="shared" si="24"/>
        <v>561</v>
      </c>
      <c r="E75" s="253">
        <f t="shared" si="24"/>
        <v>3754</v>
      </c>
      <c r="F75" s="253">
        <f t="shared" si="24"/>
        <v>1238</v>
      </c>
      <c r="G75" s="253">
        <f t="shared" si="24"/>
        <v>40</v>
      </c>
      <c r="H75" s="253">
        <f t="shared" si="24"/>
        <v>307</v>
      </c>
      <c r="I75" s="253">
        <f t="shared" si="24"/>
        <v>9</v>
      </c>
      <c r="J75" s="253">
        <f t="shared" si="24"/>
        <v>761</v>
      </c>
      <c r="K75" s="253">
        <f t="shared" si="24"/>
        <v>0</v>
      </c>
      <c r="L75" s="253">
        <f t="shared" si="24"/>
        <v>1</v>
      </c>
      <c r="M75" s="253">
        <f t="shared" si="24"/>
        <v>103452.5</v>
      </c>
      <c r="N75" s="253">
        <f t="shared" si="24"/>
        <v>26172.5</v>
      </c>
      <c r="O75" s="253">
        <f t="shared" si="24"/>
        <v>52.5</v>
      </c>
      <c r="P75" s="253">
        <f t="shared" si="24"/>
        <v>5</v>
      </c>
      <c r="Q75" s="253">
        <f t="shared" si="24"/>
        <v>77232.5</v>
      </c>
      <c r="R75" s="253">
        <f t="shared" si="24"/>
        <v>1098</v>
      </c>
    </row>
    <row r="76" spans="1:18" ht="12.75" customHeight="1">
      <c r="A76" s="387">
        <v>43780</v>
      </c>
      <c r="B76" s="108" t="s">
        <v>112</v>
      </c>
      <c r="C76" s="308">
        <v>43</v>
      </c>
      <c r="D76" s="308">
        <v>1</v>
      </c>
      <c r="E76" s="308">
        <v>1</v>
      </c>
      <c r="F76" s="308">
        <v>6</v>
      </c>
      <c r="G76" s="308"/>
      <c r="H76" s="308"/>
      <c r="I76" s="308"/>
      <c r="J76" s="308"/>
      <c r="K76" s="309"/>
      <c r="L76" s="310"/>
      <c r="M76" s="112">
        <f aca="true" t="shared" si="25" ref="M76:M81">SUM(C76*15,F76*7.5,G76*7.5,H76*7.5,I76*7.5,J76*7.5,K76*100,L76*20)</f>
        <v>690</v>
      </c>
      <c r="N76" s="112">
        <v>60</v>
      </c>
      <c r="O76" s="311"/>
      <c r="P76" s="311"/>
      <c r="Q76" s="312">
        <f aca="true" t="shared" si="26" ref="Q76:Q124">SUM(M76-N76)-O76+P76</f>
        <v>630</v>
      </c>
      <c r="R76" s="114">
        <v>2</v>
      </c>
    </row>
    <row r="77" spans="1:18" ht="14.25" customHeight="1">
      <c r="A77" s="387"/>
      <c r="B77" s="108" t="s">
        <v>113</v>
      </c>
      <c r="C77" s="308"/>
      <c r="D77" s="308"/>
      <c r="E77" s="308"/>
      <c r="F77" s="308"/>
      <c r="G77" s="308"/>
      <c r="H77" s="308"/>
      <c r="I77" s="308"/>
      <c r="J77" s="308"/>
      <c r="K77" s="309"/>
      <c r="L77" s="310"/>
      <c r="M77" s="112">
        <f t="shared" si="25"/>
        <v>0</v>
      </c>
      <c r="N77" s="112"/>
      <c r="O77" s="313"/>
      <c r="P77" s="313"/>
      <c r="Q77" s="312">
        <f t="shared" si="26"/>
        <v>0</v>
      </c>
      <c r="R77" s="114"/>
    </row>
    <row r="78" spans="1:18" ht="12.75" customHeight="1">
      <c r="A78" s="387"/>
      <c r="B78" s="108" t="s">
        <v>114</v>
      </c>
      <c r="C78" s="308"/>
      <c r="D78" s="308"/>
      <c r="E78" s="308"/>
      <c r="F78" s="308"/>
      <c r="G78" s="308"/>
      <c r="H78" s="308"/>
      <c r="I78" s="308"/>
      <c r="J78" s="308"/>
      <c r="K78" s="309"/>
      <c r="L78" s="310"/>
      <c r="M78" s="112">
        <f t="shared" si="25"/>
        <v>0</v>
      </c>
      <c r="N78" s="112"/>
      <c r="O78" s="313"/>
      <c r="P78" s="313"/>
      <c r="Q78" s="312">
        <f t="shared" si="26"/>
        <v>0</v>
      </c>
      <c r="R78" s="114"/>
    </row>
    <row r="79" spans="1:18" ht="12.75" customHeight="1">
      <c r="A79" s="387"/>
      <c r="B79" s="213" t="s">
        <v>139</v>
      </c>
      <c r="C79" s="308">
        <v>6</v>
      </c>
      <c r="D79" s="308"/>
      <c r="E79" s="308"/>
      <c r="F79" s="308">
        <v>2</v>
      </c>
      <c r="G79" s="308"/>
      <c r="H79" s="308"/>
      <c r="I79" s="308"/>
      <c r="J79" s="308"/>
      <c r="K79" s="309"/>
      <c r="L79" s="310"/>
      <c r="M79" s="112">
        <f t="shared" si="25"/>
        <v>105</v>
      </c>
      <c r="N79" s="112"/>
      <c r="O79" s="313"/>
      <c r="P79" s="313"/>
      <c r="Q79" s="312">
        <f t="shared" si="26"/>
        <v>105</v>
      </c>
      <c r="R79" s="114"/>
    </row>
    <row r="80" spans="1:18" ht="12.75" customHeight="1">
      <c r="A80" s="387"/>
      <c r="B80" s="108" t="s">
        <v>115</v>
      </c>
      <c r="C80" s="308">
        <v>5</v>
      </c>
      <c r="D80" s="308"/>
      <c r="E80" s="308"/>
      <c r="F80" s="308"/>
      <c r="G80" s="308"/>
      <c r="H80" s="308"/>
      <c r="I80" s="308"/>
      <c r="J80" s="308">
        <v>1</v>
      </c>
      <c r="K80" s="309"/>
      <c r="L80" s="310"/>
      <c r="M80" s="112">
        <f t="shared" si="25"/>
        <v>82.5</v>
      </c>
      <c r="N80" s="112"/>
      <c r="O80" s="313"/>
      <c r="P80" s="313"/>
      <c r="Q80" s="312">
        <f t="shared" si="26"/>
        <v>82.5</v>
      </c>
      <c r="R80" s="114"/>
    </row>
    <row r="81" spans="1:18" ht="12.75" customHeight="1">
      <c r="A81" s="387"/>
      <c r="B81" s="108" t="s">
        <v>116</v>
      </c>
      <c r="C81" s="308">
        <v>2</v>
      </c>
      <c r="D81" s="308"/>
      <c r="E81" s="308"/>
      <c r="F81" s="308"/>
      <c r="G81" s="308"/>
      <c r="H81" s="308"/>
      <c r="I81" s="308"/>
      <c r="J81" s="308"/>
      <c r="K81" s="309"/>
      <c r="L81" s="310"/>
      <c r="M81" s="112">
        <f t="shared" si="25"/>
        <v>30</v>
      </c>
      <c r="N81" s="112"/>
      <c r="O81" s="313"/>
      <c r="P81" s="313"/>
      <c r="Q81" s="312">
        <f t="shared" si="26"/>
        <v>30</v>
      </c>
      <c r="R81" s="114"/>
    </row>
    <row r="82" spans="1:18" ht="12.75" customHeight="1">
      <c r="A82" s="387"/>
      <c r="B82" s="116" t="s">
        <v>117</v>
      </c>
      <c r="C82" s="168">
        <f aca="true" t="shared" si="27" ref="C82:P82">SUM(C76:C81)</f>
        <v>56</v>
      </c>
      <c r="D82" s="168">
        <f t="shared" si="27"/>
        <v>1</v>
      </c>
      <c r="E82" s="168">
        <f t="shared" si="27"/>
        <v>1</v>
      </c>
      <c r="F82" s="168">
        <f t="shared" si="27"/>
        <v>8</v>
      </c>
      <c r="G82" s="168">
        <f t="shared" si="27"/>
        <v>0</v>
      </c>
      <c r="H82" s="168">
        <f t="shared" si="27"/>
        <v>0</v>
      </c>
      <c r="I82" s="168">
        <f t="shared" si="27"/>
        <v>0</v>
      </c>
      <c r="J82" s="168">
        <f t="shared" si="27"/>
        <v>1</v>
      </c>
      <c r="K82" s="168">
        <f t="shared" si="27"/>
        <v>0</v>
      </c>
      <c r="L82" s="168">
        <f t="shared" si="27"/>
        <v>0</v>
      </c>
      <c r="M82" s="168">
        <f t="shared" si="27"/>
        <v>907.5</v>
      </c>
      <c r="N82" s="168">
        <f t="shared" si="27"/>
        <v>60</v>
      </c>
      <c r="O82" s="169">
        <f t="shared" si="27"/>
        <v>0</v>
      </c>
      <c r="P82" s="169">
        <f t="shared" si="27"/>
        <v>0</v>
      </c>
      <c r="Q82" s="265">
        <f t="shared" si="26"/>
        <v>847.5</v>
      </c>
      <c r="R82" s="266">
        <f>SUM(R76:R81)</f>
        <v>2</v>
      </c>
    </row>
    <row r="83" spans="1:18" ht="12.75" customHeight="1">
      <c r="A83" s="387">
        <v>43781</v>
      </c>
      <c r="B83" s="108" t="s">
        <v>112</v>
      </c>
      <c r="C83" s="308">
        <v>167</v>
      </c>
      <c r="D83" s="308">
        <v>46</v>
      </c>
      <c r="E83" s="308">
        <v>282</v>
      </c>
      <c r="F83" s="308">
        <v>27</v>
      </c>
      <c r="G83" s="308"/>
      <c r="H83" s="308">
        <v>5</v>
      </c>
      <c r="I83" s="308"/>
      <c r="J83" s="308">
        <v>31</v>
      </c>
      <c r="K83" s="309"/>
      <c r="L83" s="310"/>
      <c r="M83" s="112">
        <f aca="true" t="shared" si="28" ref="M83:M88">SUM(C83*15,F83*7.5,G83*7.5,H83*7.5,I83*7.5,J83*7.5,K83*100,L83*20)</f>
        <v>2977.5</v>
      </c>
      <c r="N83" s="112">
        <v>562.5</v>
      </c>
      <c r="O83" s="311"/>
      <c r="P83" s="311"/>
      <c r="Q83" s="312">
        <f t="shared" si="26"/>
        <v>2415</v>
      </c>
      <c r="R83" s="114">
        <v>25</v>
      </c>
    </row>
    <row r="84" spans="1:18" ht="12.75" customHeight="1">
      <c r="A84" s="387"/>
      <c r="B84" s="108" t="s">
        <v>113</v>
      </c>
      <c r="C84" s="308"/>
      <c r="D84" s="308"/>
      <c r="E84" s="308"/>
      <c r="F84" s="308"/>
      <c r="G84" s="308"/>
      <c r="H84" s="308"/>
      <c r="I84" s="308"/>
      <c r="J84" s="308"/>
      <c r="K84" s="309"/>
      <c r="L84" s="310"/>
      <c r="M84" s="112">
        <f t="shared" si="28"/>
        <v>0</v>
      </c>
      <c r="N84" s="112"/>
      <c r="O84" s="313"/>
      <c r="P84" s="313"/>
      <c r="Q84" s="312">
        <f t="shared" si="26"/>
        <v>0</v>
      </c>
      <c r="R84" s="114"/>
    </row>
    <row r="85" spans="1:18" ht="12.75" customHeight="1">
      <c r="A85" s="387"/>
      <c r="B85" s="108" t="s">
        <v>114</v>
      </c>
      <c r="C85" s="308">
        <v>318</v>
      </c>
      <c r="D85" s="308"/>
      <c r="E85" s="308">
        <v>264</v>
      </c>
      <c r="F85" s="308">
        <v>46</v>
      </c>
      <c r="G85" s="308"/>
      <c r="H85" s="308">
        <v>6</v>
      </c>
      <c r="I85" s="308"/>
      <c r="J85" s="308">
        <v>16</v>
      </c>
      <c r="K85" s="309"/>
      <c r="L85" s="310"/>
      <c r="M85" s="112">
        <f t="shared" si="28"/>
        <v>5280</v>
      </c>
      <c r="N85" s="112">
        <v>1155</v>
      </c>
      <c r="O85" s="313"/>
      <c r="P85" s="313"/>
      <c r="Q85" s="312">
        <f t="shared" si="26"/>
        <v>4125</v>
      </c>
      <c r="R85" s="114">
        <v>28</v>
      </c>
    </row>
    <row r="86" spans="1:18" ht="12.75" customHeight="1">
      <c r="A86" s="387"/>
      <c r="B86" s="213" t="s">
        <v>139</v>
      </c>
      <c r="C86" s="308">
        <v>120</v>
      </c>
      <c r="D86" s="308">
        <v>0</v>
      </c>
      <c r="E86" s="308">
        <v>1</v>
      </c>
      <c r="F86" s="308">
        <v>16</v>
      </c>
      <c r="G86" s="308"/>
      <c r="H86" s="308">
        <v>1</v>
      </c>
      <c r="I86" s="308"/>
      <c r="J86" s="308">
        <v>5</v>
      </c>
      <c r="K86" s="309"/>
      <c r="L86" s="310"/>
      <c r="M86" s="112">
        <f t="shared" si="28"/>
        <v>1965</v>
      </c>
      <c r="N86" s="112">
        <v>585</v>
      </c>
      <c r="O86" s="313"/>
      <c r="P86" s="313"/>
      <c r="Q86" s="312">
        <f t="shared" si="26"/>
        <v>1380</v>
      </c>
      <c r="R86" s="114">
        <v>16</v>
      </c>
    </row>
    <row r="87" spans="1:18" ht="14.25" customHeight="1">
      <c r="A87" s="387"/>
      <c r="B87" s="108" t="s">
        <v>115</v>
      </c>
      <c r="C87" s="308">
        <v>144</v>
      </c>
      <c r="D87" s="308">
        <v>16</v>
      </c>
      <c r="E87" s="308">
        <v>6</v>
      </c>
      <c r="F87" s="308">
        <v>19</v>
      </c>
      <c r="G87" s="308">
        <v>2</v>
      </c>
      <c r="H87" s="308">
        <v>2</v>
      </c>
      <c r="I87" s="308"/>
      <c r="J87" s="308">
        <v>9</v>
      </c>
      <c r="K87" s="309"/>
      <c r="L87" s="310"/>
      <c r="M87" s="112">
        <f t="shared" si="28"/>
        <v>2400</v>
      </c>
      <c r="N87" s="112">
        <v>337.5</v>
      </c>
      <c r="O87" s="313"/>
      <c r="P87" s="313"/>
      <c r="Q87" s="312">
        <f t="shared" si="26"/>
        <v>2062.5</v>
      </c>
      <c r="R87" s="114">
        <v>14</v>
      </c>
    </row>
    <row r="88" spans="1:18" ht="12.75" customHeight="1">
      <c r="A88" s="387"/>
      <c r="B88" s="108" t="s">
        <v>116</v>
      </c>
      <c r="C88" s="308">
        <v>20</v>
      </c>
      <c r="D88" s="308">
        <v>26</v>
      </c>
      <c r="E88" s="308">
        <v>8</v>
      </c>
      <c r="F88" s="308">
        <v>1</v>
      </c>
      <c r="G88" s="308"/>
      <c r="H88" s="308">
        <v>1</v>
      </c>
      <c r="I88" s="308"/>
      <c r="J88" s="308">
        <v>3</v>
      </c>
      <c r="K88" s="309"/>
      <c r="L88" s="310"/>
      <c r="M88" s="112">
        <f t="shared" si="28"/>
        <v>337.5</v>
      </c>
      <c r="N88" s="112">
        <v>150</v>
      </c>
      <c r="O88" s="313"/>
      <c r="P88" s="313"/>
      <c r="Q88" s="312">
        <f t="shared" si="26"/>
        <v>187.5</v>
      </c>
      <c r="R88" s="114">
        <v>4</v>
      </c>
    </row>
    <row r="89" spans="1:18" ht="12.75" customHeight="1">
      <c r="A89" s="387"/>
      <c r="B89" s="116" t="s">
        <v>117</v>
      </c>
      <c r="C89" s="168">
        <f aca="true" t="shared" si="29" ref="C89:P89">SUM(C83:C88)</f>
        <v>769</v>
      </c>
      <c r="D89" s="168">
        <f t="shared" si="29"/>
        <v>88</v>
      </c>
      <c r="E89" s="168">
        <f t="shared" si="29"/>
        <v>561</v>
      </c>
      <c r="F89" s="168">
        <f t="shared" si="29"/>
        <v>109</v>
      </c>
      <c r="G89" s="168">
        <f t="shared" si="29"/>
        <v>2</v>
      </c>
      <c r="H89" s="168">
        <f t="shared" si="29"/>
        <v>15</v>
      </c>
      <c r="I89" s="168">
        <f t="shared" si="29"/>
        <v>0</v>
      </c>
      <c r="J89" s="168">
        <f t="shared" si="29"/>
        <v>64</v>
      </c>
      <c r="K89" s="168">
        <f t="shared" si="29"/>
        <v>0</v>
      </c>
      <c r="L89" s="168">
        <f t="shared" si="29"/>
        <v>0</v>
      </c>
      <c r="M89" s="168">
        <f t="shared" si="29"/>
        <v>12960</v>
      </c>
      <c r="N89" s="168">
        <f t="shared" si="29"/>
        <v>2790</v>
      </c>
      <c r="O89" s="169">
        <f t="shared" si="29"/>
        <v>0</v>
      </c>
      <c r="P89" s="169">
        <f t="shared" si="29"/>
        <v>0</v>
      </c>
      <c r="Q89" s="265">
        <f t="shared" si="26"/>
        <v>10170</v>
      </c>
      <c r="R89" s="266">
        <f>SUM(R83:R88)</f>
        <v>87</v>
      </c>
    </row>
    <row r="90" spans="1:18" ht="12.75" customHeight="1">
      <c r="A90" s="387">
        <v>43782</v>
      </c>
      <c r="B90" s="108" t="s">
        <v>112</v>
      </c>
      <c r="C90" s="308">
        <v>152</v>
      </c>
      <c r="D90" s="308">
        <v>37</v>
      </c>
      <c r="E90" s="308">
        <v>335</v>
      </c>
      <c r="F90" s="308">
        <v>28</v>
      </c>
      <c r="G90" s="308"/>
      <c r="H90" s="308">
        <v>6</v>
      </c>
      <c r="I90" s="308"/>
      <c r="J90" s="308">
        <v>19</v>
      </c>
      <c r="K90" s="309"/>
      <c r="L90" s="310"/>
      <c r="M90" s="112">
        <f aca="true" t="shared" si="30" ref="M90:M95">SUM(C90*15,F90*7.5,G90*7.5,H90*7.5,I90*7.5,J90*7.5,K90*100,L90*20)</f>
        <v>2677.5</v>
      </c>
      <c r="N90" s="112">
        <v>532.5</v>
      </c>
      <c r="O90" s="311"/>
      <c r="P90" s="311"/>
      <c r="Q90" s="312">
        <f t="shared" si="26"/>
        <v>2145</v>
      </c>
      <c r="R90" s="114">
        <v>22</v>
      </c>
    </row>
    <row r="91" spans="1:18" ht="12.75" customHeight="1">
      <c r="A91" s="387"/>
      <c r="B91" s="108" t="s">
        <v>113</v>
      </c>
      <c r="C91" s="308"/>
      <c r="D91" s="308"/>
      <c r="E91" s="308"/>
      <c r="F91" s="308"/>
      <c r="G91" s="308"/>
      <c r="H91" s="308"/>
      <c r="I91" s="308"/>
      <c r="J91" s="308"/>
      <c r="K91" s="309"/>
      <c r="L91" s="310"/>
      <c r="M91" s="112">
        <f t="shared" si="30"/>
        <v>0</v>
      </c>
      <c r="N91" s="112"/>
      <c r="O91" s="313"/>
      <c r="P91" s="313"/>
      <c r="Q91" s="312">
        <f t="shared" si="26"/>
        <v>0</v>
      </c>
      <c r="R91" s="114"/>
    </row>
    <row r="92" spans="1:18" ht="14.25" customHeight="1">
      <c r="A92" s="387"/>
      <c r="B92" s="108" t="s">
        <v>114</v>
      </c>
      <c r="C92" s="308">
        <v>244</v>
      </c>
      <c r="D92" s="308"/>
      <c r="E92" s="308">
        <v>726</v>
      </c>
      <c r="F92" s="308">
        <v>35</v>
      </c>
      <c r="G92" s="308">
        <v>2</v>
      </c>
      <c r="H92" s="308">
        <v>6</v>
      </c>
      <c r="I92" s="308">
        <v>2</v>
      </c>
      <c r="J92" s="308">
        <v>36</v>
      </c>
      <c r="K92" s="309"/>
      <c r="L92" s="310"/>
      <c r="M92" s="112">
        <f t="shared" si="30"/>
        <v>4267.5</v>
      </c>
      <c r="N92" s="112">
        <v>660</v>
      </c>
      <c r="O92" s="313"/>
      <c r="P92" s="313"/>
      <c r="Q92" s="312">
        <f t="shared" si="26"/>
        <v>3607.5</v>
      </c>
      <c r="R92" s="114">
        <v>34</v>
      </c>
    </row>
    <row r="93" spans="1:18" ht="14.25" customHeight="1">
      <c r="A93" s="387"/>
      <c r="B93" s="213" t="s">
        <v>139</v>
      </c>
      <c r="C93" s="308">
        <v>100</v>
      </c>
      <c r="D93" s="308"/>
      <c r="E93" s="308"/>
      <c r="F93" s="308">
        <v>13</v>
      </c>
      <c r="G93" s="308"/>
      <c r="H93" s="308">
        <v>1</v>
      </c>
      <c r="I93" s="308">
        <v>1</v>
      </c>
      <c r="J93" s="308">
        <v>12</v>
      </c>
      <c r="K93" s="309"/>
      <c r="L93" s="310"/>
      <c r="M93" s="112">
        <f t="shared" si="30"/>
        <v>1702.5</v>
      </c>
      <c r="N93" s="112">
        <v>330</v>
      </c>
      <c r="O93" s="313"/>
      <c r="P93" s="313"/>
      <c r="Q93" s="312">
        <f t="shared" si="26"/>
        <v>1372.5</v>
      </c>
      <c r="R93" s="114">
        <v>24</v>
      </c>
    </row>
    <row r="94" spans="1:18" ht="12.75" customHeight="1">
      <c r="A94" s="387"/>
      <c r="B94" s="108" t="s">
        <v>115</v>
      </c>
      <c r="C94" s="308">
        <v>97</v>
      </c>
      <c r="D94" s="308">
        <v>26</v>
      </c>
      <c r="E94" s="308">
        <v>11</v>
      </c>
      <c r="F94" s="308">
        <v>14</v>
      </c>
      <c r="G94" s="308">
        <v>1</v>
      </c>
      <c r="H94" s="308">
        <v>6</v>
      </c>
      <c r="I94" s="308">
        <v>1</v>
      </c>
      <c r="J94" s="308">
        <v>18</v>
      </c>
      <c r="K94" s="309"/>
      <c r="L94" s="310"/>
      <c r="M94" s="112">
        <f t="shared" si="30"/>
        <v>1755</v>
      </c>
      <c r="N94" s="112">
        <v>360</v>
      </c>
      <c r="O94" s="313"/>
      <c r="P94" s="313"/>
      <c r="Q94" s="312">
        <f t="shared" si="26"/>
        <v>1395</v>
      </c>
      <c r="R94" s="114">
        <v>24</v>
      </c>
    </row>
    <row r="95" spans="1:18" ht="12.75" customHeight="1">
      <c r="A95" s="387"/>
      <c r="B95" s="108" t="s">
        <v>116</v>
      </c>
      <c r="C95" s="308">
        <v>13</v>
      </c>
      <c r="D95" s="308">
        <v>13</v>
      </c>
      <c r="E95" s="308"/>
      <c r="F95" s="308"/>
      <c r="G95" s="308"/>
      <c r="H95" s="308">
        <v>1</v>
      </c>
      <c r="I95" s="308"/>
      <c r="J95" s="308">
        <v>5</v>
      </c>
      <c r="K95" s="309"/>
      <c r="L95" s="310"/>
      <c r="M95" s="112">
        <f t="shared" si="30"/>
        <v>240</v>
      </c>
      <c r="N95" s="112">
        <v>37.5</v>
      </c>
      <c r="O95" s="313"/>
      <c r="P95" s="313"/>
      <c r="Q95" s="312">
        <f t="shared" si="26"/>
        <v>202.5</v>
      </c>
      <c r="R95" s="114">
        <v>3</v>
      </c>
    </row>
    <row r="96" spans="1:18" ht="12.75" customHeight="1">
      <c r="A96" s="387"/>
      <c r="B96" s="116" t="s">
        <v>117</v>
      </c>
      <c r="C96" s="168">
        <f aca="true" t="shared" si="31" ref="C96:P96">SUM(C90:C95)</f>
        <v>606</v>
      </c>
      <c r="D96" s="168">
        <f t="shared" si="31"/>
        <v>76</v>
      </c>
      <c r="E96" s="168">
        <f t="shared" si="31"/>
        <v>1072</v>
      </c>
      <c r="F96" s="168">
        <f t="shared" si="31"/>
        <v>90</v>
      </c>
      <c r="G96" s="168">
        <f t="shared" si="31"/>
        <v>3</v>
      </c>
      <c r="H96" s="168">
        <f t="shared" si="31"/>
        <v>20</v>
      </c>
      <c r="I96" s="168">
        <f t="shared" si="31"/>
        <v>4</v>
      </c>
      <c r="J96" s="168">
        <f t="shared" si="31"/>
        <v>90</v>
      </c>
      <c r="K96" s="168">
        <f t="shared" si="31"/>
        <v>0</v>
      </c>
      <c r="L96" s="168">
        <f t="shared" si="31"/>
        <v>0</v>
      </c>
      <c r="M96" s="168">
        <f t="shared" si="31"/>
        <v>10642.5</v>
      </c>
      <c r="N96" s="168">
        <f t="shared" si="31"/>
        <v>1920</v>
      </c>
      <c r="O96" s="169">
        <f t="shared" si="31"/>
        <v>0</v>
      </c>
      <c r="P96" s="169">
        <f t="shared" si="31"/>
        <v>0</v>
      </c>
      <c r="Q96" s="265">
        <f t="shared" si="26"/>
        <v>8722.5</v>
      </c>
      <c r="R96" s="266">
        <f>SUM(R90:R95)</f>
        <v>107</v>
      </c>
    </row>
    <row r="97" spans="1:18" ht="12.75" customHeight="1">
      <c r="A97" s="387">
        <v>43783</v>
      </c>
      <c r="B97" s="108" t="s">
        <v>112</v>
      </c>
      <c r="C97" s="308">
        <v>86</v>
      </c>
      <c r="D97" s="308">
        <v>22</v>
      </c>
      <c r="E97" s="308">
        <v>330</v>
      </c>
      <c r="F97" s="308">
        <v>10</v>
      </c>
      <c r="G97" s="308"/>
      <c r="H97" s="308">
        <v>4</v>
      </c>
      <c r="I97" s="308"/>
      <c r="J97" s="308">
        <v>22</v>
      </c>
      <c r="K97" s="309"/>
      <c r="L97" s="310"/>
      <c r="M97" s="112">
        <f aca="true" t="shared" si="32" ref="M97:M102">SUM(C97*15,F97*7.5,G97*7.5,H97*7.5,I97*7.5,J97*7.5,K97*100,L97*20)</f>
        <v>1560</v>
      </c>
      <c r="N97" s="112">
        <v>172.5</v>
      </c>
      <c r="O97" s="311"/>
      <c r="P97" s="311">
        <v>2.5</v>
      </c>
      <c r="Q97" s="312">
        <f t="shared" si="26"/>
        <v>1390</v>
      </c>
      <c r="R97" s="114">
        <v>18</v>
      </c>
    </row>
    <row r="98" spans="1:18" ht="12.75" customHeight="1">
      <c r="A98" s="387"/>
      <c r="B98" s="108" t="s">
        <v>113</v>
      </c>
      <c r="C98" s="308"/>
      <c r="D98" s="308"/>
      <c r="E98" s="308"/>
      <c r="F98" s="308"/>
      <c r="G98" s="308"/>
      <c r="H98" s="308"/>
      <c r="I98" s="308"/>
      <c r="J98" s="308"/>
      <c r="K98" s="309"/>
      <c r="L98" s="310"/>
      <c r="M98" s="112">
        <f t="shared" si="32"/>
        <v>0</v>
      </c>
      <c r="N98" s="112"/>
      <c r="O98" s="313"/>
      <c r="P98" s="313"/>
      <c r="Q98" s="312">
        <f t="shared" si="26"/>
        <v>0</v>
      </c>
      <c r="R98" s="114"/>
    </row>
    <row r="99" spans="1:18" ht="12.75" customHeight="1">
      <c r="A99" s="387"/>
      <c r="B99" s="108" t="s">
        <v>114</v>
      </c>
      <c r="C99" s="308">
        <v>160</v>
      </c>
      <c r="D99" s="308"/>
      <c r="E99" s="308">
        <v>20</v>
      </c>
      <c r="F99" s="308">
        <v>14</v>
      </c>
      <c r="G99" s="308"/>
      <c r="H99" s="308">
        <v>4</v>
      </c>
      <c r="I99" s="308"/>
      <c r="J99" s="308">
        <v>8</v>
      </c>
      <c r="K99" s="309"/>
      <c r="L99" s="310"/>
      <c r="M99" s="112">
        <f t="shared" si="32"/>
        <v>2595</v>
      </c>
      <c r="N99" s="112">
        <v>255</v>
      </c>
      <c r="O99" s="313"/>
      <c r="P99" s="313"/>
      <c r="Q99" s="312">
        <f t="shared" si="26"/>
        <v>2340</v>
      </c>
      <c r="R99" s="114">
        <v>11</v>
      </c>
    </row>
    <row r="100" spans="1:18" ht="12.75" customHeight="1">
      <c r="A100" s="387"/>
      <c r="B100" s="213" t="s">
        <v>139</v>
      </c>
      <c r="C100" s="308">
        <v>52</v>
      </c>
      <c r="D100" s="308">
        <v>1</v>
      </c>
      <c r="E100" s="308">
        <v>1</v>
      </c>
      <c r="F100" s="308">
        <v>23</v>
      </c>
      <c r="G100" s="308"/>
      <c r="H100" s="308">
        <v>2</v>
      </c>
      <c r="I100" s="308"/>
      <c r="J100" s="308">
        <v>1</v>
      </c>
      <c r="K100" s="309"/>
      <c r="L100" s="310"/>
      <c r="M100" s="112">
        <f t="shared" si="32"/>
        <v>975</v>
      </c>
      <c r="N100" s="112">
        <v>360</v>
      </c>
      <c r="O100" s="313"/>
      <c r="P100" s="313"/>
      <c r="Q100" s="312">
        <f t="shared" si="26"/>
        <v>615</v>
      </c>
      <c r="R100" s="114">
        <v>21</v>
      </c>
    </row>
    <row r="101" spans="1:18" ht="12.75" customHeight="1">
      <c r="A101" s="387"/>
      <c r="B101" s="108" t="s">
        <v>115</v>
      </c>
      <c r="C101" s="308">
        <v>57</v>
      </c>
      <c r="D101" s="308">
        <v>9</v>
      </c>
      <c r="E101" s="308">
        <v>2</v>
      </c>
      <c r="F101" s="308">
        <v>17</v>
      </c>
      <c r="G101" s="308">
        <v>2</v>
      </c>
      <c r="H101" s="308">
        <v>3</v>
      </c>
      <c r="I101" s="308"/>
      <c r="J101" s="308">
        <v>10</v>
      </c>
      <c r="K101" s="309"/>
      <c r="L101" s="310"/>
      <c r="M101" s="112">
        <f t="shared" si="32"/>
        <v>1095</v>
      </c>
      <c r="N101" s="112">
        <v>180</v>
      </c>
      <c r="O101" s="313"/>
      <c r="P101" s="313"/>
      <c r="Q101" s="312">
        <f t="shared" si="26"/>
        <v>915</v>
      </c>
      <c r="R101" s="114">
        <v>12</v>
      </c>
    </row>
    <row r="102" spans="1:18" ht="12.75" customHeight="1">
      <c r="A102" s="387"/>
      <c r="B102" s="108" t="s">
        <v>116</v>
      </c>
      <c r="C102" s="308">
        <v>28</v>
      </c>
      <c r="D102" s="308">
        <v>26</v>
      </c>
      <c r="E102" s="308">
        <v>3</v>
      </c>
      <c r="F102" s="308">
        <v>4</v>
      </c>
      <c r="G102" s="308"/>
      <c r="H102" s="308">
        <v>1</v>
      </c>
      <c r="I102" s="308"/>
      <c r="J102" s="308">
        <v>1</v>
      </c>
      <c r="K102" s="309"/>
      <c r="L102" s="310"/>
      <c r="M102" s="112">
        <f t="shared" si="32"/>
        <v>465</v>
      </c>
      <c r="N102" s="112">
        <v>75</v>
      </c>
      <c r="O102" s="313"/>
      <c r="P102" s="313"/>
      <c r="Q102" s="312">
        <f t="shared" si="26"/>
        <v>390</v>
      </c>
      <c r="R102" s="114">
        <v>4</v>
      </c>
    </row>
    <row r="103" spans="1:18" ht="12.75" customHeight="1">
      <c r="A103" s="387"/>
      <c r="B103" s="116" t="s">
        <v>117</v>
      </c>
      <c r="C103" s="168">
        <f aca="true" t="shared" si="33" ref="C103:P103">SUM(C97:C102)</f>
        <v>383</v>
      </c>
      <c r="D103" s="168">
        <f t="shared" si="33"/>
        <v>58</v>
      </c>
      <c r="E103" s="168">
        <f t="shared" si="33"/>
        <v>356</v>
      </c>
      <c r="F103" s="168">
        <f t="shared" si="33"/>
        <v>68</v>
      </c>
      <c r="G103" s="168">
        <f t="shared" si="33"/>
        <v>2</v>
      </c>
      <c r="H103" s="168">
        <f t="shared" si="33"/>
        <v>14</v>
      </c>
      <c r="I103" s="168">
        <f t="shared" si="33"/>
        <v>0</v>
      </c>
      <c r="J103" s="168">
        <f t="shared" si="33"/>
        <v>42</v>
      </c>
      <c r="K103" s="168">
        <f t="shared" si="33"/>
        <v>0</v>
      </c>
      <c r="L103" s="168">
        <f t="shared" si="33"/>
        <v>0</v>
      </c>
      <c r="M103" s="168">
        <f t="shared" si="33"/>
        <v>6690</v>
      </c>
      <c r="N103" s="168">
        <f t="shared" si="33"/>
        <v>1042.5</v>
      </c>
      <c r="O103" s="169">
        <f t="shared" si="33"/>
        <v>0</v>
      </c>
      <c r="P103" s="169">
        <f t="shared" si="33"/>
        <v>2.5</v>
      </c>
      <c r="Q103" s="265">
        <f t="shared" si="26"/>
        <v>5650</v>
      </c>
      <c r="R103" s="266">
        <f>SUM(R97:R102)</f>
        <v>66</v>
      </c>
    </row>
    <row r="104" spans="1:18" ht="12.75" customHeight="1">
      <c r="A104" s="387">
        <v>43784</v>
      </c>
      <c r="B104" s="108" t="s">
        <v>112</v>
      </c>
      <c r="C104" s="308">
        <v>261</v>
      </c>
      <c r="D104" s="308">
        <v>10</v>
      </c>
      <c r="E104" s="308">
        <v>15</v>
      </c>
      <c r="F104" s="308">
        <v>75</v>
      </c>
      <c r="G104" s="308">
        <v>2</v>
      </c>
      <c r="H104" s="308">
        <v>25</v>
      </c>
      <c r="I104" s="308">
        <v>1</v>
      </c>
      <c r="J104" s="308">
        <v>29</v>
      </c>
      <c r="K104" s="309"/>
      <c r="L104" s="310"/>
      <c r="M104" s="112">
        <f aca="true" t="shared" si="34" ref="M104:M109">SUM(C104*15,F104*7.5,G104*7.5,H104*7.5,I104*7.5,J104*7.5,K104*100,L104*20)</f>
        <v>4905</v>
      </c>
      <c r="N104" s="112">
        <v>1890</v>
      </c>
      <c r="O104" s="311"/>
      <c r="P104" s="311"/>
      <c r="Q104" s="312">
        <f t="shared" si="26"/>
        <v>3015</v>
      </c>
      <c r="R104" s="114">
        <v>78</v>
      </c>
    </row>
    <row r="105" spans="1:18" ht="12.75" customHeight="1">
      <c r="A105" s="387"/>
      <c r="B105" s="108" t="s">
        <v>113</v>
      </c>
      <c r="C105" s="308"/>
      <c r="D105" s="308"/>
      <c r="E105" s="308"/>
      <c r="F105" s="308"/>
      <c r="G105" s="308"/>
      <c r="H105" s="308"/>
      <c r="I105" s="308"/>
      <c r="J105" s="308"/>
      <c r="K105" s="309"/>
      <c r="L105" s="310"/>
      <c r="M105" s="112">
        <f t="shared" si="34"/>
        <v>0</v>
      </c>
      <c r="N105" s="112"/>
      <c r="O105" s="313"/>
      <c r="P105" s="313"/>
      <c r="Q105" s="312">
        <f t="shared" si="26"/>
        <v>0</v>
      </c>
      <c r="R105" s="114"/>
    </row>
    <row r="106" spans="1:18" ht="14.25" customHeight="1">
      <c r="A106" s="387"/>
      <c r="B106" s="108" t="s">
        <v>114</v>
      </c>
      <c r="C106" s="308">
        <v>408</v>
      </c>
      <c r="D106" s="308">
        <v>1</v>
      </c>
      <c r="E106" s="308">
        <v>31</v>
      </c>
      <c r="F106" s="308">
        <v>91</v>
      </c>
      <c r="G106" s="308">
        <v>6</v>
      </c>
      <c r="H106" s="308">
        <v>30</v>
      </c>
      <c r="I106" s="308">
        <v>1</v>
      </c>
      <c r="J106" s="308">
        <v>47</v>
      </c>
      <c r="K106" s="309"/>
      <c r="L106" s="310"/>
      <c r="M106" s="112">
        <f t="shared" si="34"/>
        <v>7432.5</v>
      </c>
      <c r="N106" s="112">
        <v>2647.5</v>
      </c>
      <c r="O106" s="313"/>
      <c r="P106" s="313"/>
      <c r="Q106" s="312">
        <f t="shared" si="26"/>
        <v>4785</v>
      </c>
      <c r="R106" s="114">
        <v>84</v>
      </c>
    </row>
    <row r="107" spans="1:18" ht="14.25" customHeight="1">
      <c r="A107" s="387"/>
      <c r="B107" s="213" t="s">
        <v>139</v>
      </c>
      <c r="C107" s="308">
        <v>196</v>
      </c>
      <c r="D107" s="308">
        <v>0</v>
      </c>
      <c r="E107" s="308">
        <v>12</v>
      </c>
      <c r="F107" s="308">
        <v>67</v>
      </c>
      <c r="G107" s="308">
        <v>1</v>
      </c>
      <c r="H107" s="308">
        <v>10</v>
      </c>
      <c r="I107" s="308"/>
      <c r="J107" s="308">
        <v>25</v>
      </c>
      <c r="K107" s="309"/>
      <c r="L107" s="310"/>
      <c r="M107" s="112">
        <f t="shared" si="34"/>
        <v>3712.5</v>
      </c>
      <c r="N107" s="112">
        <v>1245</v>
      </c>
      <c r="O107" s="313"/>
      <c r="P107" s="313"/>
      <c r="Q107" s="312">
        <f t="shared" si="26"/>
        <v>2467.5</v>
      </c>
      <c r="R107" s="114">
        <v>60</v>
      </c>
    </row>
    <row r="108" spans="1:18" ht="12.75" customHeight="1">
      <c r="A108" s="387"/>
      <c r="B108" s="108" t="s">
        <v>115</v>
      </c>
      <c r="C108" s="308">
        <v>209</v>
      </c>
      <c r="D108" s="308">
        <v>44</v>
      </c>
      <c r="E108" s="308">
        <v>4</v>
      </c>
      <c r="F108" s="308">
        <v>62</v>
      </c>
      <c r="G108" s="308">
        <v>2</v>
      </c>
      <c r="H108" s="308">
        <v>19</v>
      </c>
      <c r="I108" s="308">
        <v>2</v>
      </c>
      <c r="J108" s="308">
        <v>17</v>
      </c>
      <c r="K108" s="309"/>
      <c r="L108" s="310"/>
      <c r="M108" s="112">
        <f t="shared" si="34"/>
        <v>3900</v>
      </c>
      <c r="N108" s="112">
        <v>1350</v>
      </c>
      <c r="O108" s="313"/>
      <c r="P108" s="313"/>
      <c r="Q108" s="312">
        <f t="shared" si="26"/>
        <v>2550</v>
      </c>
      <c r="R108" s="114">
        <v>65</v>
      </c>
    </row>
    <row r="109" spans="1:18" ht="12.75" customHeight="1">
      <c r="A109" s="387"/>
      <c r="B109" s="108" t="s">
        <v>116</v>
      </c>
      <c r="C109" s="308">
        <v>31</v>
      </c>
      <c r="D109" s="308">
        <v>26</v>
      </c>
      <c r="E109" s="308">
        <v>2</v>
      </c>
      <c r="F109" s="308">
        <v>5</v>
      </c>
      <c r="G109" s="308"/>
      <c r="H109" s="308">
        <v>4</v>
      </c>
      <c r="I109" s="308"/>
      <c r="J109" s="308">
        <v>2</v>
      </c>
      <c r="K109" s="309"/>
      <c r="L109" s="310"/>
      <c r="M109" s="112">
        <f t="shared" si="34"/>
        <v>547.5</v>
      </c>
      <c r="N109" s="112">
        <v>187.5</v>
      </c>
      <c r="O109" s="313"/>
      <c r="P109" s="313"/>
      <c r="Q109" s="312">
        <f t="shared" si="26"/>
        <v>360</v>
      </c>
      <c r="R109" s="114">
        <v>7</v>
      </c>
    </row>
    <row r="110" spans="1:18" ht="12.75" customHeight="1">
      <c r="A110" s="387"/>
      <c r="B110" s="116" t="s">
        <v>117</v>
      </c>
      <c r="C110" s="168">
        <f aca="true" t="shared" si="35" ref="C110:P110">SUM(C104:C109)</f>
        <v>1105</v>
      </c>
      <c r="D110" s="168">
        <f t="shared" si="35"/>
        <v>81</v>
      </c>
      <c r="E110" s="168">
        <f t="shared" si="35"/>
        <v>64</v>
      </c>
      <c r="F110" s="168">
        <f t="shared" si="35"/>
        <v>300</v>
      </c>
      <c r="G110" s="168">
        <f t="shared" si="35"/>
        <v>11</v>
      </c>
      <c r="H110" s="168">
        <f t="shared" si="35"/>
        <v>88</v>
      </c>
      <c r="I110" s="168">
        <f t="shared" si="35"/>
        <v>4</v>
      </c>
      <c r="J110" s="168">
        <f t="shared" si="35"/>
        <v>120</v>
      </c>
      <c r="K110" s="168">
        <f t="shared" si="35"/>
        <v>0</v>
      </c>
      <c r="L110" s="168">
        <f t="shared" si="35"/>
        <v>0</v>
      </c>
      <c r="M110" s="168">
        <f t="shared" si="35"/>
        <v>20497.5</v>
      </c>
      <c r="N110" s="168">
        <f t="shared" si="35"/>
        <v>7320</v>
      </c>
      <c r="O110" s="169">
        <f t="shared" si="35"/>
        <v>0</v>
      </c>
      <c r="P110" s="169">
        <f t="shared" si="35"/>
        <v>0</v>
      </c>
      <c r="Q110" s="265">
        <f t="shared" si="26"/>
        <v>13177.5</v>
      </c>
      <c r="R110" s="266">
        <f>SUM(R104:R109)</f>
        <v>294</v>
      </c>
    </row>
    <row r="111" spans="1:18" ht="12.75" customHeight="1">
      <c r="A111" s="387">
        <v>43785</v>
      </c>
      <c r="B111" s="108" t="s">
        <v>112</v>
      </c>
      <c r="C111" s="308">
        <v>485</v>
      </c>
      <c r="D111" s="308">
        <v>62</v>
      </c>
      <c r="E111" s="308">
        <v>13</v>
      </c>
      <c r="F111" s="308">
        <v>144</v>
      </c>
      <c r="G111" s="308"/>
      <c r="H111" s="308">
        <v>37</v>
      </c>
      <c r="I111" s="308"/>
      <c r="J111" s="308">
        <v>105</v>
      </c>
      <c r="K111" s="309"/>
      <c r="L111" s="310"/>
      <c r="M111" s="112">
        <f aca="true" t="shared" si="36" ref="M111:M116">SUM(C111*15,F111*7.5,G111*7.5,H111*7.5,I111*7.5,J111*7.5,K111*100,L111*20)</f>
        <v>9420</v>
      </c>
      <c r="N111" s="112">
        <v>4425</v>
      </c>
      <c r="O111" s="311"/>
      <c r="P111" s="311">
        <v>5</v>
      </c>
      <c r="Q111" s="312">
        <f t="shared" si="26"/>
        <v>5000</v>
      </c>
      <c r="R111" s="114">
        <v>156</v>
      </c>
    </row>
    <row r="112" spans="1:18" ht="12.75" customHeight="1">
      <c r="A112" s="387"/>
      <c r="B112" s="108" t="s">
        <v>113</v>
      </c>
      <c r="C112" s="308"/>
      <c r="D112" s="308"/>
      <c r="E112" s="308"/>
      <c r="F112" s="308"/>
      <c r="G112" s="308"/>
      <c r="H112" s="308"/>
      <c r="I112" s="308"/>
      <c r="J112" s="308"/>
      <c r="K112" s="309"/>
      <c r="L112" s="310"/>
      <c r="M112" s="112">
        <f t="shared" si="36"/>
        <v>0</v>
      </c>
      <c r="N112" s="112"/>
      <c r="O112" s="313"/>
      <c r="P112" s="313"/>
      <c r="Q112" s="312">
        <f t="shared" si="26"/>
        <v>0</v>
      </c>
      <c r="R112" s="114"/>
    </row>
    <row r="113" spans="1:18" ht="12.75" customHeight="1">
      <c r="A113" s="387"/>
      <c r="B113" s="108" t="s">
        <v>114</v>
      </c>
      <c r="C113" s="308">
        <v>540</v>
      </c>
      <c r="D113" s="308">
        <v>62</v>
      </c>
      <c r="E113" s="308">
        <v>21</v>
      </c>
      <c r="F113" s="308">
        <v>111</v>
      </c>
      <c r="G113" s="308">
        <v>12</v>
      </c>
      <c r="H113" s="308">
        <v>65</v>
      </c>
      <c r="I113" s="308">
        <v>1</v>
      </c>
      <c r="J113" s="308">
        <v>118</v>
      </c>
      <c r="K113" s="309">
        <v>1</v>
      </c>
      <c r="L113" s="310">
        <v>1</v>
      </c>
      <c r="M113" s="112">
        <f t="shared" si="36"/>
        <v>10522.5</v>
      </c>
      <c r="N113" s="112">
        <v>4522.5</v>
      </c>
      <c r="O113" s="313"/>
      <c r="P113" s="313"/>
      <c r="Q113" s="312">
        <f t="shared" si="26"/>
        <v>6000</v>
      </c>
      <c r="R113" s="114">
        <v>169</v>
      </c>
    </row>
    <row r="114" spans="1:18" ht="12.75" customHeight="1">
      <c r="A114" s="387"/>
      <c r="B114" s="213" t="s">
        <v>139</v>
      </c>
      <c r="C114" s="308">
        <v>287</v>
      </c>
      <c r="D114" s="308">
        <v>1</v>
      </c>
      <c r="E114" s="308">
        <v>11</v>
      </c>
      <c r="F114" s="308">
        <v>82</v>
      </c>
      <c r="G114" s="308">
        <v>2</v>
      </c>
      <c r="H114" s="308">
        <v>29</v>
      </c>
      <c r="I114" s="308">
        <v>1</v>
      </c>
      <c r="J114" s="308">
        <v>33</v>
      </c>
      <c r="K114" s="309"/>
      <c r="L114" s="310"/>
      <c r="M114" s="112">
        <f t="shared" si="36"/>
        <v>5407.5</v>
      </c>
      <c r="N114" s="112">
        <v>2565</v>
      </c>
      <c r="O114" s="313"/>
      <c r="P114" s="313"/>
      <c r="Q114" s="312">
        <f t="shared" si="26"/>
        <v>2842.5</v>
      </c>
      <c r="R114" s="114">
        <v>114</v>
      </c>
    </row>
    <row r="115" spans="1:18" ht="12.75" customHeight="1">
      <c r="A115" s="387"/>
      <c r="B115" s="108" t="s">
        <v>115</v>
      </c>
      <c r="C115" s="308">
        <v>296</v>
      </c>
      <c r="D115" s="308">
        <v>36</v>
      </c>
      <c r="E115" s="308">
        <v>23</v>
      </c>
      <c r="F115" s="308">
        <v>124</v>
      </c>
      <c r="G115" s="308"/>
      <c r="H115" s="308">
        <v>21</v>
      </c>
      <c r="I115" s="308">
        <v>0</v>
      </c>
      <c r="J115" s="308">
        <v>32</v>
      </c>
      <c r="K115" s="309"/>
      <c r="L115" s="310"/>
      <c r="M115" s="112">
        <f t="shared" si="36"/>
        <v>5767.5</v>
      </c>
      <c r="N115" s="112">
        <v>2332.5</v>
      </c>
      <c r="O115" s="313"/>
      <c r="P115" s="313">
        <v>30</v>
      </c>
      <c r="Q115" s="312">
        <f t="shared" si="26"/>
        <v>3465</v>
      </c>
      <c r="R115" s="114">
        <v>108</v>
      </c>
    </row>
    <row r="116" spans="1:18" ht="12.75" customHeight="1">
      <c r="A116" s="387"/>
      <c r="B116" s="108" t="s">
        <v>116</v>
      </c>
      <c r="C116" s="308">
        <v>84</v>
      </c>
      <c r="D116" s="308">
        <v>29</v>
      </c>
      <c r="E116" s="308">
        <v>24</v>
      </c>
      <c r="F116" s="308">
        <v>24</v>
      </c>
      <c r="G116" s="308"/>
      <c r="H116" s="308">
        <v>27</v>
      </c>
      <c r="I116" s="308"/>
      <c r="J116" s="308">
        <v>9</v>
      </c>
      <c r="K116" s="309"/>
      <c r="L116" s="310"/>
      <c r="M116" s="112">
        <f t="shared" si="36"/>
        <v>1710</v>
      </c>
      <c r="N116" s="112">
        <v>892.5</v>
      </c>
      <c r="O116" s="313"/>
      <c r="P116" s="313"/>
      <c r="Q116" s="312">
        <f t="shared" si="26"/>
        <v>817.5</v>
      </c>
      <c r="R116" s="114">
        <v>45</v>
      </c>
    </row>
    <row r="117" spans="1:18" ht="12.75" customHeight="1">
      <c r="A117" s="387"/>
      <c r="B117" s="116" t="s">
        <v>117</v>
      </c>
      <c r="C117" s="168">
        <f aca="true" t="shared" si="37" ref="C117:P117">SUM(C111:C116)</f>
        <v>1692</v>
      </c>
      <c r="D117" s="168">
        <f t="shared" si="37"/>
        <v>190</v>
      </c>
      <c r="E117" s="168">
        <f t="shared" si="37"/>
        <v>92</v>
      </c>
      <c r="F117" s="168">
        <f t="shared" si="37"/>
        <v>485</v>
      </c>
      <c r="G117" s="168">
        <f t="shared" si="37"/>
        <v>14</v>
      </c>
      <c r="H117" s="168">
        <f t="shared" si="37"/>
        <v>179</v>
      </c>
      <c r="I117" s="168">
        <f t="shared" si="37"/>
        <v>2</v>
      </c>
      <c r="J117" s="168">
        <f t="shared" si="37"/>
        <v>297</v>
      </c>
      <c r="K117" s="168">
        <f t="shared" si="37"/>
        <v>1</v>
      </c>
      <c r="L117" s="168">
        <f t="shared" si="37"/>
        <v>1</v>
      </c>
      <c r="M117" s="168">
        <f t="shared" si="37"/>
        <v>32827.5</v>
      </c>
      <c r="N117" s="168">
        <f t="shared" si="37"/>
        <v>14737.5</v>
      </c>
      <c r="O117" s="169">
        <f t="shared" si="37"/>
        <v>0</v>
      </c>
      <c r="P117" s="169">
        <f t="shared" si="37"/>
        <v>35</v>
      </c>
      <c r="Q117" s="265">
        <f t="shared" si="26"/>
        <v>18125</v>
      </c>
      <c r="R117" s="266">
        <f>SUM(R111:R116)</f>
        <v>592</v>
      </c>
    </row>
    <row r="118" spans="1:18" ht="12.75" customHeight="1">
      <c r="A118" s="387">
        <v>43786</v>
      </c>
      <c r="B118" s="108" t="s">
        <v>112</v>
      </c>
      <c r="C118" s="308">
        <v>420</v>
      </c>
      <c r="D118" s="308">
        <v>39</v>
      </c>
      <c r="E118" s="308">
        <v>19</v>
      </c>
      <c r="F118" s="308">
        <v>126</v>
      </c>
      <c r="G118" s="308">
        <v>2</v>
      </c>
      <c r="H118" s="308">
        <v>42</v>
      </c>
      <c r="I118" s="308">
        <v>2</v>
      </c>
      <c r="J118" s="308">
        <v>70</v>
      </c>
      <c r="K118" s="309"/>
      <c r="L118" s="310"/>
      <c r="M118" s="112">
        <f aca="true" t="shared" si="38" ref="M118:M123">SUM(C118*15,F118*7.5,G118*7.5,H118*7.5,I118*7.5,J118*7.5,K118*100,L118*20)</f>
        <v>8115</v>
      </c>
      <c r="N118" s="112">
        <v>3165</v>
      </c>
      <c r="O118" s="311"/>
      <c r="P118" s="311"/>
      <c r="Q118" s="312">
        <f t="shared" si="26"/>
        <v>4950</v>
      </c>
      <c r="R118" s="114">
        <v>121</v>
      </c>
    </row>
    <row r="119" spans="1:18" ht="12.75" customHeight="1">
      <c r="A119" s="387"/>
      <c r="B119" s="108" t="s">
        <v>113</v>
      </c>
      <c r="C119" s="308"/>
      <c r="D119" s="308"/>
      <c r="E119" s="308"/>
      <c r="F119" s="308"/>
      <c r="G119" s="308"/>
      <c r="H119" s="308"/>
      <c r="I119" s="308"/>
      <c r="J119" s="308"/>
      <c r="K119" s="309"/>
      <c r="L119" s="310"/>
      <c r="M119" s="112">
        <f t="shared" si="38"/>
        <v>0</v>
      </c>
      <c r="N119" s="112"/>
      <c r="O119" s="313"/>
      <c r="P119" s="313"/>
      <c r="Q119" s="312">
        <f t="shared" si="26"/>
        <v>0</v>
      </c>
      <c r="R119" s="114"/>
    </row>
    <row r="120" spans="1:18" ht="12.75" customHeight="1">
      <c r="A120" s="387"/>
      <c r="B120" s="108" t="s">
        <v>114</v>
      </c>
      <c r="C120" s="308">
        <v>470</v>
      </c>
      <c r="D120" s="308"/>
      <c r="E120" s="308">
        <v>24</v>
      </c>
      <c r="F120" s="308">
        <v>103</v>
      </c>
      <c r="G120" s="308">
        <v>5</v>
      </c>
      <c r="H120" s="308">
        <v>62</v>
      </c>
      <c r="I120" s="308"/>
      <c r="J120" s="308">
        <v>100</v>
      </c>
      <c r="K120" s="309"/>
      <c r="L120" s="310"/>
      <c r="M120" s="112">
        <f t="shared" si="38"/>
        <v>9075</v>
      </c>
      <c r="N120" s="112">
        <v>3930</v>
      </c>
      <c r="O120" s="313"/>
      <c r="P120" s="313"/>
      <c r="Q120" s="312">
        <f t="shared" si="26"/>
        <v>5145</v>
      </c>
      <c r="R120" s="114">
        <v>144</v>
      </c>
    </row>
    <row r="121" spans="1:18" ht="12.75" customHeight="1">
      <c r="A121" s="387"/>
      <c r="B121" s="213" t="s">
        <v>139</v>
      </c>
      <c r="C121" s="308">
        <v>270</v>
      </c>
      <c r="D121" s="308">
        <v>1</v>
      </c>
      <c r="E121" s="308">
        <v>16</v>
      </c>
      <c r="F121" s="308">
        <v>66</v>
      </c>
      <c r="G121" s="308">
        <v>2</v>
      </c>
      <c r="H121" s="308">
        <v>24</v>
      </c>
      <c r="I121" s="308">
        <v>2</v>
      </c>
      <c r="J121" s="308">
        <v>29</v>
      </c>
      <c r="K121" s="309"/>
      <c r="L121" s="310"/>
      <c r="M121" s="112">
        <f t="shared" si="38"/>
        <v>4972.5</v>
      </c>
      <c r="N121" s="112">
        <v>1650</v>
      </c>
      <c r="O121" s="313"/>
      <c r="P121" s="313"/>
      <c r="Q121" s="312">
        <f t="shared" si="26"/>
        <v>3322.5</v>
      </c>
      <c r="R121" s="114">
        <v>68</v>
      </c>
    </row>
    <row r="122" spans="1:18" ht="12.75" customHeight="1">
      <c r="A122" s="387"/>
      <c r="B122" s="108" t="s">
        <v>115</v>
      </c>
      <c r="C122" s="308">
        <v>246</v>
      </c>
      <c r="D122" s="308">
        <v>32</v>
      </c>
      <c r="E122" s="308">
        <v>16</v>
      </c>
      <c r="F122" s="308">
        <v>64</v>
      </c>
      <c r="G122" s="308">
        <v>5</v>
      </c>
      <c r="H122" s="308">
        <v>17</v>
      </c>
      <c r="I122" s="308">
        <v>2</v>
      </c>
      <c r="J122" s="308">
        <v>47</v>
      </c>
      <c r="K122" s="309"/>
      <c r="L122" s="310"/>
      <c r="M122" s="112">
        <f t="shared" si="38"/>
        <v>4702.5</v>
      </c>
      <c r="N122" s="112">
        <v>1822.5</v>
      </c>
      <c r="O122" s="313"/>
      <c r="P122" s="313"/>
      <c r="Q122" s="312">
        <f t="shared" si="26"/>
        <v>2880</v>
      </c>
      <c r="R122" s="114">
        <v>74</v>
      </c>
    </row>
    <row r="123" spans="1:18" ht="12.75" customHeight="1">
      <c r="A123" s="387"/>
      <c r="B123" s="108" t="s">
        <v>116</v>
      </c>
      <c r="C123" s="308">
        <v>64</v>
      </c>
      <c r="D123" s="308">
        <v>12</v>
      </c>
      <c r="E123" s="308">
        <v>8</v>
      </c>
      <c r="F123" s="308">
        <v>12</v>
      </c>
      <c r="G123" s="308">
        <v>1</v>
      </c>
      <c r="H123" s="308">
        <v>6</v>
      </c>
      <c r="I123" s="308"/>
      <c r="J123" s="308">
        <v>19</v>
      </c>
      <c r="K123" s="309"/>
      <c r="L123" s="310"/>
      <c r="M123" s="112">
        <f t="shared" si="38"/>
        <v>1245</v>
      </c>
      <c r="N123" s="112">
        <v>480</v>
      </c>
      <c r="O123" s="313"/>
      <c r="P123" s="313"/>
      <c r="Q123" s="312">
        <f t="shared" si="26"/>
        <v>765</v>
      </c>
      <c r="R123" s="114">
        <v>18</v>
      </c>
    </row>
    <row r="124" spans="1:18" ht="12.75" customHeight="1">
      <c r="A124" s="387"/>
      <c r="B124" s="116" t="s">
        <v>117</v>
      </c>
      <c r="C124" s="168">
        <f aca="true" t="shared" si="39" ref="C124:P124">SUM(C118:C123)</f>
        <v>1470</v>
      </c>
      <c r="D124" s="168">
        <f t="shared" si="39"/>
        <v>84</v>
      </c>
      <c r="E124" s="168">
        <f t="shared" si="39"/>
        <v>83</v>
      </c>
      <c r="F124" s="168">
        <f t="shared" si="39"/>
        <v>371</v>
      </c>
      <c r="G124" s="168">
        <f t="shared" si="39"/>
        <v>15</v>
      </c>
      <c r="H124" s="168">
        <f t="shared" si="39"/>
        <v>151</v>
      </c>
      <c r="I124" s="168">
        <f t="shared" si="39"/>
        <v>6</v>
      </c>
      <c r="J124" s="168">
        <f t="shared" si="39"/>
        <v>265</v>
      </c>
      <c r="K124" s="168">
        <f t="shared" si="39"/>
        <v>0</v>
      </c>
      <c r="L124" s="168">
        <f t="shared" si="39"/>
        <v>0</v>
      </c>
      <c r="M124" s="168">
        <f t="shared" si="39"/>
        <v>28110</v>
      </c>
      <c r="N124" s="168">
        <f t="shared" si="39"/>
        <v>11047.5</v>
      </c>
      <c r="O124" s="169">
        <f t="shared" si="39"/>
        <v>0</v>
      </c>
      <c r="P124" s="169">
        <f t="shared" si="39"/>
        <v>0</v>
      </c>
      <c r="Q124" s="265">
        <f t="shared" si="26"/>
        <v>17062.5</v>
      </c>
      <c r="R124" s="266">
        <f>SUM(R118:R123)</f>
        <v>425</v>
      </c>
    </row>
    <row r="125" spans="1:18" ht="12.75" customHeight="1">
      <c r="A125" s="385" t="s">
        <v>118</v>
      </c>
      <c r="B125" s="385">
        <v>920</v>
      </c>
      <c r="C125" s="253">
        <f aca="true" t="shared" si="40" ref="C125:R125">SUM(C124,C117,C110,C103,C96,C89,C82)</f>
        <v>6081</v>
      </c>
      <c r="D125" s="253">
        <f t="shared" si="40"/>
        <v>578</v>
      </c>
      <c r="E125" s="253">
        <f t="shared" si="40"/>
        <v>2229</v>
      </c>
      <c r="F125" s="253">
        <f t="shared" si="40"/>
        <v>1431</v>
      </c>
      <c r="G125" s="253">
        <f t="shared" si="40"/>
        <v>47</v>
      </c>
      <c r="H125" s="253">
        <f t="shared" si="40"/>
        <v>467</v>
      </c>
      <c r="I125" s="253">
        <f t="shared" si="40"/>
        <v>16</v>
      </c>
      <c r="J125" s="253">
        <f t="shared" si="40"/>
        <v>879</v>
      </c>
      <c r="K125" s="253">
        <f t="shared" si="40"/>
        <v>1</v>
      </c>
      <c r="L125" s="253">
        <f t="shared" si="40"/>
        <v>1</v>
      </c>
      <c r="M125" s="253">
        <f t="shared" si="40"/>
        <v>112635</v>
      </c>
      <c r="N125" s="253">
        <f t="shared" si="40"/>
        <v>38917.5</v>
      </c>
      <c r="O125" s="253">
        <f t="shared" si="40"/>
        <v>0</v>
      </c>
      <c r="P125" s="253">
        <f t="shared" si="40"/>
        <v>37.5</v>
      </c>
      <c r="Q125" s="253">
        <f t="shared" si="40"/>
        <v>73755</v>
      </c>
      <c r="R125" s="253">
        <f t="shared" si="40"/>
        <v>1573</v>
      </c>
    </row>
    <row r="126" spans="1:18" ht="12.75" customHeight="1">
      <c r="A126" s="387">
        <v>43787</v>
      </c>
      <c r="B126" s="108" t="s">
        <v>112</v>
      </c>
      <c r="C126" s="308">
        <v>187</v>
      </c>
      <c r="D126" s="308">
        <v>12</v>
      </c>
      <c r="E126" s="308">
        <v>812</v>
      </c>
      <c r="F126" s="308">
        <v>37</v>
      </c>
      <c r="G126" s="308"/>
      <c r="H126" s="308">
        <v>7</v>
      </c>
      <c r="I126" s="308"/>
      <c r="J126" s="308">
        <v>28</v>
      </c>
      <c r="K126" s="309"/>
      <c r="L126" s="310"/>
      <c r="M126" s="112">
        <f aca="true" t="shared" si="41" ref="M126:M131">SUM(C126*15,F126*7.5,G126*7.5,H126*7.5,I126*7.5,J126*7.5,K126*100,L126*20)</f>
        <v>3345</v>
      </c>
      <c r="N126" s="112">
        <v>802.5</v>
      </c>
      <c r="O126" s="311"/>
      <c r="P126" s="311">
        <v>10</v>
      </c>
      <c r="Q126" s="312">
        <f aca="true" t="shared" si="42" ref="Q126:Q174">SUM(M126-N126)-O126+P126</f>
        <v>2552.5</v>
      </c>
      <c r="R126" s="114">
        <v>30</v>
      </c>
    </row>
    <row r="127" spans="1:18" ht="12.75" customHeight="1">
      <c r="A127" s="387"/>
      <c r="B127" s="108" t="s">
        <v>113</v>
      </c>
      <c r="C127" s="308"/>
      <c r="D127" s="308"/>
      <c r="E127" s="308"/>
      <c r="F127" s="308"/>
      <c r="G127" s="308"/>
      <c r="H127" s="308"/>
      <c r="I127" s="308"/>
      <c r="J127" s="308"/>
      <c r="K127" s="309"/>
      <c r="L127" s="310"/>
      <c r="M127" s="112">
        <f t="shared" si="41"/>
        <v>0</v>
      </c>
      <c r="N127" s="112"/>
      <c r="O127" s="313"/>
      <c r="P127" s="313"/>
      <c r="Q127" s="312">
        <f t="shared" si="42"/>
        <v>0</v>
      </c>
      <c r="R127" s="114"/>
    </row>
    <row r="128" spans="1:18" ht="12.75" customHeight="1">
      <c r="A128" s="387"/>
      <c r="B128" s="108" t="s">
        <v>114</v>
      </c>
      <c r="C128" s="308">
        <v>214</v>
      </c>
      <c r="D128" s="308"/>
      <c r="E128" s="308">
        <v>83</v>
      </c>
      <c r="F128" s="308">
        <v>18</v>
      </c>
      <c r="G128" s="308"/>
      <c r="H128" s="308">
        <v>7</v>
      </c>
      <c r="I128" s="308"/>
      <c r="J128" s="308">
        <v>24</v>
      </c>
      <c r="K128" s="309"/>
      <c r="L128" s="310">
        <v>1</v>
      </c>
      <c r="M128" s="112">
        <f t="shared" si="41"/>
        <v>3597.5</v>
      </c>
      <c r="N128" s="112">
        <v>502.5</v>
      </c>
      <c r="O128" s="313"/>
      <c r="P128" s="313">
        <v>5</v>
      </c>
      <c r="Q128" s="312">
        <f t="shared" si="42"/>
        <v>3100</v>
      </c>
      <c r="R128" s="114">
        <v>39</v>
      </c>
    </row>
    <row r="129" spans="1:18" ht="12.75" customHeight="1">
      <c r="A129" s="387"/>
      <c r="B129" s="213" t="s">
        <v>139</v>
      </c>
      <c r="C129" s="308">
        <v>118</v>
      </c>
      <c r="D129" s="308">
        <v>0</v>
      </c>
      <c r="E129" s="308"/>
      <c r="F129" s="308">
        <v>17</v>
      </c>
      <c r="G129" s="308">
        <v>0</v>
      </c>
      <c r="H129" s="308">
        <v>1</v>
      </c>
      <c r="I129" s="308">
        <v>7</v>
      </c>
      <c r="J129" s="308">
        <v>18</v>
      </c>
      <c r="K129" s="309"/>
      <c r="L129" s="310"/>
      <c r="M129" s="112">
        <f t="shared" si="41"/>
        <v>2092.5</v>
      </c>
      <c r="N129" s="112">
        <v>585</v>
      </c>
      <c r="O129" s="313"/>
      <c r="P129" s="313"/>
      <c r="Q129" s="312">
        <f t="shared" si="42"/>
        <v>1507.5</v>
      </c>
      <c r="R129" s="114">
        <v>24</v>
      </c>
    </row>
    <row r="130" spans="1:18" ht="12.75" customHeight="1">
      <c r="A130" s="387"/>
      <c r="B130" s="108" t="s">
        <v>115</v>
      </c>
      <c r="C130" s="308">
        <v>103</v>
      </c>
      <c r="D130" s="308">
        <v>21</v>
      </c>
      <c r="E130" s="308">
        <v>2</v>
      </c>
      <c r="F130" s="308">
        <v>13</v>
      </c>
      <c r="G130" s="308"/>
      <c r="H130" s="308">
        <v>5</v>
      </c>
      <c r="I130" s="308"/>
      <c r="J130" s="308">
        <v>4</v>
      </c>
      <c r="K130" s="309"/>
      <c r="L130" s="310"/>
      <c r="M130" s="112">
        <f t="shared" si="41"/>
        <v>1710</v>
      </c>
      <c r="N130" s="112">
        <v>352.2</v>
      </c>
      <c r="O130" s="313"/>
      <c r="P130" s="313"/>
      <c r="Q130" s="312">
        <f t="shared" si="42"/>
        <v>1357.8</v>
      </c>
      <c r="R130" s="114">
        <v>17</v>
      </c>
    </row>
    <row r="131" spans="1:18" ht="12.75" customHeight="1">
      <c r="A131" s="387"/>
      <c r="B131" s="108" t="s">
        <v>116</v>
      </c>
      <c r="C131" s="308">
        <v>11</v>
      </c>
      <c r="D131" s="308"/>
      <c r="E131" s="308"/>
      <c r="F131" s="308"/>
      <c r="G131" s="308"/>
      <c r="H131" s="308"/>
      <c r="I131" s="308"/>
      <c r="J131" s="308"/>
      <c r="K131" s="309"/>
      <c r="L131" s="310"/>
      <c r="M131" s="112">
        <f t="shared" si="41"/>
        <v>165</v>
      </c>
      <c r="N131" s="112">
        <v>30</v>
      </c>
      <c r="O131" s="313"/>
      <c r="P131" s="313"/>
      <c r="Q131" s="312">
        <f t="shared" si="42"/>
        <v>135</v>
      </c>
      <c r="R131" s="114">
        <v>2</v>
      </c>
    </row>
    <row r="132" spans="1:18" ht="12.75" customHeight="1">
      <c r="A132" s="387"/>
      <c r="B132" s="116" t="s">
        <v>117</v>
      </c>
      <c r="C132" s="168">
        <f aca="true" t="shared" si="43" ref="C132:P132">SUM(C126:C131)</f>
        <v>633</v>
      </c>
      <c r="D132" s="168">
        <f t="shared" si="43"/>
        <v>33</v>
      </c>
      <c r="E132" s="168">
        <f t="shared" si="43"/>
        <v>897</v>
      </c>
      <c r="F132" s="168">
        <f t="shared" si="43"/>
        <v>85</v>
      </c>
      <c r="G132" s="168">
        <f t="shared" si="43"/>
        <v>0</v>
      </c>
      <c r="H132" s="168">
        <f t="shared" si="43"/>
        <v>20</v>
      </c>
      <c r="I132" s="168">
        <f t="shared" si="43"/>
        <v>7</v>
      </c>
      <c r="J132" s="168">
        <f t="shared" si="43"/>
        <v>74</v>
      </c>
      <c r="K132" s="168">
        <f t="shared" si="43"/>
        <v>0</v>
      </c>
      <c r="L132" s="168">
        <f t="shared" si="43"/>
        <v>1</v>
      </c>
      <c r="M132" s="168">
        <f t="shared" si="43"/>
        <v>10910</v>
      </c>
      <c r="N132" s="168">
        <f t="shared" si="43"/>
        <v>2272.2</v>
      </c>
      <c r="O132" s="169">
        <f t="shared" si="43"/>
        <v>0</v>
      </c>
      <c r="P132" s="169">
        <f t="shared" si="43"/>
        <v>15</v>
      </c>
      <c r="Q132" s="265">
        <f t="shared" si="42"/>
        <v>8652.8</v>
      </c>
      <c r="R132" s="266">
        <f>SUM(R126:R131)</f>
        <v>112</v>
      </c>
    </row>
    <row r="133" spans="1:18" ht="12.75" customHeight="1">
      <c r="A133" s="387">
        <v>43788</v>
      </c>
      <c r="B133" s="108" t="s">
        <v>112</v>
      </c>
      <c r="C133" s="308">
        <v>234</v>
      </c>
      <c r="D133" s="308">
        <v>9</v>
      </c>
      <c r="E133" s="308">
        <v>698</v>
      </c>
      <c r="F133" s="308">
        <v>10</v>
      </c>
      <c r="G133" s="308"/>
      <c r="H133" s="308">
        <v>1</v>
      </c>
      <c r="I133" s="308"/>
      <c r="J133" s="308">
        <v>19</v>
      </c>
      <c r="K133" s="309"/>
      <c r="L133" s="310"/>
      <c r="M133" s="112">
        <f aca="true" t="shared" si="44" ref="M133:M138">SUM(C133*15,F133*7.5,G133*7.5,H133*7.5,I133*7.5,J133*7.5,K133*100,L133*20)</f>
        <v>3735</v>
      </c>
      <c r="N133" s="112">
        <v>1065</v>
      </c>
      <c r="O133" s="311"/>
      <c r="P133" s="311"/>
      <c r="Q133" s="312">
        <f t="shared" si="42"/>
        <v>2670</v>
      </c>
      <c r="R133" s="114">
        <v>15</v>
      </c>
    </row>
    <row r="134" spans="1:18" ht="12.75" customHeight="1">
      <c r="A134" s="387"/>
      <c r="B134" s="108" t="s">
        <v>113</v>
      </c>
      <c r="C134" s="308"/>
      <c r="D134" s="308"/>
      <c r="E134" s="308"/>
      <c r="F134" s="308"/>
      <c r="G134" s="308"/>
      <c r="H134" s="308"/>
      <c r="I134" s="308"/>
      <c r="J134" s="308"/>
      <c r="K134" s="309"/>
      <c r="L134" s="310"/>
      <c r="M134" s="112">
        <f t="shared" si="44"/>
        <v>0</v>
      </c>
      <c r="N134" s="112"/>
      <c r="O134" s="313"/>
      <c r="P134" s="313"/>
      <c r="Q134" s="312">
        <f t="shared" si="42"/>
        <v>0</v>
      </c>
      <c r="R134" s="114"/>
    </row>
    <row r="135" spans="1:18" ht="12.75" customHeight="1">
      <c r="A135" s="387"/>
      <c r="B135" s="108" t="s">
        <v>114</v>
      </c>
      <c r="C135" s="308">
        <v>250</v>
      </c>
      <c r="D135" s="308"/>
      <c r="E135" s="308">
        <v>844</v>
      </c>
      <c r="F135" s="308">
        <v>57</v>
      </c>
      <c r="G135" s="308"/>
      <c r="H135" s="308">
        <v>4</v>
      </c>
      <c r="I135" s="308"/>
      <c r="J135" s="308">
        <v>47</v>
      </c>
      <c r="K135" s="309">
        <v>1</v>
      </c>
      <c r="L135" s="310">
        <v>1</v>
      </c>
      <c r="M135" s="112">
        <f t="shared" si="44"/>
        <v>4680</v>
      </c>
      <c r="N135" s="112">
        <v>517.5</v>
      </c>
      <c r="O135" s="313">
        <v>15</v>
      </c>
      <c r="P135" s="313"/>
      <c r="Q135" s="312">
        <f t="shared" si="42"/>
        <v>4147.5</v>
      </c>
      <c r="R135" s="114">
        <v>19</v>
      </c>
    </row>
    <row r="136" spans="1:18" ht="12.75" customHeight="1">
      <c r="A136" s="387"/>
      <c r="B136" s="213" t="s">
        <v>139</v>
      </c>
      <c r="C136" s="308">
        <v>148</v>
      </c>
      <c r="D136" s="308"/>
      <c r="E136" s="308">
        <v>7</v>
      </c>
      <c r="F136" s="308">
        <v>20</v>
      </c>
      <c r="G136" s="308"/>
      <c r="H136" s="308">
        <v>2</v>
      </c>
      <c r="I136" s="308">
        <v>1</v>
      </c>
      <c r="J136" s="308">
        <v>7</v>
      </c>
      <c r="K136" s="309"/>
      <c r="L136" s="310"/>
      <c r="M136" s="112">
        <f t="shared" si="44"/>
        <v>2445</v>
      </c>
      <c r="N136" s="112">
        <v>990</v>
      </c>
      <c r="O136" s="313"/>
      <c r="P136" s="313"/>
      <c r="Q136" s="312">
        <f t="shared" si="42"/>
        <v>1455</v>
      </c>
      <c r="R136" s="114">
        <v>14</v>
      </c>
    </row>
    <row r="137" spans="1:18" ht="12.75" customHeight="1">
      <c r="A137" s="387"/>
      <c r="B137" s="108" t="s">
        <v>115</v>
      </c>
      <c r="C137" s="308">
        <v>115</v>
      </c>
      <c r="D137" s="308">
        <v>8</v>
      </c>
      <c r="E137" s="308">
        <v>11</v>
      </c>
      <c r="F137" s="308">
        <v>13</v>
      </c>
      <c r="G137" s="308"/>
      <c r="H137" s="308">
        <v>2</v>
      </c>
      <c r="I137" s="308"/>
      <c r="J137" s="308">
        <v>12</v>
      </c>
      <c r="K137" s="309"/>
      <c r="L137" s="310"/>
      <c r="M137" s="112">
        <f t="shared" si="44"/>
        <v>1927.5</v>
      </c>
      <c r="N137" s="112">
        <v>217.5</v>
      </c>
      <c r="O137" s="313"/>
      <c r="P137" s="313"/>
      <c r="Q137" s="312">
        <f t="shared" si="42"/>
        <v>1710</v>
      </c>
      <c r="R137" s="114">
        <v>8</v>
      </c>
    </row>
    <row r="138" spans="1:18" ht="12.75" customHeight="1">
      <c r="A138" s="387"/>
      <c r="B138" s="108" t="s">
        <v>116</v>
      </c>
      <c r="C138" s="308">
        <v>6</v>
      </c>
      <c r="D138" s="308"/>
      <c r="E138" s="308"/>
      <c r="F138" s="308"/>
      <c r="G138" s="308"/>
      <c r="H138" s="308">
        <v>1</v>
      </c>
      <c r="I138" s="308"/>
      <c r="J138" s="308"/>
      <c r="K138" s="309"/>
      <c r="L138" s="310"/>
      <c r="M138" s="112">
        <f t="shared" si="44"/>
        <v>97.5</v>
      </c>
      <c r="N138" s="112"/>
      <c r="O138" s="313"/>
      <c r="P138" s="313"/>
      <c r="Q138" s="312">
        <f t="shared" si="42"/>
        <v>97.5</v>
      </c>
      <c r="R138" s="114">
        <v>0</v>
      </c>
    </row>
    <row r="139" spans="1:18" ht="12.75" customHeight="1">
      <c r="A139" s="387"/>
      <c r="B139" s="116" t="s">
        <v>117</v>
      </c>
      <c r="C139" s="168">
        <f aca="true" t="shared" si="45" ref="C139:P139">SUM(C133:C138)</f>
        <v>753</v>
      </c>
      <c r="D139" s="168">
        <f t="shared" si="45"/>
        <v>17</v>
      </c>
      <c r="E139" s="168">
        <f t="shared" si="45"/>
        <v>1560</v>
      </c>
      <c r="F139" s="168">
        <f t="shared" si="45"/>
        <v>100</v>
      </c>
      <c r="G139" s="168">
        <f t="shared" si="45"/>
        <v>0</v>
      </c>
      <c r="H139" s="168">
        <f t="shared" si="45"/>
        <v>10</v>
      </c>
      <c r="I139" s="168">
        <f t="shared" si="45"/>
        <v>1</v>
      </c>
      <c r="J139" s="168">
        <f t="shared" si="45"/>
        <v>85</v>
      </c>
      <c r="K139" s="168">
        <f t="shared" si="45"/>
        <v>1</v>
      </c>
      <c r="L139" s="168">
        <f t="shared" si="45"/>
        <v>1</v>
      </c>
      <c r="M139" s="168">
        <f t="shared" si="45"/>
        <v>12885</v>
      </c>
      <c r="N139" s="168">
        <f t="shared" si="45"/>
        <v>2790</v>
      </c>
      <c r="O139" s="169">
        <f t="shared" si="45"/>
        <v>15</v>
      </c>
      <c r="P139" s="169">
        <f t="shared" si="45"/>
        <v>0</v>
      </c>
      <c r="Q139" s="265">
        <f t="shared" si="42"/>
        <v>10080</v>
      </c>
      <c r="R139" s="266">
        <f>SUM(R133:R138)</f>
        <v>56</v>
      </c>
    </row>
    <row r="140" spans="1:18" ht="12.75" customHeight="1">
      <c r="A140" s="387">
        <v>43789</v>
      </c>
      <c r="B140" s="108" t="s">
        <v>112</v>
      </c>
      <c r="C140" s="308">
        <v>163</v>
      </c>
      <c r="D140" s="308"/>
      <c r="E140" s="308"/>
      <c r="F140" s="308">
        <v>67</v>
      </c>
      <c r="G140" s="308"/>
      <c r="H140" s="308"/>
      <c r="I140" s="308"/>
      <c r="J140" s="308"/>
      <c r="K140" s="309"/>
      <c r="L140" s="310"/>
      <c r="M140" s="112">
        <f aca="true" t="shared" si="46" ref="M140:M145">SUM(C140*15,F140*7.5,G140*7.5,H140*7.5,I140*7.5,J140*7.5,K140*100,L140*20)</f>
        <v>2947.5</v>
      </c>
      <c r="N140" s="112">
        <v>577.5</v>
      </c>
      <c r="O140" s="135">
        <v>0</v>
      </c>
      <c r="P140" s="135">
        <v>30</v>
      </c>
      <c r="Q140" s="122">
        <f t="shared" si="42"/>
        <v>2400</v>
      </c>
      <c r="R140" s="177">
        <v>19</v>
      </c>
    </row>
    <row r="141" spans="1:18" ht="12.75" customHeight="1">
      <c r="A141" s="387"/>
      <c r="B141" s="108" t="s">
        <v>113</v>
      </c>
      <c r="C141" s="308"/>
      <c r="D141" s="308"/>
      <c r="E141" s="308"/>
      <c r="F141" s="308"/>
      <c r="G141" s="308"/>
      <c r="H141" s="308"/>
      <c r="I141" s="308"/>
      <c r="J141" s="308"/>
      <c r="K141" s="309"/>
      <c r="L141" s="310"/>
      <c r="M141" s="112">
        <f t="shared" si="46"/>
        <v>0</v>
      </c>
      <c r="N141" s="112">
        <v>0</v>
      </c>
      <c r="O141" s="135">
        <v>26.5</v>
      </c>
      <c r="P141" s="135">
        <v>0</v>
      </c>
      <c r="Q141" s="122">
        <f t="shared" si="42"/>
        <v>-26.5</v>
      </c>
      <c r="R141" s="177">
        <v>21</v>
      </c>
    </row>
    <row r="142" spans="1:18" ht="12.75" customHeight="1">
      <c r="A142" s="387"/>
      <c r="B142" s="108" t="s">
        <v>114</v>
      </c>
      <c r="C142" s="308">
        <v>552</v>
      </c>
      <c r="D142" s="308">
        <v>27</v>
      </c>
      <c r="E142" s="308">
        <v>32</v>
      </c>
      <c r="F142" s="308">
        <v>190</v>
      </c>
      <c r="G142" s="308"/>
      <c r="H142" s="308">
        <v>21</v>
      </c>
      <c r="I142" s="308"/>
      <c r="J142" s="308">
        <v>13</v>
      </c>
      <c r="K142" s="309"/>
      <c r="L142" s="310">
        <v>1</v>
      </c>
      <c r="M142" s="112">
        <f t="shared" si="46"/>
        <v>9980</v>
      </c>
      <c r="N142" s="112">
        <v>2182.5</v>
      </c>
      <c r="O142" s="135">
        <v>82</v>
      </c>
      <c r="P142" s="135">
        <v>0</v>
      </c>
      <c r="Q142" s="122">
        <f t="shared" si="42"/>
        <v>7715.5</v>
      </c>
      <c r="R142" s="177">
        <v>34</v>
      </c>
    </row>
    <row r="143" spans="1:18" ht="12.75" customHeight="1">
      <c r="A143" s="387"/>
      <c r="B143" s="213" t="s">
        <v>139</v>
      </c>
      <c r="C143" s="308">
        <v>160</v>
      </c>
      <c r="D143" s="308"/>
      <c r="E143" s="308"/>
      <c r="F143" s="308">
        <v>39</v>
      </c>
      <c r="G143" s="308"/>
      <c r="H143" s="308"/>
      <c r="I143" s="308"/>
      <c r="J143" s="308">
        <v>11</v>
      </c>
      <c r="K143" s="309"/>
      <c r="L143" s="310"/>
      <c r="M143" s="112">
        <f t="shared" si="46"/>
        <v>2775</v>
      </c>
      <c r="N143" s="112">
        <v>652.5</v>
      </c>
      <c r="O143" s="135">
        <v>15</v>
      </c>
      <c r="P143" s="135">
        <v>0</v>
      </c>
      <c r="Q143" s="122">
        <f t="shared" si="42"/>
        <v>2107.5</v>
      </c>
      <c r="R143" s="177">
        <v>28</v>
      </c>
    </row>
    <row r="144" spans="1:18" ht="12.75" customHeight="1">
      <c r="A144" s="387"/>
      <c r="B144" s="108" t="s">
        <v>115</v>
      </c>
      <c r="C144" s="308">
        <v>155</v>
      </c>
      <c r="D144" s="308">
        <v>16</v>
      </c>
      <c r="E144" s="308">
        <v>4</v>
      </c>
      <c r="F144" s="308">
        <v>30</v>
      </c>
      <c r="G144" s="308">
        <v>1</v>
      </c>
      <c r="H144" s="308">
        <v>11</v>
      </c>
      <c r="I144" s="308"/>
      <c r="J144" s="308">
        <v>8</v>
      </c>
      <c r="K144" s="309"/>
      <c r="L144" s="310"/>
      <c r="M144" s="112">
        <f t="shared" si="46"/>
        <v>2700</v>
      </c>
      <c r="N144" s="112">
        <v>390</v>
      </c>
      <c r="O144" s="135">
        <v>0</v>
      </c>
      <c r="P144" s="135">
        <v>0</v>
      </c>
      <c r="Q144" s="122">
        <f t="shared" si="42"/>
        <v>2310</v>
      </c>
      <c r="R144" s="177">
        <v>17</v>
      </c>
    </row>
    <row r="145" spans="1:18" ht="12.75" customHeight="1">
      <c r="A145" s="387"/>
      <c r="B145" s="108" t="s">
        <v>116</v>
      </c>
      <c r="C145" s="308">
        <v>22</v>
      </c>
      <c r="D145" s="308">
        <v>24</v>
      </c>
      <c r="E145" s="308">
        <v>1</v>
      </c>
      <c r="F145" s="308">
        <v>3</v>
      </c>
      <c r="G145" s="308"/>
      <c r="H145" s="308">
        <v>2</v>
      </c>
      <c r="I145" s="308"/>
      <c r="J145" s="308">
        <v>3</v>
      </c>
      <c r="K145" s="309"/>
      <c r="L145" s="310"/>
      <c r="M145" s="112">
        <f t="shared" si="46"/>
        <v>390</v>
      </c>
      <c r="N145" s="112">
        <v>45</v>
      </c>
      <c r="O145" s="135">
        <v>0</v>
      </c>
      <c r="P145" s="135">
        <v>0</v>
      </c>
      <c r="Q145" s="122">
        <f t="shared" si="42"/>
        <v>345</v>
      </c>
      <c r="R145" s="177">
        <v>2</v>
      </c>
    </row>
    <row r="146" spans="1:18" ht="12.75" customHeight="1">
      <c r="A146" s="387"/>
      <c r="B146" s="116" t="s">
        <v>117</v>
      </c>
      <c r="C146" s="168">
        <f aca="true" t="shared" si="47" ref="C146:P146">SUM(C140:C145)</f>
        <v>1052</v>
      </c>
      <c r="D146" s="168">
        <f t="shared" si="47"/>
        <v>67</v>
      </c>
      <c r="E146" s="168">
        <f t="shared" si="47"/>
        <v>37</v>
      </c>
      <c r="F146" s="168">
        <f t="shared" si="47"/>
        <v>329</v>
      </c>
      <c r="G146" s="168">
        <f t="shared" si="47"/>
        <v>1</v>
      </c>
      <c r="H146" s="168">
        <f t="shared" si="47"/>
        <v>34</v>
      </c>
      <c r="I146" s="168">
        <f t="shared" si="47"/>
        <v>0</v>
      </c>
      <c r="J146" s="168">
        <f t="shared" si="47"/>
        <v>35</v>
      </c>
      <c r="K146" s="168">
        <f t="shared" si="47"/>
        <v>0</v>
      </c>
      <c r="L146" s="168">
        <f t="shared" si="47"/>
        <v>1</v>
      </c>
      <c r="M146" s="168">
        <f t="shared" si="47"/>
        <v>18792.5</v>
      </c>
      <c r="N146" s="168">
        <f t="shared" si="47"/>
        <v>3847.5</v>
      </c>
      <c r="O146" s="169">
        <f t="shared" si="47"/>
        <v>123.5</v>
      </c>
      <c r="P146" s="169">
        <f t="shared" si="47"/>
        <v>30</v>
      </c>
      <c r="Q146" s="265">
        <f t="shared" si="42"/>
        <v>14851.5</v>
      </c>
      <c r="R146" s="266">
        <f>SUM(R140:R145)</f>
        <v>121</v>
      </c>
    </row>
    <row r="147" spans="1:18" ht="12.75" customHeight="1">
      <c r="A147" s="387">
        <v>43790</v>
      </c>
      <c r="B147" s="108" t="s">
        <v>112</v>
      </c>
      <c r="C147" s="308">
        <v>101</v>
      </c>
      <c r="D147" s="308">
        <v>29</v>
      </c>
      <c r="E147" s="308">
        <v>393</v>
      </c>
      <c r="F147" s="308">
        <v>3</v>
      </c>
      <c r="G147" s="308">
        <v>2</v>
      </c>
      <c r="H147" s="308">
        <v>6</v>
      </c>
      <c r="I147" s="308"/>
      <c r="J147" s="308">
        <v>32</v>
      </c>
      <c r="K147" s="309"/>
      <c r="L147" s="310"/>
      <c r="M147" s="112">
        <f aca="true" t="shared" si="48" ref="M147:M152">SUM(C147*15,F147*7.5,G147*7.5,H147*7.5,I147*7.5,J147*7.5,K147*100,L147*20)</f>
        <v>1837.5</v>
      </c>
      <c r="N147" s="112">
        <v>442.5</v>
      </c>
      <c r="O147" s="135">
        <v>0</v>
      </c>
      <c r="P147" s="135">
        <v>0</v>
      </c>
      <c r="Q147" s="122">
        <f t="shared" si="42"/>
        <v>1395</v>
      </c>
      <c r="R147" s="177">
        <v>11</v>
      </c>
    </row>
    <row r="148" spans="1:18" ht="12.75" customHeight="1">
      <c r="A148" s="387"/>
      <c r="B148" s="108" t="s">
        <v>113</v>
      </c>
      <c r="C148" s="308"/>
      <c r="D148" s="308"/>
      <c r="E148" s="308"/>
      <c r="F148" s="308"/>
      <c r="G148" s="308"/>
      <c r="H148" s="308"/>
      <c r="I148" s="308"/>
      <c r="J148" s="308"/>
      <c r="K148" s="309"/>
      <c r="L148" s="310"/>
      <c r="M148" s="112">
        <f t="shared" si="48"/>
        <v>0</v>
      </c>
      <c r="N148" s="112">
        <v>0</v>
      </c>
      <c r="O148" s="135">
        <v>0</v>
      </c>
      <c r="P148" s="135">
        <v>0</v>
      </c>
      <c r="Q148" s="122">
        <f t="shared" si="42"/>
        <v>0</v>
      </c>
      <c r="R148" s="177">
        <v>0</v>
      </c>
    </row>
    <row r="149" spans="1:18" ht="12.75" customHeight="1">
      <c r="A149" s="387"/>
      <c r="B149" s="108" t="s">
        <v>114</v>
      </c>
      <c r="C149" s="308">
        <v>189</v>
      </c>
      <c r="D149" s="308"/>
      <c r="E149" s="308">
        <v>997</v>
      </c>
      <c r="F149" s="308">
        <v>28</v>
      </c>
      <c r="G149" s="308">
        <v>1</v>
      </c>
      <c r="H149" s="308"/>
      <c r="I149" s="308">
        <v>1</v>
      </c>
      <c r="J149" s="308">
        <v>57</v>
      </c>
      <c r="K149" s="309"/>
      <c r="L149" s="310"/>
      <c r="M149" s="112">
        <f t="shared" si="48"/>
        <v>3487.5</v>
      </c>
      <c r="N149" s="112">
        <v>690</v>
      </c>
      <c r="O149" s="135">
        <v>0</v>
      </c>
      <c r="P149" s="135">
        <v>0</v>
      </c>
      <c r="Q149" s="122">
        <f t="shared" si="42"/>
        <v>2797.5</v>
      </c>
      <c r="R149" s="177">
        <v>22</v>
      </c>
    </row>
    <row r="150" spans="1:18" ht="12.75" customHeight="1">
      <c r="A150" s="387"/>
      <c r="B150" s="213" t="s">
        <v>139</v>
      </c>
      <c r="C150" s="308">
        <v>78</v>
      </c>
      <c r="D150" s="308">
        <v>1</v>
      </c>
      <c r="E150" s="308">
        <v>7</v>
      </c>
      <c r="F150" s="308">
        <v>27</v>
      </c>
      <c r="G150" s="308"/>
      <c r="H150" s="308">
        <v>7</v>
      </c>
      <c r="I150" s="308"/>
      <c r="J150" s="308">
        <v>8</v>
      </c>
      <c r="K150" s="309"/>
      <c r="L150" s="310"/>
      <c r="M150" s="112">
        <f t="shared" si="48"/>
        <v>1485</v>
      </c>
      <c r="N150" s="112">
        <v>307.5</v>
      </c>
      <c r="O150" s="135">
        <v>0</v>
      </c>
      <c r="P150" s="135">
        <v>0</v>
      </c>
      <c r="Q150" s="122">
        <f t="shared" si="42"/>
        <v>1177.5</v>
      </c>
      <c r="R150" s="177">
        <v>16</v>
      </c>
    </row>
    <row r="151" spans="1:18" ht="12.75" customHeight="1">
      <c r="A151" s="387"/>
      <c r="B151" s="108" t="s">
        <v>115</v>
      </c>
      <c r="C151" s="308">
        <v>101</v>
      </c>
      <c r="D151" s="308">
        <v>32</v>
      </c>
      <c r="E151" s="308">
        <v>88</v>
      </c>
      <c r="F151" s="308">
        <v>15</v>
      </c>
      <c r="G151" s="308">
        <v>1</v>
      </c>
      <c r="H151" s="308">
        <v>4</v>
      </c>
      <c r="I151" s="308">
        <v>1</v>
      </c>
      <c r="J151" s="308">
        <v>17</v>
      </c>
      <c r="K151" s="309"/>
      <c r="L151" s="310"/>
      <c r="M151" s="112">
        <f t="shared" si="48"/>
        <v>1800</v>
      </c>
      <c r="N151" s="112">
        <v>360</v>
      </c>
      <c r="O151" s="135">
        <v>0</v>
      </c>
      <c r="P151" s="135">
        <v>0</v>
      </c>
      <c r="Q151" s="122">
        <f t="shared" si="42"/>
        <v>1440</v>
      </c>
      <c r="R151" s="177">
        <v>18</v>
      </c>
    </row>
    <row r="152" spans="1:18" ht="12.75" customHeight="1">
      <c r="A152" s="387"/>
      <c r="B152" s="108" t="s">
        <v>116</v>
      </c>
      <c r="C152" s="308">
        <v>9</v>
      </c>
      <c r="D152" s="308">
        <v>32</v>
      </c>
      <c r="E152" s="308">
        <v>3</v>
      </c>
      <c r="F152" s="308">
        <v>2</v>
      </c>
      <c r="G152" s="308"/>
      <c r="H152" s="308"/>
      <c r="I152" s="308"/>
      <c r="J152" s="308">
        <v>1</v>
      </c>
      <c r="K152" s="309"/>
      <c r="L152" s="310"/>
      <c r="M152" s="112">
        <f t="shared" si="48"/>
        <v>157.5</v>
      </c>
      <c r="N152" s="112">
        <v>22.5</v>
      </c>
      <c r="O152" s="135">
        <v>0</v>
      </c>
      <c r="P152" s="135">
        <v>0</v>
      </c>
      <c r="Q152" s="122">
        <f t="shared" si="42"/>
        <v>135</v>
      </c>
      <c r="R152" s="177">
        <v>2</v>
      </c>
    </row>
    <row r="153" spans="1:18" ht="12.75" customHeight="1">
      <c r="A153" s="387"/>
      <c r="B153" s="116" t="s">
        <v>117</v>
      </c>
      <c r="C153" s="168">
        <f aca="true" t="shared" si="49" ref="C153:P153">SUM(C147:C152)</f>
        <v>478</v>
      </c>
      <c r="D153" s="168">
        <f t="shared" si="49"/>
        <v>94</v>
      </c>
      <c r="E153" s="168">
        <f t="shared" si="49"/>
        <v>1488</v>
      </c>
      <c r="F153" s="168">
        <f t="shared" si="49"/>
        <v>75</v>
      </c>
      <c r="G153" s="168">
        <f t="shared" si="49"/>
        <v>4</v>
      </c>
      <c r="H153" s="168">
        <f t="shared" si="49"/>
        <v>17</v>
      </c>
      <c r="I153" s="168">
        <f t="shared" si="49"/>
        <v>2</v>
      </c>
      <c r="J153" s="168">
        <f t="shared" si="49"/>
        <v>115</v>
      </c>
      <c r="K153" s="168">
        <f t="shared" si="49"/>
        <v>0</v>
      </c>
      <c r="L153" s="168">
        <f t="shared" si="49"/>
        <v>0</v>
      </c>
      <c r="M153" s="168">
        <f t="shared" si="49"/>
        <v>8767.5</v>
      </c>
      <c r="N153" s="168">
        <f t="shared" si="49"/>
        <v>1822.5</v>
      </c>
      <c r="O153" s="169">
        <f t="shared" si="49"/>
        <v>0</v>
      </c>
      <c r="P153" s="169">
        <f t="shared" si="49"/>
        <v>0</v>
      </c>
      <c r="Q153" s="265">
        <f t="shared" si="42"/>
        <v>6945</v>
      </c>
      <c r="R153" s="266">
        <f>SUM(R147:R152)</f>
        <v>69</v>
      </c>
    </row>
    <row r="154" spans="1:18" ht="12.75" customHeight="1">
      <c r="A154" s="387">
        <v>43791</v>
      </c>
      <c r="B154" s="108" t="s">
        <v>112</v>
      </c>
      <c r="C154" s="308">
        <v>111</v>
      </c>
      <c r="D154" s="308">
        <v>35</v>
      </c>
      <c r="E154" s="308">
        <v>912</v>
      </c>
      <c r="F154" s="308">
        <v>72</v>
      </c>
      <c r="G154" s="308"/>
      <c r="H154" s="308">
        <v>43</v>
      </c>
      <c r="I154" s="308"/>
      <c r="J154" s="308">
        <v>23</v>
      </c>
      <c r="K154" s="309">
        <v>1</v>
      </c>
      <c r="L154" s="310">
        <v>1</v>
      </c>
      <c r="M154" s="112">
        <f aca="true" t="shared" si="50" ref="M154:M159">SUM(C154*15,F154*7.5,G154*7.5,H154*7.5,I154*7.5,J154*7.5,K154*100,L154*20)</f>
        <v>2820</v>
      </c>
      <c r="N154" s="112">
        <v>727.5</v>
      </c>
      <c r="O154" s="135">
        <v>0</v>
      </c>
      <c r="P154" s="135">
        <v>0</v>
      </c>
      <c r="Q154" s="122">
        <f t="shared" si="42"/>
        <v>2092.5</v>
      </c>
      <c r="R154" s="177">
        <v>19</v>
      </c>
    </row>
    <row r="155" spans="1:18" ht="12.75" customHeight="1">
      <c r="A155" s="387"/>
      <c r="B155" s="108" t="s">
        <v>113</v>
      </c>
      <c r="C155" s="308"/>
      <c r="D155" s="308"/>
      <c r="E155" s="308"/>
      <c r="F155" s="308"/>
      <c r="G155" s="308"/>
      <c r="H155" s="308"/>
      <c r="I155" s="308"/>
      <c r="J155" s="308"/>
      <c r="K155" s="309"/>
      <c r="L155" s="310"/>
      <c r="M155" s="112">
        <f t="shared" si="50"/>
        <v>0</v>
      </c>
      <c r="N155" s="112">
        <v>0</v>
      </c>
      <c r="O155" s="135">
        <v>0</v>
      </c>
      <c r="P155" s="135">
        <v>0</v>
      </c>
      <c r="Q155" s="122">
        <f t="shared" si="42"/>
        <v>0</v>
      </c>
      <c r="R155" s="177">
        <v>0</v>
      </c>
    </row>
    <row r="156" spans="1:18" ht="12.75" customHeight="1">
      <c r="A156" s="387"/>
      <c r="B156" s="108" t="s">
        <v>114</v>
      </c>
      <c r="C156" s="308">
        <v>213</v>
      </c>
      <c r="D156" s="308"/>
      <c r="E156" s="308">
        <v>109</v>
      </c>
      <c r="F156" s="308">
        <v>29</v>
      </c>
      <c r="G156" s="308"/>
      <c r="H156" s="308">
        <v>9</v>
      </c>
      <c r="I156" s="308"/>
      <c r="J156" s="308">
        <v>57</v>
      </c>
      <c r="K156" s="309">
        <v>0</v>
      </c>
      <c r="L156" s="310">
        <v>1</v>
      </c>
      <c r="M156" s="112">
        <f t="shared" si="50"/>
        <v>3927.5</v>
      </c>
      <c r="N156" s="112">
        <v>727.5</v>
      </c>
      <c r="O156" s="135">
        <v>15</v>
      </c>
      <c r="P156" s="135">
        <v>0</v>
      </c>
      <c r="Q156" s="122">
        <f t="shared" si="42"/>
        <v>3185</v>
      </c>
      <c r="R156" s="177">
        <v>27</v>
      </c>
    </row>
    <row r="157" spans="1:18" ht="12.75" customHeight="1">
      <c r="A157" s="387"/>
      <c r="B157" s="213" t="s">
        <v>139</v>
      </c>
      <c r="C157" s="308">
        <v>97</v>
      </c>
      <c r="D157" s="308">
        <v>1</v>
      </c>
      <c r="E157" s="308">
        <v>6</v>
      </c>
      <c r="F157" s="308">
        <v>29</v>
      </c>
      <c r="G157" s="308"/>
      <c r="H157" s="308">
        <v>2</v>
      </c>
      <c r="I157" s="308"/>
      <c r="J157" s="308">
        <v>19</v>
      </c>
      <c r="K157" s="309"/>
      <c r="L157" s="310"/>
      <c r="M157" s="112">
        <f t="shared" si="50"/>
        <v>1830</v>
      </c>
      <c r="N157" s="112">
        <v>435.5</v>
      </c>
      <c r="O157" s="135">
        <v>0</v>
      </c>
      <c r="P157" s="135">
        <v>30</v>
      </c>
      <c r="Q157" s="122">
        <f t="shared" si="42"/>
        <v>1424.5</v>
      </c>
      <c r="R157" s="177">
        <v>22</v>
      </c>
    </row>
    <row r="158" spans="1:18" ht="12.75" customHeight="1">
      <c r="A158" s="387"/>
      <c r="B158" s="108" t="s">
        <v>115</v>
      </c>
      <c r="C158" s="308">
        <v>111</v>
      </c>
      <c r="D158" s="308">
        <v>30</v>
      </c>
      <c r="E158" s="308">
        <v>13</v>
      </c>
      <c r="F158" s="308">
        <v>21</v>
      </c>
      <c r="G158" s="308">
        <v>0</v>
      </c>
      <c r="H158" s="308">
        <v>1</v>
      </c>
      <c r="I158" s="308">
        <v>0</v>
      </c>
      <c r="J158" s="308">
        <v>20</v>
      </c>
      <c r="K158" s="309">
        <v>0</v>
      </c>
      <c r="L158" s="310"/>
      <c r="M158" s="112">
        <f t="shared" si="50"/>
        <v>1980</v>
      </c>
      <c r="N158" s="112">
        <v>652</v>
      </c>
      <c r="O158" s="135">
        <v>0</v>
      </c>
      <c r="P158" s="135">
        <v>0</v>
      </c>
      <c r="Q158" s="122">
        <f t="shared" si="42"/>
        <v>1328</v>
      </c>
      <c r="R158" s="177">
        <v>32</v>
      </c>
    </row>
    <row r="159" spans="1:18" ht="12.75" customHeight="1">
      <c r="A159" s="387"/>
      <c r="B159" s="108" t="s">
        <v>116</v>
      </c>
      <c r="C159" s="308">
        <v>25</v>
      </c>
      <c r="D159" s="308">
        <v>14</v>
      </c>
      <c r="E159" s="308">
        <v>5</v>
      </c>
      <c r="F159" s="308">
        <v>2</v>
      </c>
      <c r="G159" s="308"/>
      <c r="H159" s="308"/>
      <c r="I159" s="308"/>
      <c r="J159" s="308">
        <v>4</v>
      </c>
      <c r="K159" s="309"/>
      <c r="L159" s="310"/>
      <c r="M159" s="112">
        <f t="shared" si="50"/>
        <v>420</v>
      </c>
      <c r="N159" s="112">
        <v>22.5</v>
      </c>
      <c r="O159" s="135">
        <v>0</v>
      </c>
      <c r="P159" s="135">
        <v>0</v>
      </c>
      <c r="Q159" s="122">
        <f t="shared" si="42"/>
        <v>397.5</v>
      </c>
      <c r="R159" s="177">
        <v>1</v>
      </c>
    </row>
    <row r="160" spans="1:18" ht="12.75" customHeight="1">
      <c r="A160" s="387"/>
      <c r="B160" s="116" t="s">
        <v>117</v>
      </c>
      <c r="C160" s="168">
        <f aca="true" t="shared" si="51" ref="C160:P160">SUM(C154:C159)</f>
        <v>557</v>
      </c>
      <c r="D160" s="168">
        <f t="shared" si="51"/>
        <v>80</v>
      </c>
      <c r="E160" s="168">
        <f t="shared" si="51"/>
        <v>1045</v>
      </c>
      <c r="F160" s="168">
        <f t="shared" si="51"/>
        <v>153</v>
      </c>
      <c r="G160" s="168">
        <f t="shared" si="51"/>
        <v>0</v>
      </c>
      <c r="H160" s="168">
        <f t="shared" si="51"/>
        <v>55</v>
      </c>
      <c r="I160" s="168">
        <f t="shared" si="51"/>
        <v>0</v>
      </c>
      <c r="J160" s="168">
        <f t="shared" si="51"/>
        <v>123</v>
      </c>
      <c r="K160" s="168">
        <f t="shared" si="51"/>
        <v>1</v>
      </c>
      <c r="L160" s="168">
        <f t="shared" si="51"/>
        <v>2</v>
      </c>
      <c r="M160" s="168">
        <f t="shared" si="51"/>
        <v>10977.5</v>
      </c>
      <c r="N160" s="168">
        <f t="shared" si="51"/>
        <v>2565</v>
      </c>
      <c r="O160" s="169">
        <f t="shared" si="51"/>
        <v>15</v>
      </c>
      <c r="P160" s="169">
        <f t="shared" si="51"/>
        <v>30</v>
      </c>
      <c r="Q160" s="265">
        <f t="shared" si="42"/>
        <v>8427.5</v>
      </c>
      <c r="R160" s="266">
        <f>SUM(R154:R159)</f>
        <v>101</v>
      </c>
    </row>
    <row r="161" spans="1:18" ht="12.75" customHeight="1">
      <c r="A161" s="387">
        <v>43792</v>
      </c>
      <c r="B161" s="108" t="s">
        <v>112</v>
      </c>
      <c r="C161" s="308">
        <v>306</v>
      </c>
      <c r="D161" s="308">
        <v>13</v>
      </c>
      <c r="E161" s="308">
        <v>26</v>
      </c>
      <c r="F161" s="308">
        <v>48</v>
      </c>
      <c r="G161" s="308">
        <v>4</v>
      </c>
      <c r="H161" s="308">
        <v>19</v>
      </c>
      <c r="I161" s="308">
        <v>2</v>
      </c>
      <c r="J161" s="308">
        <v>41</v>
      </c>
      <c r="K161" s="309">
        <v>1</v>
      </c>
      <c r="L161" s="310">
        <v>2</v>
      </c>
      <c r="M161" s="112">
        <f aca="true" t="shared" si="52" ref="M161:M166">SUM(C161*15,F161*7.5,G161*7.5,H161*7.5,I161*7.5,J161*7.5,K161*100,L161*20)</f>
        <v>5585</v>
      </c>
      <c r="N161" s="112">
        <v>1605</v>
      </c>
      <c r="O161" s="135">
        <v>0</v>
      </c>
      <c r="P161" s="135">
        <v>0</v>
      </c>
      <c r="Q161" s="122">
        <f t="shared" si="42"/>
        <v>3980</v>
      </c>
      <c r="R161" s="177">
        <v>62</v>
      </c>
    </row>
    <row r="162" spans="1:18" ht="12.75" customHeight="1">
      <c r="A162" s="387"/>
      <c r="B162" s="108" t="s">
        <v>113</v>
      </c>
      <c r="C162" s="308"/>
      <c r="D162" s="308"/>
      <c r="E162" s="308"/>
      <c r="F162" s="308"/>
      <c r="G162" s="308"/>
      <c r="H162" s="308"/>
      <c r="I162" s="308"/>
      <c r="J162" s="308"/>
      <c r="K162" s="309"/>
      <c r="L162" s="310"/>
      <c r="M162" s="112">
        <f t="shared" si="52"/>
        <v>0</v>
      </c>
      <c r="N162" s="112">
        <v>0</v>
      </c>
      <c r="O162" s="135">
        <v>0</v>
      </c>
      <c r="P162" s="135">
        <v>0</v>
      </c>
      <c r="Q162" s="122">
        <f t="shared" si="42"/>
        <v>0</v>
      </c>
      <c r="R162" s="177">
        <v>0</v>
      </c>
    </row>
    <row r="163" spans="1:18" ht="12.75" customHeight="1">
      <c r="A163" s="387"/>
      <c r="B163" s="108" t="s">
        <v>114</v>
      </c>
      <c r="C163" s="308">
        <v>325</v>
      </c>
      <c r="D163" s="308"/>
      <c r="E163" s="308">
        <v>73</v>
      </c>
      <c r="F163" s="308">
        <v>30</v>
      </c>
      <c r="G163" s="308">
        <v>1</v>
      </c>
      <c r="H163" s="308">
        <v>26</v>
      </c>
      <c r="I163" s="308"/>
      <c r="J163" s="308">
        <v>80</v>
      </c>
      <c r="K163" s="309"/>
      <c r="L163" s="310"/>
      <c r="M163" s="112">
        <f t="shared" si="52"/>
        <v>5902.5</v>
      </c>
      <c r="N163" s="112">
        <v>2137.5</v>
      </c>
      <c r="O163" s="135">
        <v>10</v>
      </c>
      <c r="P163" s="135">
        <v>0</v>
      </c>
      <c r="Q163" s="122">
        <f t="shared" si="42"/>
        <v>3755</v>
      </c>
      <c r="R163" s="177">
        <v>60</v>
      </c>
    </row>
    <row r="164" spans="1:18" ht="12.75" customHeight="1">
      <c r="A164" s="387"/>
      <c r="B164" s="213" t="s">
        <v>139</v>
      </c>
      <c r="C164" s="308">
        <v>149</v>
      </c>
      <c r="D164" s="308"/>
      <c r="E164" s="308">
        <v>1</v>
      </c>
      <c r="F164" s="308">
        <v>50</v>
      </c>
      <c r="G164" s="308">
        <v>2</v>
      </c>
      <c r="H164" s="308">
        <v>2</v>
      </c>
      <c r="I164" s="308"/>
      <c r="J164" s="308">
        <v>24</v>
      </c>
      <c r="K164" s="309"/>
      <c r="L164" s="310"/>
      <c r="M164" s="112">
        <f t="shared" si="52"/>
        <v>2820</v>
      </c>
      <c r="N164" s="112">
        <v>1140</v>
      </c>
      <c r="O164" s="135">
        <v>0</v>
      </c>
      <c r="P164" s="135">
        <v>0</v>
      </c>
      <c r="Q164" s="122">
        <f t="shared" si="42"/>
        <v>1680</v>
      </c>
      <c r="R164" s="177">
        <v>44</v>
      </c>
    </row>
    <row r="165" spans="1:18" ht="12.75" customHeight="1">
      <c r="A165" s="387"/>
      <c r="B165" s="108" t="s">
        <v>115</v>
      </c>
      <c r="C165" s="308">
        <v>171</v>
      </c>
      <c r="D165" s="308">
        <v>56</v>
      </c>
      <c r="E165" s="308"/>
      <c r="F165" s="308">
        <v>33</v>
      </c>
      <c r="G165" s="308"/>
      <c r="H165" s="308">
        <v>11</v>
      </c>
      <c r="I165" s="308"/>
      <c r="J165" s="308">
        <v>35</v>
      </c>
      <c r="K165" s="309"/>
      <c r="L165" s="310"/>
      <c r="M165" s="112">
        <f t="shared" si="52"/>
        <v>3157.5</v>
      </c>
      <c r="N165" s="112">
        <v>952.5</v>
      </c>
      <c r="O165" s="135">
        <v>0</v>
      </c>
      <c r="P165" s="135">
        <v>0</v>
      </c>
      <c r="Q165" s="122">
        <f t="shared" si="42"/>
        <v>2205</v>
      </c>
      <c r="R165" s="177">
        <v>39</v>
      </c>
    </row>
    <row r="166" spans="1:18" ht="12.75" customHeight="1">
      <c r="A166" s="387"/>
      <c r="B166" s="108" t="s">
        <v>116</v>
      </c>
      <c r="C166" s="308">
        <v>33</v>
      </c>
      <c r="D166" s="308">
        <v>22</v>
      </c>
      <c r="E166" s="308">
        <v>17</v>
      </c>
      <c r="F166" s="308">
        <v>1</v>
      </c>
      <c r="G166" s="308"/>
      <c r="H166" s="308">
        <v>7</v>
      </c>
      <c r="I166" s="308"/>
      <c r="J166" s="308">
        <v>6</v>
      </c>
      <c r="K166" s="309"/>
      <c r="L166" s="310"/>
      <c r="M166" s="112">
        <f t="shared" si="52"/>
        <v>600</v>
      </c>
      <c r="N166" s="112">
        <v>127.5</v>
      </c>
      <c r="O166" s="135">
        <v>0</v>
      </c>
      <c r="P166" s="135">
        <v>0</v>
      </c>
      <c r="Q166" s="122">
        <f t="shared" si="42"/>
        <v>472.5</v>
      </c>
      <c r="R166" s="177">
        <v>7</v>
      </c>
    </row>
    <row r="167" spans="1:18" ht="12.75" customHeight="1">
      <c r="A167" s="387"/>
      <c r="B167" s="116" t="s">
        <v>117</v>
      </c>
      <c r="C167" s="168">
        <f aca="true" t="shared" si="53" ref="C167:P167">SUM(C161:C166)</f>
        <v>984</v>
      </c>
      <c r="D167" s="168">
        <f t="shared" si="53"/>
        <v>91</v>
      </c>
      <c r="E167" s="168">
        <f t="shared" si="53"/>
        <v>117</v>
      </c>
      <c r="F167" s="168">
        <f t="shared" si="53"/>
        <v>162</v>
      </c>
      <c r="G167" s="168">
        <f t="shared" si="53"/>
        <v>7</v>
      </c>
      <c r="H167" s="168">
        <f t="shared" si="53"/>
        <v>65</v>
      </c>
      <c r="I167" s="168">
        <f t="shared" si="53"/>
        <v>2</v>
      </c>
      <c r="J167" s="168">
        <f t="shared" si="53"/>
        <v>186</v>
      </c>
      <c r="K167" s="168">
        <f t="shared" si="53"/>
        <v>1</v>
      </c>
      <c r="L167" s="168">
        <f t="shared" si="53"/>
        <v>2</v>
      </c>
      <c r="M167" s="168">
        <f t="shared" si="53"/>
        <v>18065</v>
      </c>
      <c r="N167" s="168">
        <f t="shared" si="53"/>
        <v>5962.5</v>
      </c>
      <c r="O167" s="169">
        <f t="shared" si="53"/>
        <v>10</v>
      </c>
      <c r="P167" s="169">
        <f t="shared" si="53"/>
        <v>0</v>
      </c>
      <c r="Q167" s="265">
        <f t="shared" si="42"/>
        <v>12092.5</v>
      </c>
      <c r="R167" s="266">
        <f>SUM(R161:R166)</f>
        <v>212</v>
      </c>
    </row>
    <row r="168" spans="1:18" ht="12.75" customHeight="1">
      <c r="A168" s="387">
        <v>43793</v>
      </c>
      <c r="B168" s="108" t="s">
        <v>112</v>
      </c>
      <c r="C168" s="308">
        <v>401</v>
      </c>
      <c r="D168" s="308">
        <v>62</v>
      </c>
      <c r="E168" s="308">
        <v>16</v>
      </c>
      <c r="F168" s="308">
        <v>78</v>
      </c>
      <c r="G168" s="308"/>
      <c r="H168" s="308">
        <v>7</v>
      </c>
      <c r="I168" s="308"/>
      <c r="J168" s="308">
        <v>60</v>
      </c>
      <c r="K168" s="309"/>
      <c r="L168" s="310"/>
      <c r="M168" s="112">
        <f aca="true" t="shared" si="54" ref="M168:M173">SUM(C168*15,F168*7.5,G168*7.5,H168*7.5,I168*7.5,J168*7.5,K168*100,L168*20)</f>
        <v>7102.5</v>
      </c>
      <c r="N168" s="112">
        <v>1980</v>
      </c>
      <c r="O168" s="135">
        <v>0</v>
      </c>
      <c r="P168" s="135">
        <v>8</v>
      </c>
      <c r="Q168" s="122">
        <f t="shared" si="42"/>
        <v>5130.5</v>
      </c>
      <c r="R168" s="177">
        <v>74</v>
      </c>
    </row>
    <row r="169" spans="1:18" ht="12.75" customHeight="1">
      <c r="A169" s="387"/>
      <c r="B169" s="108" t="s">
        <v>113</v>
      </c>
      <c r="C169" s="308"/>
      <c r="D169" s="308"/>
      <c r="E169" s="308"/>
      <c r="F169" s="308"/>
      <c r="G169" s="308"/>
      <c r="H169" s="308"/>
      <c r="I169" s="308"/>
      <c r="J169" s="308"/>
      <c r="K169" s="309"/>
      <c r="L169" s="310"/>
      <c r="M169" s="112">
        <f t="shared" si="54"/>
        <v>0</v>
      </c>
      <c r="N169" s="112">
        <v>0</v>
      </c>
      <c r="O169" s="135">
        <v>0</v>
      </c>
      <c r="P169" s="135">
        <v>0</v>
      </c>
      <c r="Q169" s="122">
        <f t="shared" si="42"/>
        <v>0</v>
      </c>
      <c r="R169" s="177">
        <v>0</v>
      </c>
    </row>
    <row r="170" spans="1:18" ht="12.75" customHeight="1">
      <c r="A170" s="387"/>
      <c r="B170" s="108" t="s">
        <v>114</v>
      </c>
      <c r="C170" s="308">
        <v>368</v>
      </c>
      <c r="D170" s="308"/>
      <c r="E170" s="308">
        <v>11</v>
      </c>
      <c r="F170" s="308">
        <v>50</v>
      </c>
      <c r="G170" s="308">
        <v>4</v>
      </c>
      <c r="H170" s="308">
        <v>28</v>
      </c>
      <c r="I170" s="308">
        <v>1</v>
      </c>
      <c r="J170" s="308">
        <v>68</v>
      </c>
      <c r="K170" s="309"/>
      <c r="L170" s="310"/>
      <c r="M170" s="112">
        <f t="shared" si="54"/>
        <v>6652.5</v>
      </c>
      <c r="N170" s="112">
        <v>1860</v>
      </c>
      <c r="O170" s="135">
        <v>0</v>
      </c>
      <c r="P170" s="135">
        <v>30</v>
      </c>
      <c r="Q170" s="122">
        <f t="shared" si="42"/>
        <v>4822.5</v>
      </c>
      <c r="R170" s="177">
        <v>68</v>
      </c>
    </row>
    <row r="171" spans="1:18" ht="12.75" customHeight="1">
      <c r="A171" s="387"/>
      <c r="B171" s="213" t="s">
        <v>139</v>
      </c>
      <c r="C171" s="308">
        <v>221</v>
      </c>
      <c r="D171" s="308"/>
      <c r="E171" s="308">
        <v>8</v>
      </c>
      <c r="F171" s="308">
        <v>46</v>
      </c>
      <c r="G171" s="308"/>
      <c r="H171" s="308">
        <v>19</v>
      </c>
      <c r="I171" s="308"/>
      <c r="J171" s="308">
        <v>13</v>
      </c>
      <c r="K171" s="309"/>
      <c r="L171" s="310"/>
      <c r="M171" s="112">
        <f t="shared" si="54"/>
        <v>3900</v>
      </c>
      <c r="N171" s="112">
        <v>885</v>
      </c>
      <c r="O171" s="135">
        <v>0</v>
      </c>
      <c r="P171" s="135">
        <v>15</v>
      </c>
      <c r="Q171" s="122">
        <f t="shared" si="42"/>
        <v>3030</v>
      </c>
      <c r="R171" s="177">
        <v>40</v>
      </c>
    </row>
    <row r="172" spans="1:18" ht="12.75" customHeight="1">
      <c r="A172" s="387"/>
      <c r="B172" s="108" t="s">
        <v>115</v>
      </c>
      <c r="C172" s="308">
        <v>257</v>
      </c>
      <c r="D172" s="308">
        <v>20</v>
      </c>
      <c r="E172" s="308">
        <v>2</v>
      </c>
      <c r="F172" s="308">
        <v>34</v>
      </c>
      <c r="G172" s="308"/>
      <c r="H172" s="308">
        <v>17</v>
      </c>
      <c r="I172" s="308"/>
      <c r="J172" s="308">
        <v>25</v>
      </c>
      <c r="K172" s="309"/>
      <c r="L172" s="310"/>
      <c r="M172" s="112">
        <f t="shared" si="54"/>
        <v>4425</v>
      </c>
      <c r="N172" s="112">
        <v>1342.5</v>
      </c>
      <c r="O172" s="135">
        <v>0</v>
      </c>
      <c r="P172" s="135">
        <v>0</v>
      </c>
      <c r="Q172" s="122">
        <f t="shared" si="42"/>
        <v>3082.5</v>
      </c>
      <c r="R172" s="177">
        <v>55</v>
      </c>
    </row>
    <row r="173" spans="1:18" ht="12.75" customHeight="1">
      <c r="A173" s="387"/>
      <c r="B173" s="108" t="s">
        <v>116</v>
      </c>
      <c r="C173" s="308">
        <v>19</v>
      </c>
      <c r="D173" s="308">
        <v>19</v>
      </c>
      <c r="E173" s="308">
        <v>10</v>
      </c>
      <c r="F173" s="308">
        <v>5</v>
      </c>
      <c r="G173" s="308"/>
      <c r="H173" s="308">
        <v>4</v>
      </c>
      <c r="I173" s="308"/>
      <c r="J173" s="308">
        <v>8</v>
      </c>
      <c r="K173" s="309"/>
      <c r="L173" s="310"/>
      <c r="M173" s="112">
        <f t="shared" si="54"/>
        <v>412.5</v>
      </c>
      <c r="N173" s="112">
        <v>75</v>
      </c>
      <c r="O173" s="135">
        <v>0</v>
      </c>
      <c r="P173" s="135">
        <v>0</v>
      </c>
      <c r="Q173" s="122">
        <f t="shared" si="42"/>
        <v>337.5</v>
      </c>
      <c r="R173" s="177">
        <v>2</v>
      </c>
    </row>
    <row r="174" spans="1:18" ht="12.75" customHeight="1">
      <c r="A174" s="387"/>
      <c r="B174" s="116" t="s">
        <v>117</v>
      </c>
      <c r="C174" s="168">
        <f aca="true" t="shared" si="55" ref="C174:P174">SUM(C168:C173)</f>
        <v>1266</v>
      </c>
      <c r="D174" s="168">
        <f t="shared" si="55"/>
        <v>101</v>
      </c>
      <c r="E174" s="168">
        <f t="shared" si="55"/>
        <v>47</v>
      </c>
      <c r="F174" s="168">
        <f t="shared" si="55"/>
        <v>213</v>
      </c>
      <c r="G174" s="168">
        <f t="shared" si="55"/>
        <v>4</v>
      </c>
      <c r="H174" s="168">
        <f t="shared" si="55"/>
        <v>75</v>
      </c>
      <c r="I174" s="168">
        <f t="shared" si="55"/>
        <v>1</v>
      </c>
      <c r="J174" s="168">
        <f t="shared" si="55"/>
        <v>174</v>
      </c>
      <c r="K174" s="168">
        <f t="shared" si="55"/>
        <v>0</v>
      </c>
      <c r="L174" s="168">
        <f t="shared" si="55"/>
        <v>0</v>
      </c>
      <c r="M174" s="168">
        <f t="shared" si="55"/>
        <v>22492.5</v>
      </c>
      <c r="N174" s="168">
        <f t="shared" si="55"/>
        <v>6142.5</v>
      </c>
      <c r="O174" s="169">
        <f t="shared" si="55"/>
        <v>0</v>
      </c>
      <c r="P174" s="169">
        <f t="shared" si="55"/>
        <v>53</v>
      </c>
      <c r="Q174" s="265">
        <f t="shared" si="42"/>
        <v>16403</v>
      </c>
      <c r="R174" s="266">
        <f>SUM(R168:R173)</f>
        <v>239</v>
      </c>
    </row>
    <row r="175" spans="1:18" ht="12.75" customHeight="1">
      <c r="A175" s="385" t="s">
        <v>118</v>
      </c>
      <c r="B175" s="385">
        <v>920</v>
      </c>
      <c r="C175" s="253">
        <f aca="true" t="shared" si="56" ref="C175:R175">SUM(C174,C167,C160,C152,C146,C139,C132)</f>
        <v>5254</v>
      </c>
      <c r="D175" s="253">
        <f t="shared" si="56"/>
        <v>421</v>
      </c>
      <c r="E175" s="253">
        <f t="shared" si="56"/>
        <v>3706</v>
      </c>
      <c r="F175" s="253">
        <f t="shared" si="56"/>
        <v>1044</v>
      </c>
      <c r="G175" s="253">
        <f t="shared" si="56"/>
        <v>12</v>
      </c>
      <c r="H175" s="253">
        <f t="shared" si="56"/>
        <v>259</v>
      </c>
      <c r="I175" s="253">
        <f t="shared" si="56"/>
        <v>11</v>
      </c>
      <c r="J175" s="253">
        <f t="shared" si="56"/>
        <v>678</v>
      </c>
      <c r="K175" s="253">
        <f t="shared" si="56"/>
        <v>3</v>
      </c>
      <c r="L175" s="253">
        <f t="shared" si="56"/>
        <v>7</v>
      </c>
      <c r="M175" s="253">
        <f t="shared" si="56"/>
        <v>94280</v>
      </c>
      <c r="N175" s="253">
        <f t="shared" si="56"/>
        <v>23602.2</v>
      </c>
      <c r="O175" s="253">
        <f t="shared" si="56"/>
        <v>163.5</v>
      </c>
      <c r="P175" s="253">
        <f t="shared" si="56"/>
        <v>128</v>
      </c>
      <c r="Q175" s="253">
        <f t="shared" si="56"/>
        <v>70642.3</v>
      </c>
      <c r="R175" s="253">
        <f t="shared" si="56"/>
        <v>843</v>
      </c>
    </row>
    <row r="176" spans="1:18" ht="12.75" customHeight="1">
      <c r="A176" s="387">
        <v>43794</v>
      </c>
      <c r="B176" s="108" t="s">
        <v>112</v>
      </c>
      <c r="C176" s="308">
        <v>256</v>
      </c>
      <c r="D176" s="308">
        <v>16</v>
      </c>
      <c r="E176" s="308">
        <v>62</v>
      </c>
      <c r="F176" s="308">
        <v>40</v>
      </c>
      <c r="G176" s="308"/>
      <c r="H176" s="308">
        <v>16</v>
      </c>
      <c r="I176" s="308">
        <v>2</v>
      </c>
      <c r="J176" s="308">
        <v>42</v>
      </c>
      <c r="K176" s="309">
        <v>2</v>
      </c>
      <c r="L176" s="310">
        <v>2</v>
      </c>
      <c r="M176" s="112">
        <f aca="true" t="shared" si="57" ref="M176:M181">SUM(C176*15,F176*7.5,G176*7.5,H176*7.5,I176*7.5,J176*7.5,K176*100,L176*20)</f>
        <v>4830</v>
      </c>
      <c r="N176" s="112">
        <v>1350</v>
      </c>
      <c r="O176" s="135">
        <v>0</v>
      </c>
      <c r="P176" s="135">
        <v>0</v>
      </c>
      <c r="Q176" s="122">
        <f aca="true" t="shared" si="58" ref="Q176:Q217">SUM(M176-N176)-O176+P176</f>
        <v>3480</v>
      </c>
      <c r="R176" s="177">
        <v>48</v>
      </c>
    </row>
    <row r="177" spans="1:18" ht="12.75" customHeight="1">
      <c r="A177" s="387"/>
      <c r="B177" s="108" t="s">
        <v>113</v>
      </c>
      <c r="C177" s="308"/>
      <c r="D177" s="308"/>
      <c r="E177" s="308"/>
      <c r="F177" s="308"/>
      <c r="G177" s="308"/>
      <c r="H177" s="308"/>
      <c r="I177" s="308"/>
      <c r="J177" s="308"/>
      <c r="K177" s="309"/>
      <c r="L177" s="310"/>
      <c r="M177" s="112">
        <f t="shared" si="57"/>
        <v>0</v>
      </c>
      <c r="N177" s="112">
        <v>0</v>
      </c>
      <c r="O177" s="135">
        <v>0</v>
      </c>
      <c r="P177" s="135">
        <v>0</v>
      </c>
      <c r="Q177" s="122">
        <f t="shared" si="58"/>
        <v>0</v>
      </c>
      <c r="R177" s="177">
        <v>0</v>
      </c>
    </row>
    <row r="178" spans="1:18" ht="12.75" customHeight="1">
      <c r="A178" s="387"/>
      <c r="B178" s="108" t="s">
        <v>114</v>
      </c>
      <c r="C178" s="308">
        <v>116</v>
      </c>
      <c r="D178" s="308"/>
      <c r="E178" s="308">
        <v>56</v>
      </c>
      <c r="F178" s="308">
        <v>7</v>
      </c>
      <c r="G178" s="308"/>
      <c r="H178" s="308">
        <v>4</v>
      </c>
      <c r="I178" s="308"/>
      <c r="J178" s="308">
        <v>10</v>
      </c>
      <c r="K178" s="309"/>
      <c r="L178" s="310"/>
      <c r="M178" s="112">
        <f t="shared" si="57"/>
        <v>1897.5</v>
      </c>
      <c r="N178" s="112">
        <v>1185</v>
      </c>
      <c r="O178" s="135">
        <v>0</v>
      </c>
      <c r="P178" s="135">
        <v>0</v>
      </c>
      <c r="Q178" s="122">
        <f t="shared" si="58"/>
        <v>712.5</v>
      </c>
      <c r="R178" s="177">
        <v>16</v>
      </c>
    </row>
    <row r="179" spans="1:18" ht="12.75" customHeight="1">
      <c r="A179" s="387"/>
      <c r="B179" s="213" t="s">
        <v>139</v>
      </c>
      <c r="C179" s="308">
        <v>81</v>
      </c>
      <c r="D179" s="308">
        <v>1</v>
      </c>
      <c r="E179" s="308">
        <v>4</v>
      </c>
      <c r="F179" s="308">
        <v>23</v>
      </c>
      <c r="G179" s="308">
        <v>1</v>
      </c>
      <c r="H179" s="308">
        <v>2</v>
      </c>
      <c r="I179" s="308">
        <v>1</v>
      </c>
      <c r="J179" s="308">
        <v>15</v>
      </c>
      <c r="K179" s="309"/>
      <c r="L179" s="310"/>
      <c r="M179" s="112">
        <f t="shared" si="57"/>
        <v>1530</v>
      </c>
      <c r="N179" s="112">
        <v>465</v>
      </c>
      <c r="O179" s="135">
        <v>0</v>
      </c>
      <c r="P179" s="135">
        <v>0</v>
      </c>
      <c r="Q179" s="122">
        <f t="shared" si="58"/>
        <v>1065</v>
      </c>
      <c r="R179" s="177">
        <v>23</v>
      </c>
    </row>
    <row r="180" spans="1:18" ht="12.75" customHeight="1">
      <c r="A180" s="387"/>
      <c r="B180" s="108" t="s">
        <v>115</v>
      </c>
      <c r="C180" s="308">
        <v>102</v>
      </c>
      <c r="D180" s="308">
        <v>17</v>
      </c>
      <c r="E180" s="308">
        <v>1</v>
      </c>
      <c r="F180" s="308">
        <v>15</v>
      </c>
      <c r="G180" s="308"/>
      <c r="H180" s="308">
        <v>2</v>
      </c>
      <c r="I180" s="308"/>
      <c r="J180" s="308">
        <v>17</v>
      </c>
      <c r="K180" s="309"/>
      <c r="L180" s="310"/>
      <c r="M180" s="112">
        <f t="shared" si="57"/>
        <v>1785</v>
      </c>
      <c r="N180" s="112">
        <v>480</v>
      </c>
      <c r="O180" s="135">
        <v>0</v>
      </c>
      <c r="P180" s="135">
        <v>0</v>
      </c>
      <c r="Q180" s="122">
        <f t="shared" si="58"/>
        <v>1305</v>
      </c>
      <c r="R180" s="177">
        <v>20</v>
      </c>
    </row>
    <row r="181" spans="1:18" ht="12.75" customHeight="1">
      <c r="A181" s="387"/>
      <c r="B181" s="108" t="s">
        <v>116</v>
      </c>
      <c r="C181" s="308">
        <v>18</v>
      </c>
      <c r="D181" s="308">
        <v>10</v>
      </c>
      <c r="E181" s="308">
        <v>1</v>
      </c>
      <c r="F181" s="308">
        <v>4</v>
      </c>
      <c r="G181" s="308"/>
      <c r="H181" s="308"/>
      <c r="I181" s="308"/>
      <c r="J181" s="308">
        <v>1</v>
      </c>
      <c r="K181" s="309"/>
      <c r="L181" s="310"/>
      <c r="M181" s="112">
        <f t="shared" si="57"/>
        <v>307.5</v>
      </c>
      <c r="N181" s="112">
        <v>15</v>
      </c>
      <c r="O181" s="135">
        <v>0</v>
      </c>
      <c r="P181" s="135">
        <v>0</v>
      </c>
      <c r="Q181" s="122">
        <f t="shared" si="58"/>
        <v>292.5</v>
      </c>
      <c r="R181" s="177">
        <v>1</v>
      </c>
    </row>
    <row r="182" spans="1:18" ht="12.75" customHeight="1">
      <c r="A182" s="387"/>
      <c r="B182" s="116" t="s">
        <v>117</v>
      </c>
      <c r="C182" s="168">
        <f aca="true" t="shared" si="59" ref="C182:P182">SUM(C176:C181)</f>
        <v>573</v>
      </c>
      <c r="D182" s="168">
        <f t="shared" si="59"/>
        <v>44</v>
      </c>
      <c r="E182" s="168">
        <f t="shared" si="59"/>
        <v>124</v>
      </c>
      <c r="F182" s="168">
        <f t="shared" si="59"/>
        <v>89</v>
      </c>
      <c r="G182" s="168">
        <f t="shared" si="59"/>
        <v>1</v>
      </c>
      <c r="H182" s="168">
        <f t="shared" si="59"/>
        <v>24</v>
      </c>
      <c r="I182" s="168">
        <f t="shared" si="59"/>
        <v>3</v>
      </c>
      <c r="J182" s="168">
        <f t="shared" si="59"/>
        <v>85</v>
      </c>
      <c r="K182" s="168">
        <f t="shared" si="59"/>
        <v>2</v>
      </c>
      <c r="L182" s="168">
        <f t="shared" si="59"/>
        <v>2</v>
      </c>
      <c r="M182" s="168">
        <f t="shared" si="59"/>
        <v>10350</v>
      </c>
      <c r="N182" s="168">
        <f t="shared" si="59"/>
        <v>3495</v>
      </c>
      <c r="O182" s="169">
        <f t="shared" si="59"/>
        <v>0</v>
      </c>
      <c r="P182" s="169">
        <f t="shared" si="59"/>
        <v>0</v>
      </c>
      <c r="Q182" s="265">
        <f t="shared" si="58"/>
        <v>6855</v>
      </c>
      <c r="R182" s="266">
        <f>SUM(R176:R181)</f>
        <v>108</v>
      </c>
    </row>
    <row r="183" spans="1:18" ht="12.75" customHeight="1">
      <c r="A183" s="387">
        <v>43795</v>
      </c>
      <c r="B183" s="108" t="s">
        <v>112</v>
      </c>
      <c r="C183" s="308">
        <v>146</v>
      </c>
      <c r="D183" s="308">
        <v>26</v>
      </c>
      <c r="E183" s="308">
        <v>60</v>
      </c>
      <c r="F183" s="308">
        <v>15</v>
      </c>
      <c r="G183" s="308">
        <v>5</v>
      </c>
      <c r="H183" s="308">
        <v>55</v>
      </c>
      <c r="I183" s="308"/>
      <c r="J183" s="308">
        <v>44</v>
      </c>
      <c r="K183" s="309"/>
      <c r="L183" s="310">
        <v>1</v>
      </c>
      <c r="M183" s="112">
        <f aca="true" t="shared" si="60" ref="M183:M188">SUM(C183*15,F183*7.5,G183*7.5,H183*7.5,I183*7.5,J183*7.5,K183*100,L183*20)</f>
        <v>3102.5</v>
      </c>
      <c r="N183" s="112">
        <v>720</v>
      </c>
      <c r="O183" s="135">
        <v>0</v>
      </c>
      <c r="P183" s="135">
        <v>0</v>
      </c>
      <c r="Q183" s="122">
        <f t="shared" si="58"/>
        <v>2382.5</v>
      </c>
      <c r="R183" s="177">
        <v>25</v>
      </c>
    </row>
    <row r="184" spans="1:18" ht="12.75" customHeight="1">
      <c r="A184" s="387"/>
      <c r="B184" s="108" t="s">
        <v>113</v>
      </c>
      <c r="C184" s="308"/>
      <c r="D184" s="308"/>
      <c r="E184" s="308"/>
      <c r="F184" s="308"/>
      <c r="G184" s="308"/>
      <c r="H184" s="308"/>
      <c r="I184" s="308"/>
      <c r="J184" s="308"/>
      <c r="K184" s="309"/>
      <c r="L184" s="310"/>
      <c r="M184" s="112">
        <f t="shared" si="60"/>
        <v>0</v>
      </c>
      <c r="N184" s="112">
        <v>0</v>
      </c>
      <c r="O184" s="135">
        <v>0</v>
      </c>
      <c r="P184" s="135">
        <v>0</v>
      </c>
      <c r="Q184" s="122">
        <f t="shared" si="58"/>
        <v>0</v>
      </c>
      <c r="R184" s="177">
        <v>0</v>
      </c>
    </row>
    <row r="185" spans="1:18" ht="12.75" customHeight="1">
      <c r="A185" s="387"/>
      <c r="B185" s="108" t="s">
        <v>114</v>
      </c>
      <c r="C185" s="308">
        <v>155</v>
      </c>
      <c r="D185" s="308"/>
      <c r="E185" s="308">
        <v>389</v>
      </c>
      <c r="F185" s="308">
        <v>15</v>
      </c>
      <c r="G185" s="308">
        <v>3</v>
      </c>
      <c r="H185" s="308">
        <v>4</v>
      </c>
      <c r="I185" s="308"/>
      <c r="J185" s="308">
        <v>35</v>
      </c>
      <c r="K185" s="309"/>
      <c r="L185" s="310"/>
      <c r="M185" s="112">
        <f t="shared" si="60"/>
        <v>2752.5</v>
      </c>
      <c r="N185" s="112">
        <v>465</v>
      </c>
      <c r="O185" s="135">
        <v>0</v>
      </c>
      <c r="P185" s="135">
        <v>0</v>
      </c>
      <c r="Q185" s="122">
        <f t="shared" si="58"/>
        <v>2287.5</v>
      </c>
      <c r="R185" s="177">
        <v>17</v>
      </c>
    </row>
    <row r="186" spans="1:18" ht="12.75" customHeight="1">
      <c r="A186" s="387"/>
      <c r="B186" s="213" t="s">
        <v>139</v>
      </c>
      <c r="C186" s="308">
        <v>96</v>
      </c>
      <c r="D186" s="308"/>
      <c r="E186" s="308">
        <v>3</v>
      </c>
      <c r="F186" s="308">
        <v>10</v>
      </c>
      <c r="G186" s="308">
        <v>1</v>
      </c>
      <c r="H186" s="308"/>
      <c r="I186" s="308"/>
      <c r="J186" s="308">
        <v>17</v>
      </c>
      <c r="K186" s="309"/>
      <c r="L186" s="310"/>
      <c r="M186" s="112">
        <f t="shared" si="60"/>
        <v>1650</v>
      </c>
      <c r="N186" s="112">
        <v>525</v>
      </c>
      <c r="O186" s="135">
        <v>0</v>
      </c>
      <c r="P186" s="135">
        <v>0</v>
      </c>
      <c r="Q186" s="122">
        <f t="shared" si="58"/>
        <v>1125</v>
      </c>
      <c r="R186" s="177">
        <v>21</v>
      </c>
    </row>
    <row r="187" spans="1:18" ht="12.75" customHeight="1">
      <c r="A187" s="387"/>
      <c r="B187" s="108" t="s">
        <v>115</v>
      </c>
      <c r="C187" s="308">
        <v>75</v>
      </c>
      <c r="D187" s="308">
        <v>37</v>
      </c>
      <c r="E187" s="308">
        <v>7</v>
      </c>
      <c r="F187" s="308">
        <v>21</v>
      </c>
      <c r="G187" s="308">
        <v>0</v>
      </c>
      <c r="H187" s="308">
        <v>4</v>
      </c>
      <c r="I187" s="308"/>
      <c r="J187" s="308">
        <v>13</v>
      </c>
      <c r="K187" s="309"/>
      <c r="L187" s="310"/>
      <c r="M187" s="112">
        <f t="shared" si="60"/>
        <v>1410</v>
      </c>
      <c r="N187" s="112">
        <v>270</v>
      </c>
      <c r="O187" s="135">
        <v>0</v>
      </c>
      <c r="P187" s="135">
        <v>30</v>
      </c>
      <c r="Q187" s="122">
        <f t="shared" si="58"/>
        <v>1170</v>
      </c>
      <c r="R187" s="177">
        <v>0</v>
      </c>
    </row>
    <row r="188" spans="1:18" ht="12.75" customHeight="1">
      <c r="A188" s="387"/>
      <c r="B188" s="108" t="s">
        <v>116</v>
      </c>
      <c r="C188" s="308">
        <v>14</v>
      </c>
      <c r="D188" s="308">
        <v>38</v>
      </c>
      <c r="E188" s="308">
        <v>4</v>
      </c>
      <c r="F188" s="308">
        <v>2</v>
      </c>
      <c r="G188" s="308"/>
      <c r="H188" s="308"/>
      <c r="I188" s="308"/>
      <c r="J188" s="308">
        <v>2</v>
      </c>
      <c r="K188" s="309"/>
      <c r="L188" s="310"/>
      <c r="M188" s="112">
        <f t="shared" si="60"/>
        <v>240</v>
      </c>
      <c r="N188" s="112">
        <v>30</v>
      </c>
      <c r="O188" s="135">
        <v>0</v>
      </c>
      <c r="P188" s="135">
        <v>0</v>
      </c>
      <c r="Q188" s="122">
        <f t="shared" si="58"/>
        <v>210</v>
      </c>
      <c r="R188" s="177">
        <v>2</v>
      </c>
    </row>
    <row r="189" spans="1:18" ht="12.75" customHeight="1">
      <c r="A189" s="387"/>
      <c r="B189" s="116" t="s">
        <v>117</v>
      </c>
      <c r="C189" s="168">
        <f aca="true" t="shared" si="61" ref="C189:P189">SUM(C183:C188)</f>
        <v>486</v>
      </c>
      <c r="D189" s="168">
        <f t="shared" si="61"/>
        <v>101</v>
      </c>
      <c r="E189" s="168">
        <f t="shared" si="61"/>
        <v>463</v>
      </c>
      <c r="F189" s="168">
        <f t="shared" si="61"/>
        <v>63</v>
      </c>
      <c r="G189" s="168">
        <f t="shared" si="61"/>
        <v>9</v>
      </c>
      <c r="H189" s="168">
        <f t="shared" si="61"/>
        <v>63</v>
      </c>
      <c r="I189" s="168">
        <f t="shared" si="61"/>
        <v>0</v>
      </c>
      <c r="J189" s="168">
        <f t="shared" si="61"/>
        <v>111</v>
      </c>
      <c r="K189" s="168">
        <f t="shared" si="61"/>
        <v>0</v>
      </c>
      <c r="L189" s="168">
        <f t="shared" si="61"/>
        <v>1</v>
      </c>
      <c r="M189" s="168">
        <f t="shared" si="61"/>
        <v>9155</v>
      </c>
      <c r="N189" s="168">
        <f t="shared" si="61"/>
        <v>2010</v>
      </c>
      <c r="O189" s="169">
        <f t="shared" si="61"/>
        <v>0</v>
      </c>
      <c r="P189" s="169">
        <f t="shared" si="61"/>
        <v>30</v>
      </c>
      <c r="Q189" s="265">
        <f t="shared" si="58"/>
        <v>7175</v>
      </c>
      <c r="R189" s="266">
        <f>SUM(R183:R188)</f>
        <v>65</v>
      </c>
    </row>
    <row r="190" spans="1:18" ht="12.75" customHeight="1">
      <c r="A190" s="387">
        <v>43796</v>
      </c>
      <c r="B190" s="108" t="s">
        <v>112</v>
      </c>
      <c r="C190" s="308">
        <v>172</v>
      </c>
      <c r="D190" s="308">
        <v>51</v>
      </c>
      <c r="E190" s="308">
        <v>119</v>
      </c>
      <c r="F190" s="308">
        <v>20</v>
      </c>
      <c r="G190" s="308">
        <v>2</v>
      </c>
      <c r="H190" s="308">
        <v>10</v>
      </c>
      <c r="I190" s="308"/>
      <c r="J190" s="308">
        <v>40</v>
      </c>
      <c r="K190" s="309"/>
      <c r="L190" s="310">
        <v>1</v>
      </c>
      <c r="M190" s="112">
        <f aca="true" t="shared" si="62" ref="M190:M195">SUM(C190*15,F190*7.5,G190*7.5,H190*7.5,I190*7.5,J190*7.5,K190*100,L190*20)</f>
        <v>3140</v>
      </c>
      <c r="N190" s="112">
        <v>1170</v>
      </c>
      <c r="O190" s="135">
        <v>0</v>
      </c>
      <c r="P190" s="135">
        <v>0</v>
      </c>
      <c r="Q190" s="122">
        <f t="shared" si="58"/>
        <v>1970</v>
      </c>
      <c r="R190" s="177">
        <v>26</v>
      </c>
    </row>
    <row r="191" spans="1:18" ht="12.75" customHeight="1">
      <c r="A191" s="387"/>
      <c r="B191" s="108" t="s">
        <v>113</v>
      </c>
      <c r="C191" s="308"/>
      <c r="D191" s="308"/>
      <c r="E191" s="308"/>
      <c r="F191" s="308"/>
      <c r="G191" s="308"/>
      <c r="H191" s="308"/>
      <c r="I191" s="308"/>
      <c r="J191" s="308"/>
      <c r="K191" s="309"/>
      <c r="L191" s="310"/>
      <c r="M191" s="112">
        <f t="shared" si="62"/>
        <v>0</v>
      </c>
      <c r="N191" s="112">
        <v>0</v>
      </c>
      <c r="O191" s="135">
        <v>0</v>
      </c>
      <c r="P191" s="135">
        <v>0</v>
      </c>
      <c r="Q191" s="122">
        <f t="shared" si="58"/>
        <v>0</v>
      </c>
      <c r="R191" s="177">
        <v>0</v>
      </c>
    </row>
    <row r="192" spans="1:18" ht="12.75" customHeight="1">
      <c r="A192" s="387"/>
      <c r="B192" s="108" t="s">
        <v>114</v>
      </c>
      <c r="C192" s="308">
        <v>152</v>
      </c>
      <c r="D192" s="308"/>
      <c r="E192" s="308">
        <v>260</v>
      </c>
      <c r="F192" s="308">
        <v>13</v>
      </c>
      <c r="G192" s="308">
        <v>2</v>
      </c>
      <c r="H192" s="308">
        <v>12</v>
      </c>
      <c r="I192" s="308"/>
      <c r="J192" s="308">
        <v>29</v>
      </c>
      <c r="K192" s="309">
        <v>1</v>
      </c>
      <c r="L192" s="310">
        <v>2</v>
      </c>
      <c r="M192" s="112">
        <f t="shared" si="62"/>
        <v>2840</v>
      </c>
      <c r="N192" s="112">
        <v>627</v>
      </c>
      <c r="O192" s="135">
        <v>0</v>
      </c>
      <c r="P192" s="135">
        <v>0</v>
      </c>
      <c r="Q192" s="122">
        <f t="shared" si="58"/>
        <v>2213</v>
      </c>
      <c r="R192" s="177">
        <v>31</v>
      </c>
    </row>
    <row r="193" spans="1:18" ht="12.75" customHeight="1">
      <c r="A193" s="387"/>
      <c r="B193" s="213" t="s">
        <v>139</v>
      </c>
      <c r="C193" s="308">
        <v>93</v>
      </c>
      <c r="D193" s="308">
        <v>1</v>
      </c>
      <c r="E193" s="308">
        <v>5</v>
      </c>
      <c r="F193" s="308">
        <v>24</v>
      </c>
      <c r="G193" s="308">
        <v>2</v>
      </c>
      <c r="H193" s="308"/>
      <c r="I193" s="308"/>
      <c r="J193" s="308">
        <v>14</v>
      </c>
      <c r="K193" s="309"/>
      <c r="L193" s="310"/>
      <c r="M193" s="112">
        <f t="shared" si="62"/>
        <v>1695</v>
      </c>
      <c r="N193" s="112">
        <v>412.5</v>
      </c>
      <c r="O193" s="135">
        <v>30</v>
      </c>
      <c r="P193" s="135">
        <v>0</v>
      </c>
      <c r="Q193" s="122">
        <f t="shared" si="58"/>
        <v>1252.5</v>
      </c>
      <c r="R193" s="177">
        <v>19</v>
      </c>
    </row>
    <row r="194" spans="1:18" ht="12.75" customHeight="1">
      <c r="A194" s="387"/>
      <c r="B194" s="108" t="s">
        <v>115</v>
      </c>
      <c r="C194" s="308">
        <v>100</v>
      </c>
      <c r="D194" s="308">
        <v>16</v>
      </c>
      <c r="E194" s="308">
        <v>35</v>
      </c>
      <c r="F194" s="308">
        <v>22</v>
      </c>
      <c r="G194" s="308">
        <v>3</v>
      </c>
      <c r="H194" s="308">
        <v>7</v>
      </c>
      <c r="I194" s="308"/>
      <c r="J194" s="308">
        <v>14</v>
      </c>
      <c r="K194" s="309"/>
      <c r="L194" s="310"/>
      <c r="M194" s="112">
        <f t="shared" si="62"/>
        <v>1845</v>
      </c>
      <c r="N194" s="112">
        <v>510</v>
      </c>
      <c r="O194" s="135">
        <v>0</v>
      </c>
      <c r="P194" s="135">
        <v>0</v>
      </c>
      <c r="Q194" s="122">
        <f t="shared" si="58"/>
        <v>1335</v>
      </c>
      <c r="R194" s="177">
        <v>22</v>
      </c>
    </row>
    <row r="195" spans="1:18" ht="12.75" customHeight="1">
      <c r="A195" s="387"/>
      <c r="B195" s="108" t="s">
        <v>116</v>
      </c>
      <c r="C195" s="308">
        <v>20</v>
      </c>
      <c r="D195" s="308">
        <v>23</v>
      </c>
      <c r="E195" s="308">
        <v>51</v>
      </c>
      <c r="F195" s="308">
        <v>2</v>
      </c>
      <c r="G195" s="308"/>
      <c r="H195" s="308">
        <v>2</v>
      </c>
      <c r="I195" s="308"/>
      <c r="J195" s="308">
        <v>3</v>
      </c>
      <c r="K195" s="309"/>
      <c r="L195" s="310"/>
      <c r="M195" s="112">
        <f t="shared" si="62"/>
        <v>352.5</v>
      </c>
      <c r="N195" s="112">
        <v>52.5</v>
      </c>
      <c r="O195" s="135">
        <v>0</v>
      </c>
      <c r="P195" s="135">
        <v>0</v>
      </c>
      <c r="Q195" s="122">
        <f t="shared" si="58"/>
        <v>300</v>
      </c>
      <c r="R195" s="177">
        <v>3</v>
      </c>
    </row>
    <row r="196" spans="1:18" ht="12.75" customHeight="1">
      <c r="A196" s="387"/>
      <c r="B196" s="116" t="s">
        <v>117</v>
      </c>
      <c r="C196" s="168">
        <f aca="true" t="shared" si="63" ref="C196:P196">SUM(C190:C195)</f>
        <v>537</v>
      </c>
      <c r="D196" s="168">
        <f t="shared" si="63"/>
        <v>91</v>
      </c>
      <c r="E196" s="168">
        <f t="shared" si="63"/>
        <v>470</v>
      </c>
      <c r="F196" s="168">
        <f t="shared" si="63"/>
        <v>81</v>
      </c>
      <c r="G196" s="168">
        <f t="shared" si="63"/>
        <v>9</v>
      </c>
      <c r="H196" s="168">
        <f t="shared" si="63"/>
        <v>31</v>
      </c>
      <c r="I196" s="168">
        <f t="shared" si="63"/>
        <v>0</v>
      </c>
      <c r="J196" s="168">
        <f t="shared" si="63"/>
        <v>100</v>
      </c>
      <c r="K196" s="168">
        <f t="shared" si="63"/>
        <v>1</v>
      </c>
      <c r="L196" s="168">
        <f t="shared" si="63"/>
        <v>3</v>
      </c>
      <c r="M196" s="168">
        <f t="shared" si="63"/>
        <v>9872.5</v>
      </c>
      <c r="N196" s="168">
        <f t="shared" si="63"/>
        <v>2772</v>
      </c>
      <c r="O196" s="169">
        <f t="shared" si="63"/>
        <v>30</v>
      </c>
      <c r="P196" s="169">
        <f t="shared" si="63"/>
        <v>0</v>
      </c>
      <c r="Q196" s="265">
        <f t="shared" si="58"/>
        <v>7070.5</v>
      </c>
      <c r="R196" s="266">
        <f>SUM(R190:R195)</f>
        <v>101</v>
      </c>
    </row>
    <row r="197" spans="1:18" ht="12.75" customHeight="1">
      <c r="A197" s="387">
        <v>43797</v>
      </c>
      <c r="B197" s="108" t="s">
        <v>112</v>
      </c>
      <c r="C197" s="308">
        <v>174</v>
      </c>
      <c r="D197" s="308">
        <v>31</v>
      </c>
      <c r="E197" s="308">
        <v>130</v>
      </c>
      <c r="F197" s="308">
        <v>6</v>
      </c>
      <c r="G197" s="308"/>
      <c r="H197" s="308">
        <v>3</v>
      </c>
      <c r="I197" s="308"/>
      <c r="J197" s="308">
        <v>24</v>
      </c>
      <c r="K197" s="309"/>
      <c r="L197" s="310"/>
      <c r="M197" s="112">
        <f aca="true" t="shared" si="64" ref="M197:M202">SUM(C197*15,F197*7.5,G197*7.5,H197*7.5,I197*7.5,J197*7.5,K197*100,L197*20)</f>
        <v>2857.5</v>
      </c>
      <c r="N197" s="112">
        <v>480</v>
      </c>
      <c r="O197" s="135">
        <v>0</v>
      </c>
      <c r="P197" s="135">
        <v>0</v>
      </c>
      <c r="Q197" s="122">
        <f t="shared" si="58"/>
        <v>2377.5</v>
      </c>
      <c r="R197" s="177">
        <v>12</v>
      </c>
    </row>
    <row r="198" spans="1:18" ht="12.75" customHeight="1">
      <c r="A198" s="387"/>
      <c r="B198" s="108" t="s">
        <v>113</v>
      </c>
      <c r="C198" s="308"/>
      <c r="D198" s="308"/>
      <c r="E198" s="308"/>
      <c r="F198" s="308"/>
      <c r="G198" s="308"/>
      <c r="H198" s="308"/>
      <c r="I198" s="308"/>
      <c r="J198" s="308"/>
      <c r="K198" s="309"/>
      <c r="L198" s="310"/>
      <c r="M198" s="112">
        <f t="shared" si="64"/>
        <v>0</v>
      </c>
      <c r="N198" s="112">
        <v>0</v>
      </c>
      <c r="O198" s="135">
        <v>0</v>
      </c>
      <c r="P198" s="135">
        <v>0</v>
      </c>
      <c r="Q198" s="122">
        <f t="shared" si="58"/>
        <v>0</v>
      </c>
      <c r="R198" s="177">
        <v>0</v>
      </c>
    </row>
    <row r="199" spans="1:18" ht="12.75" customHeight="1">
      <c r="A199" s="387"/>
      <c r="B199" s="108" t="s">
        <v>114</v>
      </c>
      <c r="C199" s="308">
        <v>122</v>
      </c>
      <c r="D199" s="308"/>
      <c r="E199" s="308">
        <v>66</v>
      </c>
      <c r="F199" s="308">
        <v>10</v>
      </c>
      <c r="G199" s="308"/>
      <c r="H199" s="308">
        <v>2</v>
      </c>
      <c r="I199" s="308"/>
      <c r="J199" s="308">
        <v>17</v>
      </c>
      <c r="K199" s="309"/>
      <c r="L199" s="310"/>
      <c r="M199" s="112">
        <f t="shared" si="64"/>
        <v>2047.5</v>
      </c>
      <c r="N199" s="112">
        <v>277.5</v>
      </c>
      <c r="O199" s="135">
        <v>0</v>
      </c>
      <c r="P199" s="135">
        <v>0</v>
      </c>
      <c r="Q199" s="122">
        <f t="shared" si="58"/>
        <v>1770</v>
      </c>
      <c r="R199" s="177">
        <v>10</v>
      </c>
    </row>
    <row r="200" spans="1:18" ht="12.75" customHeight="1">
      <c r="A200" s="387"/>
      <c r="B200" s="213" t="s">
        <v>139</v>
      </c>
      <c r="C200" s="308">
        <v>84</v>
      </c>
      <c r="D200" s="308"/>
      <c r="E200" s="308">
        <v>1</v>
      </c>
      <c r="F200" s="308">
        <v>11</v>
      </c>
      <c r="G200" s="308"/>
      <c r="H200" s="308">
        <v>8</v>
      </c>
      <c r="I200" s="308"/>
      <c r="J200" s="308">
        <v>10</v>
      </c>
      <c r="K200" s="309"/>
      <c r="L200" s="310"/>
      <c r="M200" s="112">
        <f t="shared" si="64"/>
        <v>1477.5</v>
      </c>
      <c r="N200" s="112">
        <v>285</v>
      </c>
      <c r="O200" s="135">
        <v>0</v>
      </c>
      <c r="P200" s="135">
        <v>0</v>
      </c>
      <c r="Q200" s="122">
        <f t="shared" si="58"/>
        <v>1192.5</v>
      </c>
      <c r="R200" s="177">
        <v>9</v>
      </c>
    </row>
    <row r="201" spans="1:18" ht="12.75" customHeight="1">
      <c r="A201" s="387"/>
      <c r="B201" s="108" t="s">
        <v>115</v>
      </c>
      <c r="C201" s="308">
        <v>100</v>
      </c>
      <c r="D201" s="308">
        <v>3</v>
      </c>
      <c r="E201" s="308">
        <v>8</v>
      </c>
      <c r="F201" s="308">
        <v>8</v>
      </c>
      <c r="G201" s="308"/>
      <c r="H201" s="308">
        <v>2</v>
      </c>
      <c r="I201" s="308"/>
      <c r="J201" s="308">
        <v>12</v>
      </c>
      <c r="K201" s="309"/>
      <c r="L201" s="310"/>
      <c r="M201" s="112">
        <f t="shared" si="64"/>
        <v>1665</v>
      </c>
      <c r="N201" s="112">
        <v>180</v>
      </c>
      <c r="O201" s="135">
        <v>0</v>
      </c>
      <c r="P201" s="135">
        <v>0</v>
      </c>
      <c r="Q201" s="122">
        <f t="shared" si="58"/>
        <v>1485</v>
      </c>
      <c r="R201" s="177">
        <v>10</v>
      </c>
    </row>
    <row r="202" spans="1:18" ht="12.75" customHeight="1">
      <c r="A202" s="387"/>
      <c r="B202" s="108" t="s">
        <v>116</v>
      </c>
      <c r="C202" s="308">
        <v>31</v>
      </c>
      <c r="D202" s="308">
        <v>25</v>
      </c>
      <c r="E202" s="308">
        <v>5</v>
      </c>
      <c r="F202" s="308"/>
      <c r="G202" s="308"/>
      <c r="H202" s="308">
        <v>1</v>
      </c>
      <c r="I202" s="308"/>
      <c r="J202" s="308">
        <v>3</v>
      </c>
      <c r="K202" s="309"/>
      <c r="L202" s="310"/>
      <c r="M202" s="112">
        <f t="shared" si="64"/>
        <v>495</v>
      </c>
      <c r="N202" s="112">
        <v>30</v>
      </c>
      <c r="O202" s="135">
        <v>0</v>
      </c>
      <c r="P202" s="135">
        <v>0</v>
      </c>
      <c r="Q202" s="122">
        <f t="shared" si="58"/>
        <v>465</v>
      </c>
      <c r="R202" s="177">
        <v>1</v>
      </c>
    </row>
    <row r="203" spans="1:18" ht="12.75" customHeight="1">
      <c r="A203" s="387"/>
      <c r="B203" s="116" t="s">
        <v>117</v>
      </c>
      <c r="C203" s="168">
        <f aca="true" t="shared" si="65" ref="C203:P203">SUM(C197:C202)</f>
        <v>511</v>
      </c>
      <c r="D203" s="168">
        <f t="shared" si="65"/>
        <v>59</v>
      </c>
      <c r="E203" s="168">
        <f t="shared" si="65"/>
        <v>210</v>
      </c>
      <c r="F203" s="168">
        <f t="shared" si="65"/>
        <v>35</v>
      </c>
      <c r="G203" s="168">
        <f t="shared" si="65"/>
        <v>0</v>
      </c>
      <c r="H203" s="168">
        <f t="shared" si="65"/>
        <v>16</v>
      </c>
      <c r="I203" s="168">
        <f t="shared" si="65"/>
        <v>0</v>
      </c>
      <c r="J203" s="168">
        <f t="shared" si="65"/>
        <v>66</v>
      </c>
      <c r="K203" s="168">
        <f t="shared" si="65"/>
        <v>0</v>
      </c>
      <c r="L203" s="168">
        <f t="shared" si="65"/>
        <v>0</v>
      </c>
      <c r="M203" s="168">
        <f t="shared" si="65"/>
        <v>8542.5</v>
      </c>
      <c r="N203" s="168">
        <f t="shared" si="65"/>
        <v>1252.5</v>
      </c>
      <c r="O203" s="169">
        <f t="shared" si="65"/>
        <v>0</v>
      </c>
      <c r="P203" s="169">
        <f t="shared" si="65"/>
        <v>0</v>
      </c>
      <c r="Q203" s="265">
        <f t="shared" si="58"/>
        <v>7290</v>
      </c>
      <c r="R203" s="266">
        <f>SUM(R197:R202)</f>
        <v>42</v>
      </c>
    </row>
    <row r="204" spans="1:18" ht="12.75" customHeight="1">
      <c r="A204" s="387">
        <v>43798</v>
      </c>
      <c r="B204" s="108" t="s">
        <v>112</v>
      </c>
      <c r="C204" s="308">
        <v>180</v>
      </c>
      <c r="D204" s="308">
        <v>27</v>
      </c>
      <c r="E204" s="308">
        <v>194</v>
      </c>
      <c r="F204" s="308">
        <v>55</v>
      </c>
      <c r="G204" s="315"/>
      <c r="H204" s="308">
        <v>8</v>
      </c>
      <c r="I204" s="308"/>
      <c r="J204" s="308">
        <v>22</v>
      </c>
      <c r="K204" s="309"/>
      <c r="L204" s="310"/>
      <c r="M204" s="112">
        <f aca="true" t="shared" si="66" ref="M204:M209">SUM(C204*15,F204*7.5,G204*7.5,H204*7.5,I204*7.5,J204*7.5,K204*100,L204*20)</f>
        <v>3337.5</v>
      </c>
      <c r="N204" s="112">
        <v>517.5</v>
      </c>
      <c r="O204" s="135">
        <v>0</v>
      </c>
      <c r="P204" s="135">
        <v>0</v>
      </c>
      <c r="Q204" s="122">
        <f t="shared" si="58"/>
        <v>2820</v>
      </c>
      <c r="R204" s="177">
        <v>21</v>
      </c>
    </row>
    <row r="205" spans="1:18" ht="12.75" customHeight="1">
      <c r="A205" s="387"/>
      <c r="B205" s="108" t="s">
        <v>113</v>
      </c>
      <c r="C205" s="308"/>
      <c r="D205" s="308"/>
      <c r="E205" s="308"/>
      <c r="F205" s="308"/>
      <c r="G205" s="308"/>
      <c r="H205" s="308"/>
      <c r="I205" s="308"/>
      <c r="J205" s="308"/>
      <c r="K205" s="309"/>
      <c r="L205" s="310"/>
      <c r="M205" s="112">
        <f t="shared" si="66"/>
        <v>0</v>
      </c>
      <c r="N205" s="112">
        <v>0</v>
      </c>
      <c r="O205" s="135">
        <v>0</v>
      </c>
      <c r="P205" s="135">
        <v>0</v>
      </c>
      <c r="Q205" s="122">
        <f t="shared" si="58"/>
        <v>0</v>
      </c>
      <c r="R205" s="177">
        <v>0</v>
      </c>
    </row>
    <row r="206" spans="1:18" ht="12.75" customHeight="1">
      <c r="A206" s="387"/>
      <c r="B206" s="108" t="s">
        <v>114</v>
      </c>
      <c r="C206" s="308">
        <v>304</v>
      </c>
      <c r="D206" s="308"/>
      <c r="E206" s="308">
        <v>376</v>
      </c>
      <c r="F206" s="308">
        <v>30</v>
      </c>
      <c r="G206" s="308">
        <v>4</v>
      </c>
      <c r="H206" s="308">
        <v>6</v>
      </c>
      <c r="I206" s="308"/>
      <c r="J206" s="308">
        <v>28</v>
      </c>
      <c r="K206" s="309"/>
      <c r="L206" s="310"/>
      <c r="M206" s="112">
        <f t="shared" si="66"/>
        <v>5070</v>
      </c>
      <c r="N206" s="112">
        <v>772.5</v>
      </c>
      <c r="O206" s="135">
        <v>0</v>
      </c>
      <c r="P206" s="135">
        <v>0</v>
      </c>
      <c r="Q206" s="122">
        <f t="shared" si="58"/>
        <v>4297.5</v>
      </c>
      <c r="R206" s="177">
        <v>16</v>
      </c>
    </row>
    <row r="207" spans="1:18" ht="12.75" customHeight="1">
      <c r="A207" s="387"/>
      <c r="B207" s="213" t="s">
        <v>139</v>
      </c>
      <c r="C207" s="308">
        <v>138</v>
      </c>
      <c r="D207" s="308">
        <v>1</v>
      </c>
      <c r="E207" s="308">
        <v>1</v>
      </c>
      <c r="F207" s="308">
        <v>23</v>
      </c>
      <c r="G207" s="308"/>
      <c r="H207" s="308">
        <v>4</v>
      </c>
      <c r="I207" s="308">
        <v>1</v>
      </c>
      <c r="J207" s="308">
        <v>14</v>
      </c>
      <c r="K207" s="309">
        <v>0</v>
      </c>
      <c r="L207" s="310"/>
      <c r="M207" s="112">
        <f t="shared" si="66"/>
        <v>2385</v>
      </c>
      <c r="N207" s="112">
        <v>510</v>
      </c>
      <c r="O207" s="135">
        <v>0</v>
      </c>
      <c r="P207" s="135">
        <v>0</v>
      </c>
      <c r="Q207" s="122">
        <f t="shared" si="58"/>
        <v>1875</v>
      </c>
      <c r="R207" s="177">
        <v>24</v>
      </c>
    </row>
    <row r="208" spans="1:18" ht="12.75" customHeight="1">
      <c r="A208" s="387"/>
      <c r="B208" s="108" t="s">
        <v>115</v>
      </c>
      <c r="C208" s="308">
        <v>122</v>
      </c>
      <c r="D208" s="308">
        <v>27</v>
      </c>
      <c r="E208" s="308">
        <v>2</v>
      </c>
      <c r="F208" s="308">
        <v>37</v>
      </c>
      <c r="G208" s="308"/>
      <c r="H208" s="308">
        <v>8</v>
      </c>
      <c r="I208" s="308">
        <v>1</v>
      </c>
      <c r="J208" s="308">
        <v>20</v>
      </c>
      <c r="K208" s="309"/>
      <c r="L208" s="310"/>
      <c r="M208" s="112">
        <f t="shared" si="66"/>
        <v>2325</v>
      </c>
      <c r="N208" s="112">
        <v>637.5</v>
      </c>
      <c r="O208" s="135">
        <v>0</v>
      </c>
      <c r="P208" s="135">
        <v>0</v>
      </c>
      <c r="Q208" s="122">
        <f t="shared" si="58"/>
        <v>1687.5</v>
      </c>
      <c r="R208" s="177">
        <v>28</v>
      </c>
    </row>
    <row r="209" spans="1:18" ht="12.75" customHeight="1">
      <c r="A209" s="387"/>
      <c r="B209" s="108" t="s">
        <v>116</v>
      </c>
      <c r="C209" s="308">
        <v>21</v>
      </c>
      <c r="D209" s="308">
        <v>22</v>
      </c>
      <c r="E209" s="308">
        <v>64</v>
      </c>
      <c r="F209" s="308">
        <v>3</v>
      </c>
      <c r="G209" s="308"/>
      <c r="H209" s="308">
        <v>4</v>
      </c>
      <c r="I209" s="308"/>
      <c r="J209" s="308">
        <v>1</v>
      </c>
      <c r="K209" s="309"/>
      <c r="L209" s="310"/>
      <c r="M209" s="112">
        <f t="shared" si="66"/>
        <v>375</v>
      </c>
      <c r="N209" s="112">
        <v>45</v>
      </c>
      <c r="O209" s="135">
        <v>0</v>
      </c>
      <c r="P209" s="135">
        <v>0</v>
      </c>
      <c r="Q209" s="122">
        <f t="shared" si="58"/>
        <v>330</v>
      </c>
      <c r="R209" s="177">
        <v>2</v>
      </c>
    </row>
    <row r="210" spans="1:18" ht="12.75" customHeight="1">
      <c r="A210" s="387"/>
      <c r="B210" s="116" t="s">
        <v>117</v>
      </c>
      <c r="C210" s="168">
        <f aca="true" t="shared" si="67" ref="C210:P210">SUM(C204:C209)</f>
        <v>765</v>
      </c>
      <c r="D210" s="168">
        <f t="shared" si="67"/>
        <v>77</v>
      </c>
      <c r="E210" s="168">
        <f t="shared" si="67"/>
        <v>637</v>
      </c>
      <c r="F210" s="168">
        <f t="shared" si="67"/>
        <v>148</v>
      </c>
      <c r="G210" s="168">
        <f t="shared" si="67"/>
        <v>4</v>
      </c>
      <c r="H210" s="168">
        <f t="shared" si="67"/>
        <v>30</v>
      </c>
      <c r="I210" s="168">
        <f t="shared" si="67"/>
        <v>2</v>
      </c>
      <c r="J210" s="168">
        <f t="shared" si="67"/>
        <v>85</v>
      </c>
      <c r="K210" s="168">
        <f t="shared" si="67"/>
        <v>0</v>
      </c>
      <c r="L210" s="168">
        <f t="shared" si="67"/>
        <v>0</v>
      </c>
      <c r="M210" s="168">
        <f t="shared" si="67"/>
        <v>13492.5</v>
      </c>
      <c r="N210" s="168">
        <f t="shared" si="67"/>
        <v>2482.5</v>
      </c>
      <c r="O210" s="169">
        <f t="shared" si="67"/>
        <v>0</v>
      </c>
      <c r="P210" s="169">
        <f t="shared" si="67"/>
        <v>0</v>
      </c>
      <c r="Q210" s="265">
        <f t="shared" si="58"/>
        <v>11010</v>
      </c>
      <c r="R210" s="266">
        <f>SUM(R204:R209)</f>
        <v>91</v>
      </c>
    </row>
    <row r="211" spans="1:18" ht="12.75" customHeight="1">
      <c r="A211" s="387">
        <v>43799</v>
      </c>
      <c r="B211" s="108" t="s">
        <v>112</v>
      </c>
      <c r="C211" s="308">
        <v>276</v>
      </c>
      <c r="D211" s="308">
        <v>39</v>
      </c>
      <c r="E211" s="308">
        <v>33</v>
      </c>
      <c r="F211" s="308">
        <v>64</v>
      </c>
      <c r="G211" s="308">
        <v>3</v>
      </c>
      <c r="H211" s="308">
        <v>28</v>
      </c>
      <c r="I211" s="308"/>
      <c r="J211" s="308">
        <v>56</v>
      </c>
      <c r="K211" s="309">
        <v>3</v>
      </c>
      <c r="L211" s="310">
        <v>4</v>
      </c>
      <c r="M211" s="112">
        <f aca="true" t="shared" si="68" ref="M211:M216">SUM(C211*15,F211*7.5,G211*7.5,H211*7.5,I211*7.5,J211*7.5,K211*100,L211*20)</f>
        <v>5652.5</v>
      </c>
      <c r="N211" s="112">
        <v>2295</v>
      </c>
      <c r="O211" s="135">
        <v>0</v>
      </c>
      <c r="P211" s="135">
        <v>0</v>
      </c>
      <c r="Q211" s="122">
        <f t="shared" si="58"/>
        <v>3357.5</v>
      </c>
      <c r="R211" s="177">
        <v>87</v>
      </c>
    </row>
    <row r="212" spans="1:18" ht="12.75" customHeight="1">
      <c r="A212" s="387"/>
      <c r="B212" s="108" t="s">
        <v>113</v>
      </c>
      <c r="C212" s="308"/>
      <c r="D212" s="308"/>
      <c r="E212" s="308"/>
      <c r="F212" s="308"/>
      <c r="G212" s="308"/>
      <c r="H212" s="308"/>
      <c r="I212" s="308"/>
      <c r="J212" s="308"/>
      <c r="K212" s="309"/>
      <c r="L212" s="310"/>
      <c r="M212" s="112">
        <f t="shared" si="68"/>
        <v>0</v>
      </c>
      <c r="N212" s="112">
        <v>0</v>
      </c>
      <c r="O212" s="135">
        <v>0</v>
      </c>
      <c r="P212" s="135">
        <v>0</v>
      </c>
      <c r="Q212" s="122">
        <f t="shared" si="58"/>
        <v>0</v>
      </c>
      <c r="R212" s="177">
        <v>0</v>
      </c>
    </row>
    <row r="213" spans="1:18" ht="12.75" customHeight="1">
      <c r="A213" s="387"/>
      <c r="B213" s="108" t="s">
        <v>114</v>
      </c>
      <c r="C213" s="308">
        <v>216</v>
      </c>
      <c r="D213" s="308"/>
      <c r="E213" s="308">
        <v>11</v>
      </c>
      <c r="F213" s="308">
        <v>34</v>
      </c>
      <c r="G213" s="308">
        <v>3</v>
      </c>
      <c r="H213" s="308">
        <v>43</v>
      </c>
      <c r="I213" s="308"/>
      <c r="J213" s="308">
        <v>57</v>
      </c>
      <c r="K213" s="309"/>
      <c r="L213" s="310">
        <v>2</v>
      </c>
      <c r="M213" s="112">
        <f t="shared" si="68"/>
        <v>4307.5</v>
      </c>
      <c r="N213" s="112">
        <v>1655</v>
      </c>
      <c r="O213" s="135">
        <v>0</v>
      </c>
      <c r="P213" s="135">
        <v>0</v>
      </c>
      <c r="Q213" s="122">
        <f t="shared" si="58"/>
        <v>2652.5</v>
      </c>
      <c r="R213" s="177">
        <v>55</v>
      </c>
    </row>
    <row r="214" spans="1:18" ht="12.75" customHeight="1">
      <c r="A214" s="387"/>
      <c r="B214" s="213" t="s">
        <v>139</v>
      </c>
      <c r="C214" s="308">
        <v>153</v>
      </c>
      <c r="D214" s="308"/>
      <c r="E214" s="308">
        <v>41</v>
      </c>
      <c r="F214" s="308">
        <v>41</v>
      </c>
      <c r="G214" s="308">
        <v>0</v>
      </c>
      <c r="H214" s="308">
        <v>18</v>
      </c>
      <c r="I214" s="308">
        <v>1</v>
      </c>
      <c r="J214" s="308">
        <v>23</v>
      </c>
      <c r="K214" s="309"/>
      <c r="L214" s="310"/>
      <c r="M214" s="112">
        <f t="shared" si="68"/>
        <v>2917.5</v>
      </c>
      <c r="N214" s="112">
        <v>982.5</v>
      </c>
      <c r="O214" s="135">
        <v>0</v>
      </c>
      <c r="P214" s="135">
        <v>0</v>
      </c>
      <c r="Q214" s="122">
        <f t="shared" si="58"/>
        <v>1935</v>
      </c>
      <c r="R214" s="177">
        <v>50</v>
      </c>
    </row>
    <row r="215" spans="1:18" ht="12.75" customHeight="1">
      <c r="A215" s="387"/>
      <c r="B215" s="108" t="s">
        <v>115</v>
      </c>
      <c r="C215" s="308">
        <v>140</v>
      </c>
      <c r="D215" s="308">
        <v>27</v>
      </c>
      <c r="E215" s="308">
        <v>9</v>
      </c>
      <c r="F215" s="308">
        <v>30</v>
      </c>
      <c r="G215" s="308"/>
      <c r="H215" s="308">
        <v>14</v>
      </c>
      <c r="I215" s="308"/>
      <c r="J215" s="308">
        <v>42</v>
      </c>
      <c r="K215" s="309"/>
      <c r="L215" s="310"/>
      <c r="M215" s="112">
        <f t="shared" si="68"/>
        <v>2745</v>
      </c>
      <c r="N215" s="112">
        <v>900</v>
      </c>
      <c r="O215" s="135">
        <v>0</v>
      </c>
      <c r="P215" s="135">
        <v>0</v>
      </c>
      <c r="Q215" s="122">
        <f t="shared" si="58"/>
        <v>1845</v>
      </c>
      <c r="R215" s="177">
        <v>41</v>
      </c>
    </row>
    <row r="216" spans="1:18" ht="12.75" customHeight="1">
      <c r="A216" s="387"/>
      <c r="B216" s="108" t="s">
        <v>116</v>
      </c>
      <c r="C216" s="308">
        <v>37</v>
      </c>
      <c r="D216" s="308">
        <v>38</v>
      </c>
      <c r="E216" s="308">
        <v>2</v>
      </c>
      <c r="F216" s="308">
        <v>7</v>
      </c>
      <c r="G216" s="308"/>
      <c r="H216" s="308">
        <v>5</v>
      </c>
      <c r="I216" s="308">
        <v>1</v>
      </c>
      <c r="J216" s="308">
        <v>14</v>
      </c>
      <c r="K216" s="309"/>
      <c r="L216" s="310"/>
      <c r="M216" s="112">
        <f t="shared" si="68"/>
        <v>757.5</v>
      </c>
      <c r="N216" s="112">
        <v>375</v>
      </c>
      <c r="O216" s="135">
        <v>0</v>
      </c>
      <c r="P216" s="135">
        <v>37.5</v>
      </c>
      <c r="Q216" s="122">
        <f t="shared" si="58"/>
        <v>420</v>
      </c>
      <c r="R216" s="177">
        <v>16</v>
      </c>
    </row>
    <row r="217" spans="1:18" ht="12.75" customHeight="1">
      <c r="A217" s="387"/>
      <c r="B217" s="116" t="s">
        <v>117</v>
      </c>
      <c r="C217" s="168">
        <f aca="true" t="shared" si="69" ref="C217:P217">SUM(C211:C216)</f>
        <v>822</v>
      </c>
      <c r="D217" s="168">
        <f t="shared" si="69"/>
        <v>104</v>
      </c>
      <c r="E217" s="168">
        <f t="shared" si="69"/>
        <v>96</v>
      </c>
      <c r="F217" s="168">
        <f t="shared" si="69"/>
        <v>176</v>
      </c>
      <c r="G217" s="168">
        <f t="shared" si="69"/>
        <v>6</v>
      </c>
      <c r="H217" s="168">
        <f t="shared" si="69"/>
        <v>108</v>
      </c>
      <c r="I217" s="168">
        <f t="shared" si="69"/>
        <v>2</v>
      </c>
      <c r="J217" s="168">
        <f t="shared" si="69"/>
        <v>192</v>
      </c>
      <c r="K217" s="168">
        <f t="shared" si="69"/>
        <v>3</v>
      </c>
      <c r="L217" s="168">
        <f t="shared" si="69"/>
        <v>6</v>
      </c>
      <c r="M217" s="168">
        <f t="shared" si="69"/>
        <v>16380</v>
      </c>
      <c r="N217" s="168">
        <f t="shared" si="69"/>
        <v>6207.5</v>
      </c>
      <c r="O217" s="169">
        <f t="shared" si="69"/>
        <v>0</v>
      </c>
      <c r="P217" s="169">
        <f t="shared" si="69"/>
        <v>37.5</v>
      </c>
      <c r="Q217" s="265">
        <f t="shared" si="58"/>
        <v>10210</v>
      </c>
      <c r="R217" s="266">
        <f>SUM(R211:R216)</f>
        <v>249</v>
      </c>
    </row>
    <row r="218" spans="1:18" ht="12.75" customHeight="1">
      <c r="A218" s="385" t="s">
        <v>118</v>
      </c>
      <c r="B218" s="385">
        <v>920</v>
      </c>
      <c r="C218" s="253">
        <f aca="true" t="shared" si="70" ref="C218:R218">SUM(C217,C210,C203,C196,C189,C182)</f>
        <v>3694</v>
      </c>
      <c r="D218" s="253">
        <f t="shared" si="70"/>
        <v>476</v>
      </c>
      <c r="E218" s="253">
        <f t="shared" si="70"/>
        <v>2000</v>
      </c>
      <c r="F218" s="253">
        <f t="shared" si="70"/>
        <v>592</v>
      </c>
      <c r="G218" s="253">
        <f t="shared" si="70"/>
        <v>29</v>
      </c>
      <c r="H218" s="253">
        <f t="shared" si="70"/>
        <v>272</v>
      </c>
      <c r="I218" s="253">
        <f t="shared" si="70"/>
        <v>7</v>
      </c>
      <c r="J218" s="253">
        <f t="shared" si="70"/>
        <v>639</v>
      </c>
      <c r="K218" s="253">
        <f t="shared" si="70"/>
        <v>6</v>
      </c>
      <c r="L218" s="253">
        <f t="shared" si="70"/>
        <v>12</v>
      </c>
      <c r="M218" s="253">
        <f t="shared" si="70"/>
        <v>67792.5</v>
      </c>
      <c r="N218" s="253">
        <f t="shared" si="70"/>
        <v>18219.5</v>
      </c>
      <c r="O218" s="253">
        <f t="shared" si="70"/>
        <v>30</v>
      </c>
      <c r="P218" s="253">
        <f t="shared" si="70"/>
        <v>67.5</v>
      </c>
      <c r="Q218" s="253">
        <f t="shared" si="70"/>
        <v>49610.5</v>
      </c>
      <c r="R218" s="253">
        <f t="shared" si="70"/>
        <v>656</v>
      </c>
    </row>
    <row r="219" spans="1:18" ht="12.75" customHeight="1">
      <c r="A219" s="386" t="s">
        <v>172</v>
      </c>
      <c r="B219" s="386"/>
      <c r="C219" s="142">
        <f aca="true" t="shared" si="71" ref="C219:R219">SUM(C25,C75,C125,C175,C218)</f>
        <v>24250</v>
      </c>
      <c r="D219" s="142">
        <f t="shared" si="71"/>
        <v>2215</v>
      </c>
      <c r="E219" s="142">
        <f t="shared" si="71"/>
        <v>12467</v>
      </c>
      <c r="F219" s="142">
        <f t="shared" si="71"/>
        <v>5235</v>
      </c>
      <c r="G219" s="142">
        <f t="shared" si="71"/>
        <v>151</v>
      </c>
      <c r="H219" s="142">
        <f t="shared" si="71"/>
        <v>1586</v>
      </c>
      <c r="I219" s="142">
        <f t="shared" si="71"/>
        <v>49</v>
      </c>
      <c r="J219" s="142">
        <f t="shared" si="71"/>
        <v>3492</v>
      </c>
      <c r="K219" s="142">
        <f t="shared" si="71"/>
        <v>10</v>
      </c>
      <c r="L219" s="142">
        <f t="shared" si="71"/>
        <v>21</v>
      </c>
      <c r="M219" s="142">
        <f t="shared" si="71"/>
        <v>444017.5</v>
      </c>
      <c r="N219" s="142">
        <f t="shared" si="71"/>
        <v>128834.2</v>
      </c>
      <c r="O219" s="142">
        <f t="shared" si="71"/>
        <v>246</v>
      </c>
      <c r="P219" s="142">
        <f t="shared" si="71"/>
        <v>238</v>
      </c>
      <c r="Q219" s="142">
        <f t="shared" si="71"/>
        <v>315175.3</v>
      </c>
      <c r="R219" s="142">
        <f t="shared" si="71"/>
        <v>5018</v>
      </c>
    </row>
    <row r="220" ht="12.75" customHeight="1">
      <c r="C220"/>
    </row>
    <row r="233" spans="1:14" ht="12.75" customHeight="1">
      <c r="A233" s="419"/>
      <c r="B233" s="419"/>
      <c r="C233" s="419"/>
      <c r="D233" s="419"/>
      <c r="E233" s="419"/>
      <c r="F233" s="419"/>
      <c r="G233" s="419"/>
      <c r="H233" s="419"/>
      <c r="I233" s="419"/>
      <c r="J233" s="316"/>
      <c r="K233" s="316"/>
      <c r="L233" s="316"/>
      <c r="M233" s="316"/>
      <c r="N233" s="316"/>
    </row>
    <row r="234" spans="1:14" ht="12.75" customHeight="1">
      <c r="A234" s="420"/>
      <c r="B234" s="420"/>
      <c r="C234" s="421"/>
      <c r="D234" s="421"/>
      <c r="E234" s="419"/>
      <c r="F234" s="419"/>
      <c r="G234" s="419"/>
      <c r="H234" s="419"/>
      <c r="I234" s="419"/>
      <c r="J234" s="318"/>
      <c r="K234" s="319"/>
      <c r="L234" s="319"/>
      <c r="M234" s="320"/>
      <c r="N234" s="320"/>
    </row>
    <row r="235" spans="1:14" ht="12.75" customHeight="1">
      <c r="A235" s="420"/>
      <c r="B235" s="420"/>
      <c r="C235" s="320"/>
      <c r="D235" s="317"/>
      <c r="E235" s="317"/>
      <c r="F235" s="317"/>
      <c r="G235" s="317"/>
      <c r="H235" s="317"/>
      <c r="I235" s="317"/>
      <c r="J235" s="317"/>
      <c r="K235" s="317"/>
      <c r="L235" s="317"/>
      <c r="M235" s="317"/>
      <c r="N235" s="317"/>
    </row>
    <row r="236" spans="1:14" ht="12.75" customHeight="1">
      <c r="A236" s="420"/>
      <c r="B236" s="420"/>
      <c r="H236" s="97"/>
      <c r="M236" s="107"/>
      <c r="N236" s="107"/>
    </row>
    <row r="240" ht="12.75" customHeight="1">
      <c r="A240" s="321" t="s">
        <v>173</v>
      </c>
    </row>
  </sheetData>
  <sheetProtection selectLockedCells="1" selectUnlockedCells="1"/>
  <mergeCells count="46">
    <mergeCell ref="A1:M1"/>
    <mergeCell ref="A2:B2"/>
    <mergeCell ref="C2:E2"/>
    <mergeCell ref="F2:J2"/>
    <mergeCell ref="K2:L2"/>
    <mergeCell ref="R2:R3"/>
    <mergeCell ref="A4:A10"/>
    <mergeCell ref="A11:A17"/>
    <mergeCell ref="A18:A24"/>
    <mergeCell ref="A25:B25"/>
    <mergeCell ref="A26:A32"/>
    <mergeCell ref="A33:A39"/>
    <mergeCell ref="A40:A46"/>
    <mergeCell ref="A47:A53"/>
    <mergeCell ref="A54:A60"/>
    <mergeCell ref="A61:A67"/>
    <mergeCell ref="A68:A74"/>
    <mergeCell ref="A75:B75"/>
    <mergeCell ref="A76:A82"/>
    <mergeCell ref="A83:A89"/>
    <mergeCell ref="A90:A96"/>
    <mergeCell ref="A97:A103"/>
    <mergeCell ref="A104:A110"/>
    <mergeCell ref="A111:A117"/>
    <mergeCell ref="A118:A124"/>
    <mergeCell ref="A125:B125"/>
    <mergeCell ref="A126:A132"/>
    <mergeCell ref="A133:A139"/>
    <mergeCell ref="A140:A146"/>
    <mergeCell ref="A147:A153"/>
    <mergeCell ref="A154:A160"/>
    <mergeCell ref="A161:A167"/>
    <mergeCell ref="A168:A174"/>
    <mergeCell ref="A175:B175"/>
    <mergeCell ref="A176:A182"/>
    <mergeCell ref="A183:A189"/>
    <mergeCell ref="A233:I233"/>
    <mergeCell ref="A234:B236"/>
    <mergeCell ref="C234:D234"/>
    <mergeCell ref="E234:I234"/>
    <mergeCell ref="A190:A196"/>
    <mergeCell ref="A197:A203"/>
    <mergeCell ref="A204:A210"/>
    <mergeCell ref="A211:A217"/>
    <mergeCell ref="A218:B218"/>
    <mergeCell ref="A219:B2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N227"/>
  <sheetViews>
    <sheetView zoomScalePageLayoutView="0" workbookViewId="0" topLeftCell="A1">
      <pane xSplit="2" ySplit="3" topLeftCell="C207" activePane="bottomRight" state="frozen"/>
      <selection pane="topLeft" activeCell="A1" sqref="A1"/>
      <selection pane="topRight" activeCell="C1" sqref="C1"/>
      <selection pane="bottomLeft" activeCell="A207" sqref="A207"/>
      <selection pane="bottomRight" activeCell="N227" sqref="N227"/>
    </sheetView>
  </sheetViews>
  <sheetFormatPr defaultColWidth="7.00390625" defaultRowHeight="12.75" customHeight="1"/>
  <cols>
    <col min="1" max="1" width="7.57421875" style="97" customWidth="1"/>
    <col min="2" max="2" width="16.57421875" style="97" customWidth="1"/>
    <col min="3" max="3" width="9.57421875" style="97" customWidth="1"/>
    <col min="4" max="4" width="7.57421875" style="97" customWidth="1"/>
    <col min="5" max="5" width="8.57421875" style="97" customWidth="1"/>
    <col min="6" max="6" width="6.57421875" style="97" customWidth="1"/>
    <col min="7" max="7" width="8.57421875" style="97" customWidth="1"/>
    <col min="8" max="8" width="9.57421875" style="98" customWidth="1"/>
    <col min="9" max="9" width="10.57421875" style="97" customWidth="1"/>
    <col min="10" max="10" width="8.57421875" style="97" customWidth="1"/>
    <col min="11" max="11" width="12.57421875" style="97" customWidth="1"/>
    <col min="12" max="12" width="8.57421875" style="97" customWidth="1"/>
    <col min="13" max="13" width="9.57421875" style="0" customWidth="1"/>
    <col min="14" max="14" width="8.57421875" style="0" customWidth="1"/>
    <col min="15" max="16" width="7.00390625" style="0" customWidth="1"/>
    <col min="17" max="17" width="12.57421875" style="0" customWidth="1"/>
    <col min="18" max="18" width="9.57421875" style="0" customWidth="1"/>
  </cols>
  <sheetData>
    <row r="1" spans="1:18" ht="12.75" customHeight="1">
      <c r="A1" s="414" t="s">
        <v>88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151"/>
      <c r="O1" s="322"/>
      <c r="P1" s="323"/>
      <c r="Q1" s="424"/>
      <c r="R1" s="424"/>
    </row>
    <row r="2" spans="1:18" ht="59.25" customHeight="1">
      <c r="A2" s="395" t="s">
        <v>174</v>
      </c>
      <c r="B2" s="395"/>
      <c r="C2" s="414" t="s">
        <v>90</v>
      </c>
      <c r="D2" s="414"/>
      <c r="E2" s="414"/>
      <c r="F2" s="394" t="s">
        <v>91</v>
      </c>
      <c r="G2" s="394"/>
      <c r="H2" s="394"/>
      <c r="I2" s="394"/>
      <c r="J2" s="394"/>
      <c r="K2" s="394" t="s">
        <v>92</v>
      </c>
      <c r="L2" s="394"/>
      <c r="M2" s="284" t="s">
        <v>93</v>
      </c>
      <c r="N2" s="284"/>
      <c r="O2" s="285" t="s">
        <v>95</v>
      </c>
      <c r="P2" s="285" t="s">
        <v>96</v>
      </c>
      <c r="Q2" s="150" t="s">
        <v>97</v>
      </c>
      <c r="R2" s="184" t="s">
        <v>98</v>
      </c>
    </row>
    <row r="3" spans="1:248" s="107" customFormat="1" ht="12.75" customHeight="1">
      <c r="A3" s="150" t="s">
        <v>99</v>
      </c>
      <c r="B3" s="150" t="s">
        <v>100</v>
      </c>
      <c r="C3" s="150" t="s">
        <v>101</v>
      </c>
      <c r="D3" s="150" t="s">
        <v>102</v>
      </c>
      <c r="E3" s="151" t="s">
        <v>103</v>
      </c>
      <c r="F3" s="151" t="s">
        <v>104</v>
      </c>
      <c r="G3" s="151" t="s">
        <v>105</v>
      </c>
      <c r="H3" s="151" t="s">
        <v>106</v>
      </c>
      <c r="I3" s="151" t="s">
        <v>107</v>
      </c>
      <c r="J3" s="151" t="s">
        <v>108</v>
      </c>
      <c r="K3" s="151" t="s">
        <v>109</v>
      </c>
      <c r="L3" s="151" t="s">
        <v>110</v>
      </c>
      <c r="M3" s="151" t="s">
        <v>111</v>
      </c>
      <c r="N3" s="151" t="s">
        <v>111</v>
      </c>
      <c r="O3" s="151" t="s">
        <v>111</v>
      </c>
      <c r="P3" s="151" t="s">
        <v>111</v>
      </c>
      <c r="Q3" s="151" t="s">
        <v>111</v>
      </c>
      <c r="R3" s="184"/>
      <c r="IE3"/>
      <c r="IF3"/>
      <c r="IG3"/>
      <c r="IH3"/>
      <c r="II3"/>
      <c r="IJ3"/>
      <c r="IK3"/>
      <c r="IL3"/>
      <c r="IM3"/>
      <c r="IN3"/>
    </row>
    <row r="4" spans="1:18" ht="12.75" customHeight="1">
      <c r="A4" s="387">
        <v>43800</v>
      </c>
      <c r="B4" s="108" t="s">
        <v>112</v>
      </c>
      <c r="C4" s="308">
        <v>432</v>
      </c>
      <c r="D4" s="308">
        <v>25</v>
      </c>
      <c r="E4" s="308">
        <v>43</v>
      </c>
      <c r="F4" s="308">
        <v>60</v>
      </c>
      <c r="G4" s="308">
        <v>0</v>
      </c>
      <c r="H4" s="308">
        <v>53</v>
      </c>
      <c r="I4" s="308">
        <v>1</v>
      </c>
      <c r="J4" s="308">
        <v>76</v>
      </c>
      <c r="K4" s="309">
        <v>0</v>
      </c>
      <c r="L4" s="310">
        <v>0</v>
      </c>
      <c r="M4" s="112">
        <f aca="true" t="shared" si="0" ref="M4:M9">SUM(C4*15,F4*7.5,G4*7.5,H4*7.5,I4*7.5,J4*7.5,K4*100,L4*20)</f>
        <v>7905</v>
      </c>
      <c r="N4" s="112">
        <v>3022.5</v>
      </c>
      <c r="O4" s="135">
        <v>0</v>
      </c>
      <c r="P4" s="135">
        <v>7.5</v>
      </c>
      <c r="Q4" s="122">
        <f aca="true" t="shared" si="1" ref="Q4:Q10">SUM(M4-N4)-O4+P4</f>
        <v>4890</v>
      </c>
      <c r="R4" s="177">
        <v>116</v>
      </c>
    </row>
    <row r="5" spans="1:18" ht="12.75" customHeight="1">
      <c r="A5" s="387"/>
      <c r="B5" s="108" t="s">
        <v>113</v>
      </c>
      <c r="C5" s="308">
        <v>0</v>
      </c>
      <c r="D5" s="308">
        <v>0</v>
      </c>
      <c r="E5" s="308">
        <v>0</v>
      </c>
      <c r="F5" s="308">
        <v>0</v>
      </c>
      <c r="G5" s="308">
        <v>0</v>
      </c>
      <c r="H5" s="308">
        <v>0</v>
      </c>
      <c r="I5" s="308">
        <v>0</v>
      </c>
      <c r="J5" s="308">
        <v>0</v>
      </c>
      <c r="K5" s="309">
        <v>0</v>
      </c>
      <c r="L5" s="310">
        <v>0</v>
      </c>
      <c r="M5" s="112">
        <f t="shared" si="0"/>
        <v>0</v>
      </c>
      <c r="N5" s="112">
        <v>0</v>
      </c>
      <c r="O5" s="135">
        <v>0</v>
      </c>
      <c r="P5" s="135">
        <v>60</v>
      </c>
      <c r="Q5" s="122">
        <f t="shared" si="1"/>
        <v>60</v>
      </c>
      <c r="R5" s="177">
        <v>0</v>
      </c>
    </row>
    <row r="6" spans="1:18" ht="12.75" customHeight="1">
      <c r="A6" s="387"/>
      <c r="B6" s="108" t="s">
        <v>114</v>
      </c>
      <c r="C6" s="308">
        <v>391</v>
      </c>
      <c r="D6" s="308">
        <v>0</v>
      </c>
      <c r="E6" s="308">
        <v>27</v>
      </c>
      <c r="F6" s="308">
        <v>88</v>
      </c>
      <c r="G6" s="308">
        <v>2</v>
      </c>
      <c r="H6" s="308">
        <v>42</v>
      </c>
      <c r="I6" s="308">
        <v>1</v>
      </c>
      <c r="J6" s="308">
        <v>87</v>
      </c>
      <c r="K6" s="309">
        <v>0</v>
      </c>
      <c r="L6" s="310">
        <v>0</v>
      </c>
      <c r="M6" s="112">
        <f t="shared" si="0"/>
        <v>7515</v>
      </c>
      <c r="N6" s="112">
        <v>2497.5</v>
      </c>
      <c r="O6" s="135">
        <v>0</v>
      </c>
      <c r="P6" s="135">
        <v>15</v>
      </c>
      <c r="Q6" s="122">
        <f t="shared" si="1"/>
        <v>5032.5</v>
      </c>
      <c r="R6" s="177">
        <v>90</v>
      </c>
    </row>
    <row r="7" spans="1:18" ht="12.75" customHeight="1">
      <c r="A7" s="387"/>
      <c r="B7" s="213" t="s">
        <v>139</v>
      </c>
      <c r="C7" s="308">
        <v>177</v>
      </c>
      <c r="D7" s="308">
        <v>0</v>
      </c>
      <c r="E7" s="308">
        <v>7</v>
      </c>
      <c r="F7" s="308">
        <v>37</v>
      </c>
      <c r="G7" s="308">
        <v>2</v>
      </c>
      <c r="H7" s="308">
        <v>13</v>
      </c>
      <c r="I7" s="308">
        <v>0</v>
      </c>
      <c r="J7" s="308">
        <v>19</v>
      </c>
      <c r="K7" s="309">
        <v>0</v>
      </c>
      <c r="L7" s="310">
        <v>0</v>
      </c>
      <c r="M7" s="112">
        <f t="shared" si="0"/>
        <v>3187.5</v>
      </c>
      <c r="N7" s="112">
        <v>937.5</v>
      </c>
      <c r="O7" s="135">
        <v>0</v>
      </c>
      <c r="P7" s="135">
        <v>0</v>
      </c>
      <c r="Q7" s="122">
        <f t="shared" si="1"/>
        <v>2250</v>
      </c>
      <c r="R7" s="177">
        <v>42</v>
      </c>
    </row>
    <row r="8" spans="1:18" ht="12.75" customHeight="1">
      <c r="A8" s="387"/>
      <c r="B8" s="108" t="s">
        <v>115</v>
      </c>
      <c r="C8" s="308">
        <v>172</v>
      </c>
      <c r="D8" s="308">
        <v>37</v>
      </c>
      <c r="E8" s="308">
        <v>12</v>
      </c>
      <c r="F8" s="308">
        <v>41</v>
      </c>
      <c r="G8" s="308">
        <v>2</v>
      </c>
      <c r="H8" s="308">
        <v>23</v>
      </c>
      <c r="I8" s="308">
        <v>0</v>
      </c>
      <c r="J8" s="308">
        <v>50</v>
      </c>
      <c r="K8" s="309">
        <v>0</v>
      </c>
      <c r="L8" s="310">
        <v>0</v>
      </c>
      <c r="M8" s="112">
        <f t="shared" si="0"/>
        <v>3450</v>
      </c>
      <c r="N8" s="112">
        <v>1357.5</v>
      </c>
      <c r="O8" s="135">
        <v>0</v>
      </c>
      <c r="P8" s="135">
        <v>0</v>
      </c>
      <c r="Q8" s="122">
        <f t="shared" si="1"/>
        <v>2092.5</v>
      </c>
      <c r="R8" s="177">
        <v>63</v>
      </c>
    </row>
    <row r="9" spans="1:18" ht="12.75" customHeight="1">
      <c r="A9" s="387"/>
      <c r="B9" s="108" t="s">
        <v>116</v>
      </c>
      <c r="C9" s="308">
        <v>39</v>
      </c>
      <c r="D9" s="308">
        <v>16</v>
      </c>
      <c r="E9" s="308">
        <v>8</v>
      </c>
      <c r="F9" s="308">
        <v>5</v>
      </c>
      <c r="G9" s="308">
        <v>0</v>
      </c>
      <c r="H9" s="308">
        <v>7</v>
      </c>
      <c r="I9" s="308">
        <v>0</v>
      </c>
      <c r="J9" s="308">
        <v>13</v>
      </c>
      <c r="K9" s="309">
        <v>0</v>
      </c>
      <c r="L9" s="310">
        <v>0</v>
      </c>
      <c r="M9" s="112">
        <f t="shared" si="0"/>
        <v>772.5</v>
      </c>
      <c r="N9" s="112">
        <v>397.5</v>
      </c>
      <c r="O9" s="135">
        <v>0</v>
      </c>
      <c r="P9" s="135">
        <v>0</v>
      </c>
      <c r="Q9" s="122">
        <f t="shared" si="1"/>
        <v>375</v>
      </c>
      <c r="R9" s="177">
        <v>16</v>
      </c>
    </row>
    <row r="10" spans="1:18" ht="12.75" customHeight="1">
      <c r="A10" s="387"/>
      <c r="B10" s="116" t="s">
        <v>117</v>
      </c>
      <c r="C10" s="168">
        <f aca="true" t="shared" si="2" ref="C10:P10">SUM(C4:C9)</f>
        <v>1211</v>
      </c>
      <c r="D10" s="168">
        <f t="shared" si="2"/>
        <v>78</v>
      </c>
      <c r="E10" s="168">
        <f t="shared" si="2"/>
        <v>97</v>
      </c>
      <c r="F10" s="168">
        <f t="shared" si="2"/>
        <v>231</v>
      </c>
      <c r="G10" s="168">
        <f t="shared" si="2"/>
        <v>6</v>
      </c>
      <c r="H10" s="168">
        <f t="shared" si="2"/>
        <v>138</v>
      </c>
      <c r="I10" s="168">
        <f t="shared" si="2"/>
        <v>2</v>
      </c>
      <c r="J10" s="168">
        <f t="shared" si="2"/>
        <v>245</v>
      </c>
      <c r="K10" s="168">
        <f t="shared" si="2"/>
        <v>0</v>
      </c>
      <c r="L10" s="168">
        <f t="shared" si="2"/>
        <v>0</v>
      </c>
      <c r="M10" s="168">
        <f t="shared" si="2"/>
        <v>22830</v>
      </c>
      <c r="N10" s="168">
        <f t="shared" si="2"/>
        <v>8212.5</v>
      </c>
      <c r="O10" s="169">
        <f t="shared" si="2"/>
        <v>0</v>
      </c>
      <c r="P10" s="169">
        <f t="shared" si="2"/>
        <v>82.5</v>
      </c>
      <c r="Q10" s="265">
        <f t="shared" si="1"/>
        <v>14700</v>
      </c>
      <c r="R10" s="266">
        <f>SUM(R4:R9)</f>
        <v>327</v>
      </c>
    </row>
    <row r="11" spans="1:18" ht="12.75" customHeight="1">
      <c r="A11" s="385" t="s">
        <v>118</v>
      </c>
      <c r="B11" s="385"/>
      <c r="C11" s="125">
        <f aca="true" t="shared" si="3" ref="C11:R11">SUM(C10)</f>
        <v>1211</v>
      </c>
      <c r="D11" s="125">
        <f t="shared" si="3"/>
        <v>78</v>
      </c>
      <c r="E11" s="125">
        <f t="shared" si="3"/>
        <v>97</v>
      </c>
      <c r="F11" s="125">
        <f t="shared" si="3"/>
        <v>231</v>
      </c>
      <c r="G11" s="125">
        <f t="shared" si="3"/>
        <v>6</v>
      </c>
      <c r="H11" s="125">
        <f t="shared" si="3"/>
        <v>138</v>
      </c>
      <c r="I11" s="125">
        <f t="shared" si="3"/>
        <v>2</v>
      </c>
      <c r="J11" s="125">
        <f t="shared" si="3"/>
        <v>245</v>
      </c>
      <c r="K11" s="125">
        <f t="shared" si="3"/>
        <v>0</v>
      </c>
      <c r="L11" s="125">
        <f t="shared" si="3"/>
        <v>0</v>
      </c>
      <c r="M11" s="125">
        <f t="shared" si="3"/>
        <v>22830</v>
      </c>
      <c r="N11" s="125">
        <f t="shared" si="3"/>
        <v>8212.5</v>
      </c>
      <c r="O11" s="125">
        <f t="shared" si="3"/>
        <v>0</v>
      </c>
      <c r="P11" s="125">
        <f t="shared" si="3"/>
        <v>82.5</v>
      </c>
      <c r="Q11" s="125">
        <f t="shared" si="3"/>
        <v>14700</v>
      </c>
      <c r="R11" s="125">
        <f t="shared" si="3"/>
        <v>327</v>
      </c>
    </row>
    <row r="12" spans="1:18" ht="12.75" customHeight="1">
      <c r="A12" s="387">
        <v>43801</v>
      </c>
      <c r="B12" s="108" t="s">
        <v>112</v>
      </c>
      <c r="C12" s="308">
        <v>150</v>
      </c>
      <c r="D12" s="308">
        <v>9</v>
      </c>
      <c r="E12" s="308">
        <v>335</v>
      </c>
      <c r="F12" s="308">
        <v>28</v>
      </c>
      <c r="G12" s="308">
        <v>0</v>
      </c>
      <c r="H12" s="308">
        <v>12</v>
      </c>
      <c r="I12" s="308">
        <v>0</v>
      </c>
      <c r="J12" s="308">
        <v>13</v>
      </c>
      <c r="K12" s="309">
        <v>0</v>
      </c>
      <c r="L12" s="310">
        <v>0</v>
      </c>
      <c r="M12" s="112">
        <f aca="true" t="shared" si="4" ref="M12:M17">SUM(C12*15,F12*7.5,G12*7.5,H12*7.5,I12*7.5,J12*7.5,K12*100,L12*20)</f>
        <v>2647.5</v>
      </c>
      <c r="N12" s="112">
        <v>412.5</v>
      </c>
      <c r="O12" s="135">
        <v>0</v>
      </c>
      <c r="P12" s="135">
        <v>0</v>
      </c>
      <c r="Q12" s="122">
        <f aca="true" t="shared" si="5" ref="Q12:Q60">SUM(M12-N12)-O12+P12</f>
        <v>2235</v>
      </c>
      <c r="R12" s="177">
        <v>15</v>
      </c>
    </row>
    <row r="13" spans="1:18" ht="12.75" customHeight="1">
      <c r="A13" s="387"/>
      <c r="B13" s="108" t="s">
        <v>113</v>
      </c>
      <c r="C13" s="308">
        <v>0</v>
      </c>
      <c r="D13" s="308">
        <v>0</v>
      </c>
      <c r="E13" s="308">
        <v>0</v>
      </c>
      <c r="F13" s="308">
        <v>0</v>
      </c>
      <c r="G13" s="308">
        <v>0</v>
      </c>
      <c r="H13" s="308">
        <v>0</v>
      </c>
      <c r="I13" s="308">
        <v>0</v>
      </c>
      <c r="J13" s="308">
        <v>0</v>
      </c>
      <c r="K13" s="309">
        <v>0</v>
      </c>
      <c r="L13" s="310">
        <v>0</v>
      </c>
      <c r="M13" s="112">
        <f t="shared" si="4"/>
        <v>0</v>
      </c>
      <c r="N13" s="112">
        <v>0</v>
      </c>
      <c r="O13" s="135">
        <v>0</v>
      </c>
      <c r="P13" s="135">
        <v>0</v>
      </c>
      <c r="Q13" s="122">
        <f t="shared" si="5"/>
        <v>0</v>
      </c>
      <c r="R13" s="177">
        <v>0</v>
      </c>
    </row>
    <row r="14" spans="1:18" ht="12.75" customHeight="1">
      <c r="A14" s="387"/>
      <c r="B14" s="108" t="s">
        <v>114</v>
      </c>
      <c r="C14" s="308">
        <v>134</v>
      </c>
      <c r="D14" s="308">
        <v>0</v>
      </c>
      <c r="E14" s="308">
        <v>229</v>
      </c>
      <c r="F14" s="308">
        <v>10</v>
      </c>
      <c r="G14" s="308">
        <v>0</v>
      </c>
      <c r="H14" s="308">
        <v>13</v>
      </c>
      <c r="I14" s="308">
        <v>0</v>
      </c>
      <c r="J14" s="308">
        <v>12</v>
      </c>
      <c r="K14" s="309">
        <v>0</v>
      </c>
      <c r="L14" s="310">
        <v>0</v>
      </c>
      <c r="M14" s="112">
        <f t="shared" si="4"/>
        <v>2272.5</v>
      </c>
      <c r="N14" s="112">
        <v>255</v>
      </c>
      <c r="O14" s="135">
        <v>0</v>
      </c>
      <c r="P14" s="135">
        <v>0</v>
      </c>
      <c r="Q14" s="122">
        <f t="shared" si="5"/>
        <v>2017.5</v>
      </c>
      <c r="R14" s="177">
        <v>8</v>
      </c>
    </row>
    <row r="15" spans="1:18" ht="12.75" customHeight="1">
      <c r="A15" s="387"/>
      <c r="B15" s="213" t="s">
        <v>139</v>
      </c>
      <c r="C15" s="308">
        <v>74</v>
      </c>
      <c r="D15" s="308">
        <v>0</v>
      </c>
      <c r="E15" s="308">
        <v>2</v>
      </c>
      <c r="F15" s="308">
        <v>11</v>
      </c>
      <c r="G15" s="308">
        <v>0</v>
      </c>
      <c r="H15" s="308">
        <v>9</v>
      </c>
      <c r="I15" s="308">
        <v>0</v>
      </c>
      <c r="J15" s="308">
        <v>5</v>
      </c>
      <c r="K15" s="309">
        <v>0</v>
      </c>
      <c r="L15" s="310">
        <v>0</v>
      </c>
      <c r="M15" s="112">
        <f t="shared" si="4"/>
        <v>1297.5</v>
      </c>
      <c r="N15" s="112">
        <v>97.5</v>
      </c>
      <c r="O15" s="135">
        <v>0</v>
      </c>
      <c r="P15" s="135">
        <v>0</v>
      </c>
      <c r="Q15" s="122">
        <f t="shared" si="5"/>
        <v>1200</v>
      </c>
      <c r="R15" s="177">
        <v>5</v>
      </c>
    </row>
    <row r="16" spans="1:18" ht="12.75" customHeight="1">
      <c r="A16" s="387"/>
      <c r="B16" s="108" t="s">
        <v>115</v>
      </c>
      <c r="C16" s="308">
        <v>77</v>
      </c>
      <c r="D16" s="308">
        <v>16</v>
      </c>
      <c r="E16" s="308">
        <v>3</v>
      </c>
      <c r="F16" s="308">
        <v>14</v>
      </c>
      <c r="G16" s="308">
        <v>0</v>
      </c>
      <c r="H16" s="308">
        <v>6</v>
      </c>
      <c r="I16" s="308">
        <v>0</v>
      </c>
      <c r="J16" s="308">
        <v>7</v>
      </c>
      <c r="K16" s="309">
        <v>0</v>
      </c>
      <c r="L16" s="310">
        <v>0</v>
      </c>
      <c r="M16" s="112">
        <f t="shared" si="4"/>
        <v>1357.5</v>
      </c>
      <c r="N16" s="112">
        <v>195</v>
      </c>
      <c r="O16" s="135">
        <v>0</v>
      </c>
      <c r="P16" s="135">
        <v>0</v>
      </c>
      <c r="Q16" s="122">
        <f t="shared" si="5"/>
        <v>1162.5</v>
      </c>
      <c r="R16" s="177">
        <v>11</v>
      </c>
    </row>
    <row r="17" spans="1:18" ht="12.75" customHeight="1">
      <c r="A17" s="387"/>
      <c r="B17" s="108" t="s">
        <v>116</v>
      </c>
      <c r="C17" s="308">
        <v>9</v>
      </c>
      <c r="D17" s="308">
        <v>22</v>
      </c>
      <c r="E17" s="308">
        <v>2</v>
      </c>
      <c r="F17" s="308">
        <v>1</v>
      </c>
      <c r="G17" s="308">
        <v>0</v>
      </c>
      <c r="H17" s="308">
        <v>1</v>
      </c>
      <c r="I17" s="308">
        <v>0</v>
      </c>
      <c r="J17" s="308">
        <v>2</v>
      </c>
      <c r="K17" s="309">
        <v>0</v>
      </c>
      <c r="L17" s="310">
        <v>0</v>
      </c>
      <c r="M17" s="112">
        <f t="shared" si="4"/>
        <v>165</v>
      </c>
      <c r="N17" s="112">
        <v>142.5</v>
      </c>
      <c r="O17" s="135">
        <v>0</v>
      </c>
      <c r="P17" s="135">
        <v>10</v>
      </c>
      <c r="Q17" s="122">
        <f t="shared" si="5"/>
        <v>32.5</v>
      </c>
      <c r="R17" s="177">
        <v>0</v>
      </c>
    </row>
    <row r="18" spans="1:18" ht="12.75" customHeight="1">
      <c r="A18" s="387"/>
      <c r="B18" s="116" t="s">
        <v>117</v>
      </c>
      <c r="C18" s="168">
        <f aca="true" t="shared" si="6" ref="C18:P18">SUM(C12:C17)</f>
        <v>444</v>
      </c>
      <c r="D18" s="168">
        <f t="shared" si="6"/>
        <v>47</v>
      </c>
      <c r="E18" s="168">
        <f t="shared" si="6"/>
        <v>571</v>
      </c>
      <c r="F18" s="168">
        <f t="shared" si="6"/>
        <v>64</v>
      </c>
      <c r="G18" s="168">
        <f t="shared" si="6"/>
        <v>0</v>
      </c>
      <c r="H18" s="168">
        <f t="shared" si="6"/>
        <v>41</v>
      </c>
      <c r="I18" s="168">
        <f t="shared" si="6"/>
        <v>0</v>
      </c>
      <c r="J18" s="168">
        <f t="shared" si="6"/>
        <v>39</v>
      </c>
      <c r="K18" s="168">
        <f t="shared" si="6"/>
        <v>0</v>
      </c>
      <c r="L18" s="168">
        <f t="shared" si="6"/>
        <v>0</v>
      </c>
      <c r="M18" s="168">
        <f t="shared" si="6"/>
        <v>7740</v>
      </c>
      <c r="N18" s="168">
        <f t="shared" si="6"/>
        <v>1102.5</v>
      </c>
      <c r="O18" s="169">
        <f t="shared" si="6"/>
        <v>0</v>
      </c>
      <c r="P18" s="169">
        <f t="shared" si="6"/>
        <v>10</v>
      </c>
      <c r="Q18" s="265">
        <f t="shared" si="5"/>
        <v>6647.5</v>
      </c>
      <c r="R18" s="266">
        <f>SUM(R12:R17)</f>
        <v>39</v>
      </c>
    </row>
    <row r="19" spans="1:18" ht="12.75" customHeight="1">
      <c r="A19" s="387">
        <v>-620209</v>
      </c>
      <c r="B19" s="108" t="s">
        <v>112</v>
      </c>
      <c r="C19" s="308">
        <v>226</v>
      </c>
      <c r="D19" s="308">
        <v>36</v>
      </c>
      <c r="E19" s="308">
        <v>192</v>
      </c>
      <c r="F19" s="308">
        <v>33</v>
      </c>
      <c r="G19" s="308">
        <v>3</v>
      </c>
      <c r="H19" s="308">
        <v>20</v>
      </c>
      <c r="I19" s="308">
        <v>1</v>
      </c>
      <c r="J19" s="308">
        <v>36</v>
      </c>
      <c r="K19" s="309">
        <v>0</v>
      </c>
      <c r="L19" s="310">
        <v>0</v>
      </c>
      <c r="M19" s="112">
        <f aca="true" t="shared" si="7" ref="M19:M24">SUM(C19*15,F19*7.5,G19*7.5,H19*7.5,I19*7.5,J19*7.5,K19*100,L19*20)</f>
        <v>4087.5</v>
      </c>
      <c r="N19" s="112">
        <v>915</v>
      </c>
      <c r="O19" s="135">
        <v>0</v>
      </c>
      <c r="P19" s="135">
        <v>0</v>
      </c>
      <c r="Q19" s="122">
        <f t="shared" si="5"/>
        <v>3172.5</v>
      </c>
      <c r="R19" s="177">
        <v>36</v>
      </c>
    </row>
    <row r="20" spans="1:18" ht="12.75" customHeight="1">
      <c r="A20" s="387"/>
      <c r="B20" s="108" t="s">
        <v>113</v>
      </c>
      <c r="C20" s="308">
        <v>0</v>
      </c>
      <c r="D20" s="308">
        <v>0</v>
      </c>
      <c r="E20" s="308">
        <v>0</v>
      </c>
      <c r="F20" s="308">
        <v>0</v>
      </c>
      <c r="G20" s="308">
        <v>0</v>
      </c>
      <c r="H20" s="308">
        <v>0</v>
      </c>
      <c r="I20" s="308">
        <v>0</v>
      </c>
      <c r="J20" s="308">
        <v>0</v>
      </c>
      <c r="K20" s="309">
        <v>0</v>
      </c>
      <c r="L20" s="310">
        <v>0</v>
      </c>
      <c r="M20" s="112">
        <f t="shared" si="7"/>
        <v>0</v>
      </c>
      <c r="N20" s="112">
        <v>0</v>
      </c>
      <c r="O20" s="135">
        <v>0</v>
      </c>
      <c r="P20" s="135">
        <v>0</v>
      </c>
      <c r="Q20" s="122">
        <f t="shared" si="5"/>
        <v>0</v>
      </c>
      <c r="R20" s="177">
        <v>0</v>
      </c>
    </row>
    <row r="21" spans="1:18" ht="12.75" customHeight="1">
      <c r="A21" s="387"/>
      <c r="B21" s="108" t="s">
        <v>114</v>
      </c>
      <c r="C21" s="308">
        <v>200</v>
      </c>
      <c r="D21" s="308">
        <v>0</v>
      </c>
      <c r="E21" s="308">
        <v>771</v>
      </c>
      <c r="F21" s="308">
        <v>29</v>
      </c>
      <c r="G21" s="308">
        <v>2</v>
      </c>
      <c r="H21" s="308">
        <v>24</v>
      </c>
      <c r="I21" s="308">
        <v>0</v>
      </c>
      <c r="J21" s="308">
        <v>26</v>
      </c>
      <c r="K21" s="309">
        <v>0</v>
      </c>
      <c r="L21" s="310">
        <v>0</v>
      </c>
      <c r="M21" s="112">
        <f t="shared" si="7"/>
        <v>3607.5</v>
      </c>
      <c r="N21" s="112">
        <v>765</v>
      </c>
      <c r="O21" s="135">
        <v>0</v>
      </c>
      <c r="P21" s="135">
        <v>0</v>
      </c>
      <c r="Q21" s="122">
        <f t="shared" si="5"/>
        <v>2842.5</v>
      </c>
      <c r="R21" s="177">
        <v>31</v>
      </c>
    </row>
    <row r="22" spans="1:18" ht="12.75" customHeight="1">
      <c r="A22" s="387"/>
      <c r="B22" s="213" t="s">
        <v>139</v>
      </c>
      <c r="C22" s="308">
        <v>72</v>
      </c>
      <c r="D22" s="308">
        <v>0</v>
      </c>
      <c r="E22" s="308">
        <v>73</v>
      </c>
      <c r="F22" s="308">
        <v>12</v>
      </c>
      <c r="G22" s="308">
        <v>0</v>
      </c>
      <c r="H22" s="308">
        <v>11</v>
      </c>
      <c r="I22" s="308">
        <v>0</v>
      </c>
      <c r="J22" s="308">
        <v>15</v>
      </c>
      <c r="K22" s="309">
        <v>0</v>
      </c>
      <c r="L22" s="310">
        <v>0</v>
      </c>
      <c r="M22" s="112">
        <f t="shared" si="7"/>
        <v>1365</v>
      </c>
      <c r="N22" s="112">
        <v>210</v>
      </c>
      <c r="O22" s="135">
        <v>0</v>
      </c>
      <c r="P22" s="135">
        <v>0</v>
      </c>
      <c r="Q22" s="122">
        <f t="shared" si="5"/>
        <v>1155</v>
      </c>
      <c r="R22" s="177">
        <v>10</v>
      </c>
    </row>
    <row r="23" spans="1:18" ht="12.75" customHeight="1">
      <c r="A23" s="387"/>
      <c r="B23" s="108" t="s">
        <v>115</v>
      </c>
      <c r="C23" s="308">
        <v>108</v>
      </c>
      <c r="D23" s="308">
        <v>34</v>
      </c>
      <c r="E23" s="308">
        <v>2</v>
      </c>
      <c r="F23" s="308">
        <v>26</v>
      </c>
      <c r="G23" s="308">
        <v>0</v>
      </c>
      <c r="H23" s="308">
        <v>1</v>
      </c>
      <c r="I23" s="308">
        <v>0</v>
      </c>
      <c r="J23" s="308">
        <v>12</v>
      </c>
      <c r="K23" s="309">
        <v>0</v>
      </c>
      <c r="L23" s="310">
        <v>0</v>
      </c>
      <c r="M23" s="112">
        <f t="shared" si="7"/>
        <v>1912.5</v>
      </c>
      <c r="N23" s="112">
        <v>307.5</v>
      </c>
      <c r="O23" s="135">
        <v>0</v>
      </c>
      <c r="P23" s="135">
        <v>0</v>
      </c>
      <c r="Q23" s="122">
        <f t="shared" si="5"/>
        <v>1605</v>
      </c>
      <c r="R23" s="177">
        <v>16</v>
      </c>
    </row>
    <row r="24" spans="1:18" ht="12.75" customHeight="1">
      <c r="A24" s="387"/>
      <c r="B24" s="108" t="s">
        <v>116</v>
      </c>
      <c r="C24" s="308">
        <v>13</v>
      </c>
      <c r="D24" s="308">
        <v>10</v>
      </c>
      <c r="E24" s="308">
        <v>86</v>
      </c>
      <c r="F24" s="308">
        <v>0</v>
      </c>
      <c r="G24" s="308">
        <v>0</v>
      </c>
      <c r="H24" s="308">
        <v>0</v>
      </c>
      <c r="I24" s="308">
        <v>0</v>
      </c>
      <c r="J24" s="308">
        <v>4</v>
      </c>
      <c r="K24" s="309">
        <v>0</v>
      </c>
      <c r="L24" s="310">
        <v>0</v>
      </c>
      <c r="M24" s="112">
        <f t="shared" si="7"/>
        <v>225</v>
      </c>
      <c r="N24" s="112">
        <v>0</v>
      </c>
      <c r="O24" s="135">
        <v>0</v>
      </c>
      <c r="P24" s="135">
        <v>0</v>
      </c>
      <c r="Q24" s="122">
        <f t="shared" si="5"/>
        <v>225</v>
      </c>
      <c r="R24" s="177">
        <v>0</v>
      </c>
    </row>
    <row r="25" spans="1:18" ht="12.75" customHeight="1">
      <c r="A25" s="387"/>
      <c r="B25" s="116" t="s">
        <v>117</v>
      </c>
      <c r="C25" s="168">
        <f aca="true" t="shared" si="8" ref="C25:P25">SUM(C19:C24)</f>
        <v>619</v>
      </c>
      <c r="D25" s="168">
        <f t="shared" si="8"/>
        <v>80</v>
      </c>
      <c r="E25" s="168">
        <f t="shared" si="8"/>
        <v>1124</v>
      </c>
      <c r="F25" s="168">
        <f t="shared" si="8"/>
        <v>100</v>
      </c>
      <c r="G25" s="168">
        <f t="shared" si="8"/>
        <v>5</v>
      </c>
      <c r="H25" s="168">
        <f t="shared" si="8"/>
        <v>56</v>
      </c>
      <c r="I25" s="168">
        <f t="shared" si="8"/>
        <v>1</v>
      </c>
      <c r="J25" s="168">
        <f t="shared" si="8"/>
        <v>93</v>
      </c>
      <c r="K25" s="168">
        <f t="shared" si="8"/>
        <v>0</v>
      </c>
      <c r="L25" s="168">
        <f t="shared" si="8"/>
        <v>0</v>
      </c>
      <c r="M25" s="168">
        <f t="shared" si="8"/>
        <v>11197.5</v>
      </c>
      <c r="N25" s="168">
        <f t="shared" si="8"/>
        <v>2197.5</v>
      </c>
      <c r="O25" s="169">
        <f t="shared" si="8"/>
        <v>0</v>
      </c>
      <c r="P25" s="169">
        <f t="shared" si="8"/>
        <v>0</v>
      </c>
      <c r="Q25" s="265">
        <f t="shared" si="5"/>
        <v>9000</v>
      </c>
      <c r="R25" s="266">
        <f>SUM(R19:R24)</f>
        <v>93</v>
      </c>
    </row>
    <row r="26" spans="1:18" ht="12.75" customHeight="1">
      <c r="A26" s="387">
        <v>43803</v>
      </c>
      <c r="B26" s="108" t="s">
        <v>112</v>
      </c>
      <c r="C26" s="308">
        <v>47</v>
      </c>
      <c r="D26" s="308">
        <v>0</v>
      </c>
      <c r="E26" s="308">
        <v>111</v>
      </c>
      <c r="F26" s="308">
        <v>20</v>
      </c>
      <c r="G26" s="308">
        <v>2</v>
      </c>
      <c r="H26" s="308">
        <v>7</v>
      </c>
      <c r="I26" s="308">
        <v>0</v>
      </c>
      <c r="J26" s="308">
        <v>13</v>
      </c>
      <c r="K26" s="309">
        <v>0</v>
      </c>
      <c r="L26" s="310">
        <v>0</v>
      </c>
      <c r="M26" s="112">
        <f aca="true" t="shared" si="9" ref="M26:M31">SUM(C26*15,F26*7.5,G26*7.5,H26*7.5,I26*7.5,J26*7.5,K26*100,L26*20)</f>
        <v>1020</v>
      </c>
      <c r="N26" s="112">
        <v>0</v>
      </c>
      <c r="O26" s="135">
        <v>0</v>
      </c>
      <c r="P26" s="135">
        <v>0</v>
      </c>
      <c r="Q26" s="122">
        <f t="shared" si="5"/>
        <v>1020</v>
      </c>
      <c r="R26" s="177">
        <v>0</v>
      </c>
    </row>
    <row r="27" spans="1:18" ht="12.75" customHeight="1">
      <c r="A27" s="387"/>
      <c r="B27" s="108" t="s">
        <v>113</v>
      </c>
      <c r="C27" s="308">
        <v>138</v>
      </c>
      <c r="D27" s="308">
        <v>0</v>
      </c>
      <c r="E27" s="308">
        <v>483</v>
      </c>
      <c r="F27" s="308">
        <v>78</v>
      </c>
      <c r="G27" s="308">
        <v>1</v>
      </c>
      <c r="H27" s="308">
        <v>8</v>
      </c>
      <c r="I27" s="308">
        <v>0</v>
      </c>
      <c r="J27" s="308">
        <v>16</v>
      </c>
      <c r="K27" s="309">
        <v>0</v>
      </c>
      <c r="L27" s="310">
        <v>0</v>
      </c>
      <c r="M27" s="112">
        <f t="shared" si="9"/>
        <v>2842.5</v>
      </c>
      <c r="N27" s="112">
        <v>697.5</v>
      </c>
      <c r="O27" s="135">
        <v>0</v>
      </c>
      <c r="P27" s="135">
        <v>15</v>
      </c>
      <c r="Q27" s="122">
        <f t="shared" si="5"/>
        <v>2160</v>
      </c>
      <c r="R27" s="177">
        <v>33</v>
      </c>
    </row>
    <row r="28" spans="1:18" ht="12.75" customHeight="1">
      <c r="A28" s="387"/>
      <c r="B28" s="108" t="s">
        <v>114</v>
      </c>
      <c r="C28" s="308">
        <v>143</v>
      </c>
      <c r="D28" s="308">
        <v>0</v>
      </c>
      <c r="E28" s="308">
        <v>197</v>
      </c>
      <c r="F28" s="308">
        <v>23</v>
      </c>
      <c r="G28" s="308">
        <v>1</v>
      </c>
      <c r="H28" s="308">
        <v>21</v>
      </c>
      <c r="I28" s="308">
        <v>0</v>
      </c>
      <c r="J28" s="308">
        <v>20</v>
      </c>
      <c r="K28" s="309">
        <v>0</v>
      </c>
      <c r="L28" s="310">
        <v>0</v>
      </c>
      <c r="M28" s="112">
        <f t="shared" si="9"/>
        <v>2632.5</v>
      </c>
      <c r="N28" s="112">
        <v>795</v>
      </c>
      <c r="O28" s="135">
        <v>7.5</v>
      </c>
      <c r="P28" s="135">
        <v>0</v>
      </c>
      <c r="Q28" s="122">
        <f t="shared" si="5"/>
        <v>1830</v>
      </c>
      <c r="R28" s="177">
        <v>22</v>
      </c>
    </row>
    <row r="29" spans="1:18" ht="12.75" customHeight="1">
      <c r="A29" s="387"/>
      <c r="B29" s="213" t="s">
        <v>139</v>
      </c>
      <c r="C29" s="308">
        <v>66</v>
      </c>
      <c r="D29" s="308">
        <v>0</v>
      </c>
      <c r="E29" s="308">
        <v>4</v>
      </c>
      <c r="F29" s="308">
        <v>14</v>
      </c>
      <c r="G29" s="308">
        <v>0</v>
      </c>
      <c r="H29" s="308">
        <v>2</v>
      </c>
      <c r="I29" s="308">
        <v>0</v>
      </c>
      <c r="J29" s="308">
        <v>6</v>
      </c>
      <c r="K29" s="309">
        <v>0</v>
      </c>
      <c r="L29" s="310">
        <v>0</v>
      </c>
      <c r="M29" s="112">
        <f t="shared" si="9"/>
        <v>1155</v>
      </c>
      <c r="N29" s="112">
        <v>195</v>
      </c>
      <c r="O29" s="135">
        <v>0</v>
      </c>
      <c r="P29" s="135">
        <v>0</v>
      </c>
      <c r="Q29" s="122">
        <f t="shared" si="5"/>
        <v>960</v>
      </c>
      <c r="R29" s="177">
        <v>0</v>
      </c>
    </row>
    <row r="30" spans="1:18" ht="12.75" customHeight="1">
      <c r="A30" s="387"/>
      <c r="B30" s="108" t="s">
        <v>115</v>
      </c>
      <c r="C30" s="308">
        <v>89</v>
      </c>
      <c r="D30" s="308">
        <v>0</v>
      </c>
      <c r="E30" s="308">
        <v>3</v>
      </c>
      <c r="F30" s="308">
        <v>19</v>
      </c>
      <c r="G30" s="308">
        <v>0</v>
      </c>
      <c r="H30" s="308">
        <v>8</v>
      </c>
      <c r="I30" s="308">
        <v>0</v>
      </c>
      <c r="J30" s="308">
        <v>24</v>
      </c>
      <c r="K30" s="309">
        <v>0</v>
      </c>
      <c r="L30" s="310">
        <v>0</v>
      </c>
      <c r="M30" s="112">
        <f t="shared" si="9"/>
        <v>1717.5</v>
      </c>
      <c r="N30" s="112">
        <v>367.5</v>
      </c>
      <c r="O30" s="135">
        <v>0</v>
      </c>
      <c r="P30" s="135">
        <v>0</v>
      </c>
      <c r="Q30" s="122">
        <f t="shared" si="5"/>
        <v>1350</v>
      </c>
      <c r="R30" s="177">
        <v>0</v>
      </c>
    </row>
    <row r="31" spans="1:18" ht="12.75" customHeight="1">
      <c r="A31" s="387"/>
      <c r="B31" s="108" t="s">
        <v>116</v>
      </c>
      <c r="C31" s="308">
        <v>16</v>
      </c>
      <c r="D31" s="308">
        <v>0</v>
      </c>
      <c r="E31" s="308">
        <v>5</v>
      </c>
      <c r="F31" s="308">
        <v>4</v>
      </c>
      <c r="G31" s="308">
        <v>2</v>
      </c>
      <c r="H31" s="308">
        <v>1</v>
      </c>
      <c r="I31" s="308">
        <v>0</v>
      </c>
      <c r="J31" s="308">
        <v>3</v>
      </c>
      <c r="K31" s="309">
        <v>0</v>
      </c>
      <c r="L31" s="310">
        <v>0</v>
      </c>
      <c r="M31" s="112">
        <f t="shared" si="9"/>
        <v>315</v>
      </c>
      <c r="N31" s="112">
        <v>90</v>
      </c>
      <c r="O31" s="135">
        <v>0</v>
      </c>
      <c r="P31" s="135">
        <v>0</v>
      </c>
      <c r="Q31" s="122">
        <f t="shared" si="5"/>
        <v>225</v>
      </c>
      <c r="R31" s="177">
        <v>0</v>
      </c>
    </row>
    <row r="32" spans="1:18" ht="12.75" customHeight="1">
      <c r="A32" s="387"/>
      <c r="B32" s="116" t="s">
        <v>117</v>
      </c>
      <c r="C32" s="168">
        <f aca="true" t="shared" si="10" ref="C32:P32">SUM(C26:C31)</f>
        <v>499</v>
      </c>
      <c r="D32" s="168">
        <f t="shared" si="10"/>
        <v>0</v>
      </c>
      <c r="E32" s="168">
        <f t="shared" si="10"/>
        <v>803</v>
      </c>
      <c r="F32" s="168">
        <f t="shared" si="10"/>
        <v>158</v>
      </c>
      <c r="G32" s="168">
        <f t="shared" si="10"/>
        <v>6</v>
      </c>
      <c r="H32" s="168">
        <f t="shared" si="10"/>
        <v>47</v>
      </c>
      <c r="I32" s="168">
        <f t="shared" si="10"/>
        <v>0</v>
      </c>
      <c r="J32" s="168">
        <f t="shared" si="10"/>
        <v>82</v>
      </c>
      <c r="K32" s="168">
        <f t="shared" si="10"/>
        <v>0</v>
      </c>
      <c r="L32" s="168">
        <f t="shared" si="10"/>
        <v>0</v>
      </c>
      <c r="M32" s="168">
        <f t="shared" si="10"/>
        <v>9682.5</v>
      </c>
      <c r="N32" s="168">
        <f t="shared" si="10"/>
        <v>2145</v>
      </c>
      <c r="O32" s="169">
        <f t="shared" si="10"/>
        <v>7.5</v>
      </c>
      <c r="P32" s="169">
        <f t="shared" si="10"/>
        <v>15</v>
      </c>
      <c r="Q32" s="265">
        <f t="shared" si="5"/>
        <v>7545</v>
      </c>
      <c r="R32" s="266">
        <f>SUM(R26:R31)</f>
        <v>55</v>
      </c>
    </row>
    <row r="33" spans="1:18" ht="12.75" customHeight="1">
      <c r="A33" s="387">
        <v>43804</v>
      </c>
      <c r="B33" s="108" t="s">
        <v>112</v>
      </c>
      <c r="C33" s="308">
        <v>104</v>
      </c>
      <c r="D33" s="308">
        <v>37</v>
      </c>
      <c r="E33" s="308">
        <v>95</v>
      </c>
      <c r="F33" s="308">
        <v>30</v>
      </c>
      <c r="G33" s="308">
        <v>0</v>
      </c>
      <c r="H33" s="308">
        <v>8</v>
      </c>
      <c r="I33" s="308">
        <v>0</v>
      </c>
      <c r="J33" s="308">
        <v>27</v>
      </c>
      <c r="K33" s="309">
        <v>0</v>
      </c>
      <c r="L33" s="310">
        <v>0</v>
      </c>
      <c r="M33" s="112">
        <f aca="true" t="shared" si="11" ref="M33:M38">SUM(C33*15,F33*7.5,G33*7.5,H33*7.5,I33*7.5,J33*7.5,K33*100,L33*20)</f>
        <v>2047.5</v>
      </c>
      <c r="N33" s="112">
        <v>652.5</v>
      </c>
      <c r="O33" s="135">
        <v>0</v>
      </c>
      <c r="P33" s="135">
        <v>0</v>
      </c>
      <c r="Q33" s="122">
        <f t="shared" si="5"/>
        <v>1395</v>
      </c>
      <c r="R33" s="177">
        <v>24</v>
      </c>
    </row>
    <row r="34" spans="1:18" ht="12.75" customHeight="1">
      <c r="A34" s="387"/>
      <c r="B34" s="108" t="s">
        <v>113</v>
      </c>
      <c r="C34" s="308">
        <v>0</v>
      </c>
      <c r="D34" s="308">
        <v>0</v>
      </c>
      <c r="E34" s="308">
        <v>0</v>
      </c>
      <c r="F34" s="308">
        <v>0</v>
      </c>
      <c r="G34" s="308">
        <v>0</v>
      </c>
      <c r="H34" s="308">
        <v>0</v>
      </c>
      <c r="I34" s="308">
        <v>0</v>
      </c>
      <c r="J34" s="308">
        <v>0</v>
      </c>
      <c r="K34" s="309">
        <v>0</v>
      </c>
      <c r="L34" s="310">
        <v>0</v>
      </c>
      <c r="M34" s="112">
        <f t="shared" si="11"/>
        <v>0</v>
      </c>
      <c r="N34" s="112">
        <v>0</v>
      </c>
      <c r="O34" s="135">
        <v>0</v>
      </c>
      <c r="P34" s="135">
        <v>0</v>
      </c>
      <c r="Q34" s="122">
        <f t="shared" si="5"/>
        <v>0</v>
      </c>
      <c r="R34" s="177">
        <v>0</v>
      </c>
    </row>
    <row r="35" spans="1:18" ht="12.75" customHeight="1">
      <c r="A35" s="387"/>
      <c r="B35" s="108" t="s">
        <v>114</v>
      </c>
      <c r="C35" s="308">
        <v>194</v>
      </c>
      <c r="D35" s="308">
        <v>0</v>
      </c>
      <c r="E35" s="308">
        <v>987</v>
      </c>
      <c r="F35" s="308">
        <v>27</v>
      </c>
      <c r="G35" s="308">
        <v>0</v>
      </c>
      <c r="H35" s="308">
        <v>28</v>
      </c>
      <c r="I35" s="308">
        <v>0</v>
      </c>
      <c r="J35" s="308">
        <v>44</v>
      </c>
      <c r="K35" s="309">
        <v>1</v>
      </c>
      <c r="L35" s="310">
        <v>2</v>
      </c>
      <c r="M35" s="112">
        <f t="shared" si="11"/>
        <v>3792.5</v>
      </c>
      <c r="N35" s="112">
        <v>712.5</v>
      </c>
      <c r="O35" s="135">
        <v>0</v>
      </c>
      <c r="P35" s="135">
        <v>0</v>
      </c>
      <c r="Q35" s="122">
        <f t="shared" si="5"/>
        <v>3080</v>
      </c>
      <c r="R35" s="177">
        <v>30</v>
      </c>
    </row>
    <row r="36" spans="1:18" ht="12.75" customHeight="1">
      <c r="A36" s="387"/>
      <c r="B36" s="213" t="s">
        <v>139</v>
      </c>
      <c r="C36" s="308">
        <v>86</v>
      </c>
      <c r="D36" s="308">
        <v>1</v>
      </c>
      <c r="E36" s="308">
        <v>4</v>
      </c>
      <c r="F36" s="308">
        <v>21</v>
      </c>
      <c r="G36" s="308">
        <v>3</v>
      </c>
      <c r="H36" s="308">
        <v>6</v>
      </c>
      <c r="I36" s="308">
        <v>0</v>
      </c>
      <c r="J36" s="308">
        <v>6</v>
      </c>
      <c r="K36" s="309">
        <v>0</v>
      </c>
      <c r="L36" s="310">
        <v>0</v>
      </c>
      <c r="M36" s="112">
        <f t="shared" si="11"/>
        <v>1560</v>
      </c>
      <c r="N36" s="112">
        <v>390</v>
      </c>
      <c r="O36" s="135">
        <v>0</v>
      </c>
      <c r="P36" s="135">
        <v>0</v>
      </c>
      <c r="Q36" s="122">
        <f t="shared" si="5"/>
        <v>1170</v>
      </c>
      <c r="R36" s="177">
        <v>16</v>
      </c>
    </row>
    <row r="37" spans="1:18" ht="12.75" customHeight="1">
      <c r="A37" s="387"/>
      <c r="B37" s="108" t="s">
        <v>115</v>
      </c>
      <c r="C37" s="308">
        <v>94</v>
      </c>
      <c r="D37" s="308">
        <v>20</v>
      </c>
      <c r="E37" s="308">
        <v>32</v>
      </c>
      <c r="F37" s="308">
        <v>12</v>
      </c>
      <c r="G37" s="308">
        <v>0</v>
      </c>
      <c r="H37" s="308">
        <v>14</v>
      </c>
      <c r="I37" s="308">
        <v>0</v>
      </c>
      <c r="J37" s="308">
        <v>16</v>
      </c>
      <c r="K37" s="309">
        <v>0</v>
      </c>
      <c r="L37" s="310">
        <v>0</v>
      </c>
      <c r="M37" s="112">
        <f t="shared" si="11"/>
        <v>1725</v>
      </c>
      <c r="N37" s="112">
        <v>487.5</v>
      </c>
      <c r="O37" s="135">
        <v>0</v>
      </c>
      <c r="P37" s="135">
        <v>0</v>
      </c>
      <c r="Q37" s="122">
        <f t="shared" si="5"/>
        <v>1237.5</v>
      </c>
      <c r="R37" s="177">
        <v>21</v>
      </c>
    </row>
    <row r="38" spans="1:18" ht="12.75" customHeight="1">
      <c r="A38" s="387"/>
      <c r="B38" s="108" t="s">
        <v>116</v>
      </c>
      <c r="C38" s="308">
        <v>27</v>
      </c>
      <c r="D38" s="308">
        <v>19</v>
      </c>
      <c r="E38" s="308">
        <v>8</v>
      </c>
      <c r="F38" s="308">
        <v>4</v>
      </c>
      <c r="G38" s="308">
        <v>2</v>
      </c>
      <c r="H38" s="308">
        <v>1</v>
      </c>
      <c r="I38" s="308">
        <v>0</v>
      </c>
      <c r="J38" s="308">
        <v>3</v>
      </c>
      <c r="K38" s="309">
        <v>0</v>
      </c>
      <c r="L38" s="310">
        <v>0</v>
      </c>
      <c r="M38" s="112">
        <f t="shared" si="11"/>
        <v>480</v>
      </c>
      <c r="N38" s="112">
        <v>135</v>
      </c>
      <c r="O38" s="135">
        <v>0</v>
      </c>
      <c r="P38" s="135">
        <v>0</v>
      </c>
      <c r="Q38" s="122">
        <f t="shared" si="5"/>
        <v>345</v>
      </c>
      <c r="R38" s="177">
        <v>5</v>
      </c>
    </row>
    <row r="39" spans="1:18" ht="12.75" customHeight="1">
      <c r="A39" s="387"/>
      <c r="B39" s="116" t="s">
        <v>117</v>
      </c>
      <c r="C39" s="168">
        <f aca="true" t="shared" si="12" ref="C39:P39">SUM(C33:C38)</f>
        <v>505</v>
      </c>
      <c r="D39" s="168">
        <f t="shared" si="12"/>
        <v>77</v>
      </c>
      <c r="E39" s="168">
        <f t="shared" si="12"/>
        <v>1126</v>
      </c>
      <c r="F39" s="168">
        <f t="shared" si="12"/>
        <v>94</v>
      </c>
      <c r="G39" s="168">
        <f t="shared" si="12"/>
        <v>5</v>
      </c>
      <c r="H39" s="168">
        <f t="shared" si="12"/>
        <v>57</v>
      </c>
      <c r="I39" s="168">
        <f t="shared" si="12"/>
        <v>0</v>
      </c>
      <c r="J39" s="168">
        <f t="shared" si="12"/>
        <v>96</v>
      </c>
      <c r="K39" s="168">
        <f t="shared" si="12"/>
        <v>1</v>
      </c>
      <c r="L39" s="168">
        <f t="shared" si="12"/>
        <v>2</v>
      </c>
      <c r="M39" s="168">
        <f t="shared" si="12"/>
        <v>9605</v>
      </c>
      <c r="N39" s="168">
        <f t="shared" si="12"/>
        <v>2377.5</v>
      </c>
      <c r="O39" s="169">
        <f t="shared" si="12"/>
        <v>0</v>
      </c>
      <c r="P39" s="169">
        <f t="shared" si="12"/>
        <v>0</v>
      </c>
      <c r="Q39" s="265">
        <f t="shared" si="5"/>
        <v>7227.5</v>
      </c>
      <c r="R39" s="266">
        <f>SUM(R33:R38)</f>
        <v>96</v>
      </c>
    </row>
    <row r="40" spans="1:18" ht="12.75" customHeight="1">
      <c r="A40" s="387">
        <v>43805</v>
      </c>
      <c r="B40" s="108" t="s">
        <v>112</v>
      </c>
      <c r="C40" s="308">
        <v>113</v>
      </c>
      <c r="D40" s="308">
        <v>31</v>
      </c>
      <c r="E40" s="308">
        <v>398</v>
      </c>
      <c r="F40" s="308">
        <v>20</v>
      </c>
      <c r="G40" s="308">
        <v>0</v>
      </c>
      <c r="H40" s="308">
        <v>8</v>
      </c>
      <c r="I40" s="308">
        <v>0</v>
      </c>
      <c r="J40" s="308">
        <v>15</v>
      </c>
      <c r="K40" s="309">
        <v>0</v>
      </c>
      <c r="L40" s="310">
        <v>0</v>
      </c>
      <c r="M40" s="112">
        <f aca="true" t="shared" si="13" ref="M40:M45">SUM(C40*15,F40*7.5,G40*7.5,H40*7.5,I40*7.5,J40*7.5,K40*100,L40*20)</f>
        <v>2017.5</v>
      </c>
      <c r="N40" s="112">
        <v>390</v>
      </c>
      <c r="O40" s="135">
        <v>0</v>
      </c>
      <c r="P40" s="135">
        <v>0</v>
      </c>
      <c r="Q40" s="122">
        <f t="shared" si="5"/>
        <v>1627.5</v>
      </c>
      <c r="R40" s="177">
        <v>13</v>
      </c>
    </row>
    <row r="41" spans="1:18" ht="12.75" customHeight="1">
      <c r="A41" s="387"/>
      <c r="B41" s="108" t="s">
        <v>113</v>
      </c>
      <c r="C41" s="308">
        <v>0</v>
      </c>
      <c r="D41" s="308">
        <v>0</v>
      </c>
      <c r="E41" s="308">
        <v>0</v>
      </c>
      <c r="F41" s="308">
        <v>0</v>
      </c>
      <c r="G41" s="308">
        <v>0</v>
      </c>
      <c r="H41" s="308">
        <v>0</v>
      </c>
      <c r="I41" s="308">
        <v>0</v>
      </c>
      <c r="J41" s="308">
        <v>0</v>
      </c>
      <c r="K41" s="309">
        <v>0</v>
      </c>
      <c r="L41" s="310">
        <v>0</v>
      </c>
      <c r="M41" s="112">
        <f t="shared" si="13"/>
        <v>0</v>
      </c>
      <c r="N41" s="112">
        <v>0</v>
      </c>
      <c r="O41" s="135">
        <v>0</v>
      </c>
      <c r="P41" s="135">
        <v>0</v>
      </c>
      <c r="Q41" s="122">
        <f t="shared" si="5"/>
        <v>0</v>
      </c>
      <c r="R41" s="177">
        <v>0</v>
      </c>
    </row>
    <row r="42" spans="1:18" ht="12.75" customHeight="1">
      <c r="A42" s="387"/>
      <c r="B42" s="108" t="s">
        <v>114</v>
      </c>
      <c r="C42" s="308">
        <v>87</v>
      </c>
      <c r="D42" s="308">
        <v>0</v>
      </c>
      <c r="E42" s="308">
        <v>283</v>
      </c>
      <c r="F42" s="308">
        <v>13</v>
      </c>
      <c r="G42" s="308">
        <v>2</v>
      </c>
      <c r="H42" s="308">
        <v>1</v>
      </c>
      <c r="I42" s="308">
        <v>0</v>
      </c>
      <c r="J42" s="308">
        <v>7</v>
      </c>
      <c r="K42" s="309">
        <v>0</v>
      </c>
      <c r="L42" s="310">
        <v>0</v>
      </c>
      <c r="M42" s="112">
        <f t="shared" si="13"/>
        <v>1477.5</v>
      </c>
      <c r="N42" s="112">
        <v>217</v>
      </c>
      <c r="O42" s="135">
        <v>0</v>
      </c>
      <c r="P42" s="135">
        <v>0</v>
      </c>
      <c r="Q42" s="122">
        <f t="shared" si="5"/>
        <v>1260.5</v>
      </c>
      <c r="R42" s="177">
        <v>8</v>
      </c>
    </row>
    <row r="43" spans="1:18" ht="12.75" customHeight="1">
      <c r="A43" s="387"/>
      <c r="B43" s="213" t="s">
        <v>139</v>
      </c>
      <c r="C43" s="308">
        <v>55</v>
      </c>
      <c r="D43" s="308">
        <v>0</v>
      </c>
      <c r="E43" s="308">
        <v>0</v>
      </c>
      <c r="F43" s="308">
        <v>5</v>
      </c>
      <c r="G43" s="308">
        <v>0</v>
      </c>
      <c r="H43" s="308">
        <v>3</v>
      </c>
      <c r="I43" s="308">
        <v>0</v>
      </c>
      <c r="J43" s="308">
        <v>6</v>
      </c>
      <c r="K43" s="309">
        <v>0</v>
      </c>
      <c r="L43" s="310">
        <v>0</v>
      </c>
      <c r="M43" s="112">
        <f t="shared" si="13"/>
        <v>930</v>
      </c>
      <c r="N43" s="112">
        <v>52.5</v>
      </c>
      <c r="O43" s="135">
        <v>0</v>
      </c>
      <c r="P43" s="135">
        <v>0</v>
      </c>
      <c r="Q43" s="122">
        <f t="shared" si="5"/>
        <v>877.5</v>
      </c>
      <c r="R43" s="177">
        <v>3</v>
      </c>
    </row>
    <row r="44" spans="1:18" ht="12.75" customHeight="1">
      <c r="A44" s="387"/>
      <c r="B44" s="108" t="s">
        <v>115</v>
      </c>
      <c r="C44" s="308">
        <v>39</v>
      </c>
      <c r="D44" s="308">
        <v>0</v>
      </c>
      <c r="E44" s="308">
        <v>14</v>
      </c>
      <c r="F44" s="308">
        <v>5</v>
      </c>
      <c r="G44" s="308">
        <v>0</v>
      </c>
      <c r="H44" s="308">
        <v>1</v>
      </c>
      <c r="I44" s="308">
        <v>0</v>
      </c>
      <c r="J44" s="308">
        <v>1</v>
      </c>
      <c r="K44" s="309">
        <v>0</v>
      </c>
      <c r="L44" s="310">
        <v>0</v>
      </c>
      <c r="M44" s="112">
        <f t="shared" si="13"/>
        <v>637.5</v>
      </c>
      <c r="N44" s="112">
        <v>30</v>
      </c>
      <c r="O44" s="135">
        <v>0</v>
      </c>
      <c r="P44" s="135">
        <v>0</v>
      </c>
      <c r="Q44" s="122">
        <f t="shared" si="5"/>
        <v>607.5</v>
      </c>
      <c r="R44" s="177">
        <v>1</v>
      </c>
    </row>
    <row r="45" spans="1:18" ht="12.75" customHeight="1">
      <c r="A45" s="387"/>
      <c r="B45" s="108" t="s">
        <v>116</v>
      </c>
      <c r="C45" s="308">
        <v>53</v>
      </c>
      <c r="D45" s="308">
        <v>0</v>
      </c>
      <c r="E45" s="308">
        <v>14</v>
      </c>
      <c r="F45" s="308">
        <v>0</v>
      </c>
      <c r="G45" s="308">
        <v>0</v>
      </c>
      <c r="H45" s="308">
        <v>3</v>
      </c>
      <c r="I45" s="308">
        <v>0</v>
      </c>
      <c r="J45" s="308">
        <v>2</v>
      </c>
      <c r="K45" s="309">
        <v>0</v>
      </c>
      <c r="L45" s="310">
        <v>0</v>
      </c>
      <c r="M45" s="112">
        <f t="shared" si="13"/>
        <v>832.5</v>
      </c>
      <c r="N45" s="112">
        <v>75</v>
      </c>
      <c r="O45" s="135">
        <v>0</v>
      </c>
      <c r="P45" s="135">
        <v>0</v>
      </c>
      <c r="Q45" s="122">
        <f t="shared" si="5"/>
        <v>757.5</v>
      </c>
      <c r="R45" s="177">
        <v>1</v>
      </c>
    </row>
    <row r="46" spans="1:18" ht="12.75" customHeight="1">
      <c r="A46" s="387"/>
      <c r="B46" s="116" t="s">
        <v>117</v>
      </c>
      <c r="C46" s="168">
        <f aca="true" t="shared" si="14" ref="C46:P46">SUM(C40:C45)</f>
        <v>347</v>
      </c>
      <c r="D46" s="168">
        <f t="shared" si="14"/>
        <v>31</v>
      </c>
      <c r="E46" s="168">
        <f t="shared" si="14"/>
        <v>709</v>
      </c>
      <c r="F46" s="168">
        <f t="shared" si="14"/>
        <v>43</v>
      </c>
      <c r="G46" s="168">
        <f t="shared" si="14"/>
        <v>2</v>
      </c>
      <c r="H46" s="168">
        <f t="shared" si="14"/>
        <v>16</v>
      </c>
      <c r="I46" s="168">
        <f t="shared" si="14"/>
        <v>0</v>
      </c>
      <c r="J46" s="168">
        <f t="shared" si="14"/>
        <v>31</v>
      </c>
      <c r="K46" s="168">
        <f t="shared" si="14"/>
        <v>0</v>
      </c>
      <c r="L46" s="168">
        <f t="shared" si="14"/>
        <v>0</v>
      </c>
      <c r="M46" s="168">
        <f t="shared" si="14"/>
        <v>5895</v>
      </c>
      <c r="N46" s="168">
        <f t="shared" si="14"/>
        <v>764.5</v>
      </c>
      <c r="O46" s="169">
        <f t="shared" si="14"/>
        <v>0</v>
      </c>
      <c r="P46" s="169">
        <f t="shared" si="14"/>
        <v>0</v>
      </c>
      <c r="Q46" s="265">
        <f t="shared" si="5"/>
        <v>5130.5</v>
      </c>
      <c r="R46" s="266">
        <f>SUM(R40:R45)</f>
        <v>26</v>
      </c>
    </row>
    <row r="47" spans="1:18" ht="12.75" customHeight="1">
      <c r="A47" s="387">
        <v>43806</v>
      </c>
      <c r="B47" s="108" t="s">
        <v>112</v>
      </c>
      <c r="C47" s="308">
        <v>281</v>
      </c>
      <c r="D47" s="308">
        <v>42</v>
      </c>
      <c r="E47" s="308">
        <v>40</v>
      </c>
      <c r="F47" s="308">
        <v>65</v>
      </c>
      <c r="G47" s="308">
        <v>3</v>
      </c>
      <c r="H47" s="308">
        <v>34</v>
      </c>
      <c r="I47" s="308">
        <v>0</v>
      </c>
      <c r="J47" s="308">
        <v>69</v>
      </c>
      <c r="K47" s="309">
        <v>0</v>
      </c>
      <c r="L47" s="310">
        <v>0</v>
      </c>
      <c r="M47" s="112">
        <f aca="true" t="shared" si="15" ref="M47:M52">SUM(C47*15,F47*7.5,G47*7.5,H47*7.5,I47*7.5,J47*7.5,K47*100,L47*20)</f>
        <v>5497.5</v>
      </c>
      <c r="N47" s="112">
        <v>2460</v>
      </c>
      <c r="O47" s="135">
        <v>0</v>
      </c>
      <c r="P47" s="135">
        <v>0</v>
      </c>
      <c r="Q47" s="122">
        <f t="shared" si="5"/>
        <v>3037.5</v>
      </c>
      <c r="R47" s="177">
        <v>82</v>
      </c>
    </row>
    <row r="48" spans="1:18" ht="12.75" customHeight="1">
      <c r="A48" s="387"/>
      <c r="B48" s="108" t="s">
        <v>113</v>
      </c>
      <c r="C48" s="308">
        <v>0</v>
      </c>
      <c r="D48" s="308">
        <v>0</v>
      </c>
      <c r="E48" s="308">
        <v>0</v>
      </c>
      <c r="F48" s="308">
        <v>0</v>
      </c>
      <c r="G48" s="308">
        <v>0</v>
      </c>
      <c r="H48" s="308">
        <v>0</v>
      </c>
      <c r="I48" s="308">
        <v>0</v>
      </c>
      <c r="J48" s="308">
        <v>0</v>
      </c>
      <c r="K48" s="309">
        <v>0</v>
      </c>
      <c r="L48" s="310">
        <v>0</v>
      </c>
      <c r="M48" s="112">
        <f t="shared" si="15"/>
        <v>0</v>
      </c>
      <c r="N48" s="112">
        <v>0</v>
      </c>
      <c r="O48" s="135">
        <v>0</v>
      </c>
      <c r="P48" s="135">
        <v>0</v>
      </c>
      <c r="Q48" s="122">
        <f t="shared" si="5"/>
        <v>0</v>
      </c>
      <c r="R48" s="177">
        <v>0</v>
      </c>
    </row>
    <row r="49" spans="1:18" ht="12.75" customHeight="1">
      <c r="A49" s="387"/>
      <c r="B49" s="108" t="s">
        <v>114</v>
      </c>
      <c r="C49" s="308">
        <v>292</v>
      </c>
      <c r="D49" s="308">
        <v>4</v>
      </c>
      <c r="E49" s="308">
        <v>58</v>
      </c>
      <c r="F49" s="308">
        <v>66</v>
      </c>
      <c r="G49" s="308">
        <v>4</v>
      </c>
      <c r="H49" s="308">
        <v>35</v>
      </c>
      <c r="I49" s="308">
        <v>0</v>
      </c>
      <c r="J49" s="308">
        <v>64</v>
      </c>
      <c r="K49" s="309">
        <v>0</v>
      </c>
      <c r="L49" s="310">
        <v>1</v>
      </c>
      <c r="M49" s="112">
        <f t="shared" si="15"/>
        <v>5667.5</v>
      </c>
      <c r="N49" s="112">
        <v>2010</v>
      </c>
      <c r="O49" s="135">
        <v>0</v>
      </c>
      <c r="P49" s="135">
        <v>0</v>
      </c>
      <c r="Q49" s="122">
        <f t="shared" si="5"/>
        <v>3657.5</v>
      </c>
      <c r="R49" s="177">
        <v>71</v>
      </c>
    </row>
    <row r="50" spans="1:18" ht="12.75" customHeight="1">
      <c r="A50" s="387"/>
      <c r="B50" s="213" t="s">
        <v>139</v>
      </c>
      <c r="C50" s="308">
        <v>121</v>
      </c>
      <c r="D50" s="308">
        <v>0</v>
      </c>
      <c r="E50" s="308">
        <v>5</v>
      </c>
      <c r="F50" s="308">
        <v>31</v>
      </c>
      <c r="G50" s="308">
        <v>0</v>
      </c>
      <c r="H50" s="308">
        <v>4</v>
      </c>
      <c r="I50" s="308">
        <v>0</v>
      </c>
      <c r="J50" s="308">
        <v>6</v>
      </c>
      <c r="K50" s="309">
        <v>0</v>
      </c>
      <c r="L50" s="310">
        <v>0</v>
      </c>
      <c r="M50" s="112">
        <f t="shared" si="15"/>
        <v>2122.5</v>
      </c>
      <c r="N50" s="112">
        <v>645</v>
      </c>
      <c r="O50" s="135">
        <v>0</v>
      </c>
      <c r="P50" s="135">
        <v>0</v>
      </c>
      <c r="Q50" s="122">
        <f t="shared" si="5"/>
        <v>1477.5</v>
      </c>
      <c r="R50" s="177">
        <v>28</v>
      </c>
    </row>
    <row r="51" spans="1:18" ht="12.75" customHeight="1">
      <c r="A51" s="387"/>
      <c r="B51" s="108" t="s">
        <v>115</v>
      </c>
      <c r="C51" s="308">
        <v>154</v>
      </c>
      <c r="D51" s="308">
        <v>60</v>
      </c>
      <c r="E51" s="308">
        <v>10</v>
      </c>
      <c r="F51" s="308">
        <v>21</v>
      </c>
      <c r="G51" s="308">
        <v>0</v>
      </c>
      <c r="H51" s="308">
        <v>20</v>
      </c>
      <c r="I51" s="308">
        <v>0</v>
      </c>
      <c r="J51" s="308">
        <v>33</v>
      </c>
      <c r="K51" s="309">
        <v>0</v>
      </c>
      <c r="L51" s="310">
        <v>0</v>
      </c>
      <c r="M51" s="112">
        <f t="shared" si="15"/>
        <v>2865</v>
      </c>
      <c r="N51" s="112">
        <v>1080</v>
      </c>
      <c r="O51" s="135">
        <v>0</v>
      </c>
      <c r="P51" s="135">
        <v>0</v>
      </c>
      <c r="Q51" s="122">
        <f t="shared" si="5"/>
        <v>1785</v>
      </c>
      <c r="R51" s="177">
        <v>42</v>
      </c>
    </row>
    <row r="52" spans="1:18" ht="12.75" customHeight="1">
      <c r="A52" s="387"/>
      <c r="B52" s="108" t="s">
        <v>116</v>
      </c>
      <c r="C52" s="308">
        <v>43</v>
      </c>
      <c r="D52" s="308">
        <v>31</v>
      </c>
      <c r="E52" s="308">
        <v>7</v>
      </c>
      <c r="F52" s="308">
        <v>5</v>
      </c>
      <c r="G52" s="308">
        <v>0</v>
      </c>
      <c r="H52" s="308">
        <v>4</v>
      </c>
      <c r="I52" s="308">
        <v>0</v>
      </c>
      <c r="J52" s="308">
        <v>11</v>
      </c>
      <c r="K52" s="309">
        <v>0</v>
      </c>
      <c r="L52" s="310">
        <v>0</v>
      </c>
      <c r="M52" s="112">
        <f t="shared" si="15"/>
        <v>795</v>
      </c>
      <c r="N52" s="112">
        <v>315</v>
      </c>
      <c r="O52" s="135">
        <v>0</v>
      </c>
      <c r="P52" s="135">
        <v>0</v>
      </c>
      <c r="Q52" s="122">
        <f t="shared" si="5"/>
        <v>480</v>
      </c>
      <c r="R52" s="177">
        <v>12</v>
      </c>
    </row>
    <row r="53" spans="1:18" ht="12.75" customHeight="1">
      <c r="A53" s="387"/>
      <c r="B53" s="116" t="s">
        <v>117</v>
      </c>
      <c r="C53" s="168">
        <f aca="true" t="shared" si="16" ref="C53:P53">SUM(C47:C52)</f>
        <v>891</v>
      </c>
      <c r="D53" s="168">
        <f t="shared" si="16"/>
        <v>137</v>
      </c>
      <c r="E53" s="168">
        <f t="shared" si="16"/>
        <v>120</v>
      </c>
      <c r="F53" s="168">
        <f t="shared" si="16"/>
        <v>188</v>
      </c>
      <c r="G53" s="168">
        <f t="shared" si="16"/>
        <v>7</v>
      </c>
      <c r="H53" s="168">
        <f t="shared" si="16"/>
        <v>97</v>
      </c>
      <c r="I53" s="168">
        <f t="shared" si="16"/>
        <v>0</v>
      </c>
      <c r="J53" s="168">
        <f t="shared" si="16"/>
        <v>183</v>
      </c>
      <c r="K53" s="168">
        <f t="shared" si="16"/>
        <v>0</v>
      </c>
      <c r="L53" s="168">
        <f t="shared" si="16"/>
        <v>1</v>
      </c>
      <c r="M53" s="168">
        <f t="shared" si="16"/>
        <v>16947.5</v>
      </c>
      <c r="N53" s="168">
        <f t="shared" si="16"/>
        <v>6510</v>
      </c>
      <c r="O53" s="169">
        <f t="shared" si="16"/>
        <v>0</v>
      </c>
      <c r="P53" s="169">
        <f t="shared" si="16"/>
        <v>0</v>
      </c>
      <c r="Q53" s="265">
        <f t="shared" si="5"/>
        <v>10437.5</v>
      </c>
      <c r="R53" s="266">
        <f>SUM(R47:R52)</f>
        <v>235</v>
      </c>
    </row>
    <row r="54" spans="1:18" ht="12.75" customHeight="1">
      <c r="A54" s="387">
        <v>43807</v>
      </c>
      <c r="B54" s="108" t="s">
        <v>112</v>
      </c>
      <c r="C54" s="308">
        <v>323</v>
      </c>
      <c r="D54" s="308">
        <v>34</v>
      </c>
      <c r="E54" s="308">
        <v>11</v>
      </c>
      <c r="F54" s="308">
        <v>95</v>
      </c>
      <c r="G54" s="308">
        <v>3</v>
      </c>
      <c r="H54" s="308">
        <v>40</v>
      </c>
      <c r="I54" s="308">
        <v>0</v>
      </c>
      <c r="J54" s="308">
        <v>55</v>
      </c>
      <c r="K54" s="309">
        <v>0</v>
      </c>
      <c r="L54" s="310">
        <v>0</v>
      </c>
      <c r="M54" s="112">
        <f aca="true" t="shared" si="17" ref="M54:M59">SUM(C54*15,F54*7.5,G54*7.5,H54*7.5,I54*7.5,J54*7.5,K54*100,L54*20)</f>
        <v>6292.5</v>
      </c>
      <c r="N54" s="112">
        <v>2077.5</v>
      </c>
      <c r="O54" s="135">
        <v>0</v>
      </c>
      <c r="P54" s="135">
        <v>0</v>
      </c>
      <c r="Q54" s="122">
        <f t="shared" si="5"/>
        <v>4215</v>
      </c>
      <c r="R54" s="177">
        <v>83</v>
      </c>
    </row>
    <row r="55" spans="1:18" ht="12.75" customHeight="1">
      <c r="A55" s="387"/>
      <c r="B55" s="108" t="s">
        <v>113</v>
      </c>
      <c r="C55" s="308">
        <v>0</v>
      </c>
      <c r="D55" s="308">
        <v>0</v>
      </c>
      <c r="E55" s="308">
        <v>0</v>
      </c>
      <c r="F55" s="308">
        <v>0</v>
      </c>
      <c r="G55" s="308">
        <v>0</v>
      </c>
      <c r="H55" s="308">
        <v>0</v>
      </c>
      <c r="I55" s="308">
        <v>0</v>
      </c>
      <c r="J55" s="308">
        <v>0</v>
      </c>
      <c r="K55" s="309">
        <v>0</v>
      </c>
      <c r="L55" s="310">
        <v>0</v>
      </c>
      <c r="M55" s="112">
        <f t="shared" si="17"/>
        <v>0</v>
      </c>
      <c r="N55" s="112">
        <v>0</v>
      </c>
      <c r="O55" s="135">
        <v>0</v>
      </c>
      <c r="P55" s="135">
        <v>0</v>
      </c>
      <c r="Q55" s="122">
        <f t="shared" si="5"/>
        <v>0</v>
      </c>
      <c r="R55" s="177">
        <v>0</v>
      </c>
    </row>
    <row r="56" spans="1:18" ht="12.75" customHeight="1">
      <c r="A56" s="387"/>
      <c r="B56" s="108" t="s">
        <v>114</v>
      </c>
      <c r="C56" s="308">
        <v>359</v>
      </c>
      <c r="D56" s="308">
        <v>34</v>
      </c>
      <c r="E56" s="308">
        <v>37</v>
      </c>
      <c r="F56" s="308">
        <v>64</v>
      </c>
      <c r="G56" s="308">
        <v>0</v>
      </c>
      <c r="H56" s="308">
        <v>61</v>
      </c>
      <c r="I56" s="308">
        <v>0</v>
      </c>
      <c r="J56" s="308">
        <v>106</v>
      </c>
      <c r="K56" s="309">
        <v>0</v>
      </c>
      <c r="L56" s="310">
        <v>0</v>
      </c>
      <c r="M56" s="112">
        <f t="shared" si="17"/>
        <v>7117.5</v>
      </c>
      <c r="N56" s="112">
        <v>2377.5</v>
      </c>
      <c r="O56" s="135">
        <v>0</v>
      </c>
      <c r="P56" s="135">
        <v>0</v>
      </c>
      <c r="Q56" s="122">
        <f t="shared" si="5"/>
        <v>4740</v>
      </c>
      <c r="R56" s="177">
        <v>87</v>
      </c>
    </row>
    <row r="57" spans="1:18" ht="12.75" customHeight="1">
      <c r="A57" s="387"/>
      <c r="B57" s="213" t="s">
        <v>139</v>
      </c>
      <c r="C57" s="308">
        <v>178</v>
      </c>
      <c r="D57" s="308">
        <v>0</v>
      </c>
      <c r="E57" s="308">
        <v>11</v>
      </c>
      <c r="F57" s="308">
        <v>61</v>
      </c>
      <c r="G57" s="308">
        <v>1</v>
      </c>
      <c r="H57" s="308">
        <v>38</v>
      </c>
      <c r="I57" s="308">
        <v>0</v>
      </c>
      <c r="J57" s="308">
        <v>27</v>
      </c>
      <c r="K57" s="309">
        <v>0</v>
      </c>
      <c r="L57" s="310">
        <v>0</v>
      </c>
      <c r="M57" s="112">
        <f t="shared" si="17"/>
        <v>3622.5</v>
      </c>
      <c r="N57" s="112">
        <v>997.5</v>
      </c>
      <c r="O57" s="135">
        <v>0</v>
      </c>
      <c r="P57" s="135">
        <v>0</v>
      </c>
      <c r="Q57" s="122">
        <f t="shared" si="5"/>
        <v>2625</v>
      </c>
      <c r="R57" s="177">
        <v>41</v>
      </c>
    </row>
    <row r="58" spans="1:18" ht="12.75" customHeight="1">
      <c r="A58" s="387"/>
      <c r="B58" s="108" t="s">
        <v>115</v>
      </c>
      <c r="C58" s="308">
        <v>223</v>
      </c>
      <c r="D58" s="308">
        <v>24</v>
      </c>
      <c r="E58" s="308">
        <v>8</v>
      </c>
      <c r="F58" s="308">
        <v>58</v>
      </c>
      <c r="G58" s="308">
        <v>1</v>
      </c>
      <c r="H58" s="308">
        <v>33</v>
      </c>
      <c r="I58" s="308">
        <v>1</v>
      </c>
      <c r="J58" s="308">
        <v>54</v>
      </c>
      <c r="K58" s="309">
        <v>0</v>
      </c>
      <c r="L58" s="310">
        <v>0</v>
      </c>
      <c r="M58" s="112">
        <f t="shared" si="17"/>
        <v>4447.5</v>
      </c>
      <c r="N58" s="112">
        <v>1942.5</v>
      </c>
      <c r="O58" s="135">
        <v>0</v>
      </c>
      <c r="P58" s="135">
        <v>7.5</v>
      </c>
      <c r="Q58" s="122">
        <f t="shared" si="5"/>
        <v>2512.5</v>
      </c>
      <c r="R58" s="177">
        <v>85</v>
      </c>
    </row>
    <row r="59" spans="1:18" ht="12.75" customHeight="1">
      <c r="A59" s="387"/>
      <c r="B59" s="108" t="s">
        <v>116</v>
      </c>
      <c r="C59" s="308">
        <v>52</v>
      </c>
      <c r="D59" s="308">
        <v>15</v>
      </c>
      <c r="E59" s="308">
        <v>21</v>
      </c>
      <c r="F59" s="308">
        <v>4</v>
      </c>
      <c r="G59" s="308">
        <v>0</v>
      </c>
      <c r="H59" s="308">
        <v>19</v>
      </c>
      <c r="I59" s="308">
        <v>0</v>
      </c>
      <c r="J59" s="308">
        <v>51</v>
      </c>
      <c r="K59" s="309">
        <v>0</v>
      </c>
      <c r="L59" s="310">
        <v>0</v>
      </c>
      <c r="M59" s="112">
        <f t="shared" si="17"/>
        <v>1335</v>
      </c>
      <c r="N59" s="112">
        <v>682.5</v>
      </c>
      <c r="O59" s="135">
        <v>0</v>
      </c>
      <c r="P59" s="135">
        <v>0</v>
      </c>
      <c r="Q59" s="122">
        <f t="shared" si="5"/>
        <v>652.5</v>
      </c>
      <c r="R59" s="177">
        <v>0</v>
      </c>
    </row>
    <row r="60" spans="1:18" ht="12.75" customHeight="1">
      <c r="A60" s="387"/>
      <c r="B60" s="116" t="s">
        <v>117</v>
      </c>
      <c r="C60" s="168">
        <f aca="true" t="shared" si="18" ref="C60:P60">SUM(C54:C59)</f>
        <v>1135</v>
      </c>
      <c r="D60" s="168">
        <f t="shared" si="18"/>
        <v>107</v>
      </c>
      <c r="E60" s="168">
        <f t="shared" si="18"/>
        <v>88</v>
      </c>
      <c r="F60" s="168">
        <f t="shared" si="18"/>
        <v>282</v>
      </c>
      <c r="G60" s="168">
        <f t="shared" si="18"/>
        <v>5</v>
      </c>
      <c r="H60" s="168">
        <f t="shared" si="18"/>
        <v>191</v>
      </c>
      <c r="I60" s="168">
        <f t="shared" si="18"/>
        <v>1</v>
      </c>
      <c r="J60" s="168">
        <f t="shared" si="18"/>
        <v>293</v>
      </c>
      <c r="K60" s="168">
        <f t="shared" si="18"/>
        <v>0</v>
      </c>
      <c r="L60" s="168">
        <f t="shared" si="18"/>
        <v>0</v>
      </c>
      <c r="M60" s="168">
        <f t="shared" si="18"/>
        <v>22815</v>
      </c>
      <c r="N60" s="168">
        <f t="shared" si="18"/>
        <v>8077.5</v>
      </c>
      <c r="O60" s="169">
        <f t="shared" si="18"/>
        <v>0</v>
      </c>
      <c r="P60" s="169">
        <f t="shared" si="18"/>
        <v>7.5</v>
      </c>
      <c r="Q60" s="265">
        <f t="shared" si="5"/>
        <v>14745</v>
      </c>
      <c r="R60" s="266">
        <f>SUM(R54:R59)</f>
        <v>296</v>
      </c>
    </row>
    <row r="61" spans="1:18" ht="12.75" customHeight="1">
      <c r="A61" s="385" t="s">
        <v>118</v>
      </c>
      <c r="B61" s="385"/>
      <c r="C61" s="125">
        <f aca="true" t="shared" si="19" ref="C61:R61">SUM(C18,C25,C60,C32,C39,C46,C53,C60)</f>
        <v>5575</v>
      </c>
      <c r="D61" s="125">
        <f t="shared" si="19"/>
        <v>586</v>
      </c>
      <c r="E61" s="125">
        <f t="shared" si="19"/>
        <v>4629</v>
      </c>
      <c r="F61" s="125">
        <f t="shared" si="19"/>
        <v>1211</v>
      </c>
      <c r="G61" s="125">
        <f t="shared" si="19"/>
        <v>35</v>
      </c>
      <c r="H61" s="125">
        <f t="shared" si="19"/>
        <v>696</v>
      </c>
      <c r="I61" s="125">
        <f t="shared" si="19"/>
        <v>3</v>
      </c>
      <c r="J61" s="125">
        <f t="shared" si="19"/>
        <v>1110</v>
      </c>
      <c r="K61" s="125">
        <f t="shared" si="19"/>
        <v>1</v>
      </c>
      <c r="L61" s="125">
        <f t="shared" si="19"/>
        <v>3</v>
      </c>
      <c r="M61" s="125">
        <f t="shared" si="19"/>
        <v>106697.5</v>
      </c>
      <c r="N61" s="125">
        <f t="shared" si="19"/>
        <v>31252</v>
      </c>
      <c r="O61" s="125">
        <f t="shared" si="19"/>
        <v>7.5</v>
      </c>
      <c r="P61" s="125">
        <f t="shared" si="19"/>
        <v>40</v>
      </c>
      <c r="Q61" s="125">
        <f t="shared" si="19"/>
        <v>75478</v>
      </c>
      <c r="R61" s="125">
        <f t="shared" si="19"/>
        <v>1136</v>
      </c>
    </row>
    <row r="62" spans="1:18" ht="12.75" customHeight="1">
      <c r="A62" s="387">
        <v>43808</v>
      </c>
      <c r="B62" s="108" t="s">
        <v>112</v>
      </c>
      <c r="C62" s="308">
        <v>133</v>
      </c>
      <c r="D62" s="308">
        <v>12</v>
      </c>
      <c r="E62" s="308">
        <v>181</v>
      </c>
      <c r="F62" s="308">
        <v>29</v>
      </c>
      <c r="G62" s="308">
        <v>0</v>
      </c>
      <c r="H62" s="308">
        <v>19</v>
      </c>
      <c r="I62" s="308">
        <v>0</v>
      </c>
      <c r="J62" s="308">
        <v>26</v>
      </c>
      <c r="K62" s="309">
        <v>1</v>
      </c>
      <c r="L62" s="310">
        <v>1</v>
      </c>
      <c r="M62" s="112">
        <f aca="true" t="shared" si="20" ref="M62:M67">SUM(C62*15,F62*7.5,G62*7.5,H62*7.5,I62*7.5,J62*7.5,K62*100,L62*20)</f>
        <v>2670</v>
      </c>
      <c r="N62" s="112">
        <v>842.5</v>
      </c>
      <c r="O62" s="135">
        <v>0</v>
      </c>
      <c r="P62" s="135">
        <v>0</v>
      </c>
      <c r="Q62" s="122">
        <f aca="true" t="shared" si="21" ref="Q62:Q110">SUM(M62-N62)-O62+P62</f>
        <v>1827.5</v>
      </c>
      <c r="R62" s="177">
        <v>29</v>
      </c>
    </row>
    <row r="63" spans="1:18" ht="12.75" customHeight="1">
      <c r="A63" s="387"/>
      <c r="B63" s="108" t="s">
        <v>113</v>
      </c>
      <c r="C63" s="308">
        <v>0</v>
      </c>
      <c r="D63" s="308">
        <v>0</v>
      </c>
      <c r="E63" s="308">
        <v>0</v>
      </c>
      <c r="F63" s="308">
        <v>0</v>
      </c>
      <c r="G63" s="308">
        <v>0</v>
      </c>
      <c r="H63" s="308">
        <v>0</v>
      </c>
      <c r="I63" s="308">
        <v>0</v>
      </c>
      <c r="J63" s="308">
        <v>0</v>
      </c>
      <c r="K63" s="309">
        <v>0</v>
      </c>
      <c r="L63" s="310">
        <v>0</v>
      </c>
      <c r="M63" s="112">
        <f t="shared" si="20"/>
        <v>0</v>
      </c>
      <c r="N63" s="112">
        <v>0</v>
      </c>
      <c r="O63" s="135">
        <v>0</v>
      </c>
      <c r="P63" s="135">
        <v>0</v>
      </c>
      <c r="Q63" s="122">
        <f t="shared" si="21"/>
        <v>0</v>
      </c>
      <c r="R63" s="177">
        <v>0</v>
      </c>
    </row>
    <row r="64" spans="1:18" ht="12.75" customHeight="1">
      <c r="A64" s="387"/>
      <c r="B64" s="108" t="s">
        <v>114</v>
      </c>
      <c r="C64" s="308">
        <v>145</v>
      </c>
      <c r="D64" s="308"/>
      <c r="E64" s="308">
        <v>268</v>
      </c>
      <c r="F64" s="308">
        <v>31</v>
      </c>
      <c r="G64" s="308">
        <v>0</v>
      </c>
      <c r="H64" s="308">
        <v>6</v>
      </c>
      <c r="I64" s="308">
        <v>0</v>
      </c>
      <c r="J64" s="308">
        <v>23</v>
      </c>
      <c r="K64" s="309">
        <v>0</v>
      </c>
      <c r="L64" s="310">
        <v>0</v>
      </c>
      <c r="M64" s="112">
        <f t="shared" si="20"/>
        <v>2625</v>
      </c>
      <c r="N64" s="112">
        <v>622.5</v>
      </c>
      <c r="O64" s="135">
        <v>0</v>
      </c>
      <c r="P64" s="135">
        <v>0</v>
      </c>
      <c r="Q64" s="122">
        <f t="shared" si="21"/>
        <v>2002.5</v>
      </c>
      <c r="R64" s="177">
        <v>25</v>
      </c>
    </row>
    <row r="65" spans="1:18" ht="12.75" customHeight="1">
      <c r="A65" s="387"/>
      <c r="B65" s="213" t="s">
        <v>139</v>
      </c>
      <c r="C65" s="308">
        <v>104</v>
      </c>
      <c r="D65" s="308">
        <v>1</v>
      </c>
      <c r="E65" s="308">
        <v>12</v>
      </c>
      <c r="F65" s="308">
        <v>21</v>
      </c>
      <c r="G65" s="308">
        <v>0</v>
      </c>
      <c r="H65" s="308">
        <v>10</v>
      </c>
      <c r="I65" s="308">
        <v>1</v>
      </c>
      <c r="J65" s="308">
        <v>9</v>
      </c>
      <c r="K65" s="309">
        <v>0</v>
      </c>
      <c r="L65" s="310">
        <v>0</v>
      </c>
      <c r="M65" s="112">
        <f t="shared" si="20"/>
        <v>1867.5</v>
      </c>
      <c r="N65" s="112">
        <v>532.5</v>
      </c>
      <c r="O65" s="135">
        <v>0</v>
      </c>
      <c r="P65" s="135">
        <v>0</v>
      </c>
      <c r="Q65" s="122">
        <f t="shared" si="21"/>
        <v>1335</v>
      </c>
      <c r="R65" s="177">
        <v>22</v>
      </c>
    </row>
    <row r="66" spans="1:18" ht="12.75" customHeight="1">
      <c r="A66" s="387"/>
      <c r="B66" s="108" t="s">
        <v>115</v>
      </c>
      <c r="C66" s="308">
        <v>83</v>
      </c>
      <c r="D66" s="308">
        <v>12</v>
      </c>
      <c r="E66" s="308">
        <v>4</v>
      </c>
      <c r="F66" s="308">
        <v>32</v>
      </c>
      <c r="G66" s="308">
        <v>1</v>
      </c>
      <c r="H66" s="308">
        <v>17</v>
      </c>
      <c r="I66" s="308">
        <v>0</v>
      </c>
      <c r="J66" s="308">
        <v>10</v>
      </c>
      <c r="K66" s="309">
        <v>0</v>
      </c>
      <c r="L66" s="310">
        <v>0</v>
      </c>
      <c r="M66" s="112">
        <f t="shared" si="20"/>
        <v>1695</v>
      </c>
      <c r="N66" s="112">
        <v>450</v>
      </c>
      <c r="O66" s="135">
        <v>0</v>
      </c>
      <c r="P66" s="135">
        <v>0</v>
      </c>
      <c r="Q66" s="122">
        <f t="shared" si="21"/>
        <v>1245</v>
      </c>
      <c r="R66" s="177">
        <v>28</v>
      </c>
    </row>
    <row r="67" spans="1:18" ht="12.75" customHeight="1">
      <c r="A67" s="387"/>
      <c r="B67" s="108" t="s">
        <v>116</v>
      </c>
      <c r="C67" s="308">
        <v>25</v>
      </c>
      <c r="D67" s="308">
        <v>23</v>
      </c>
      <c r="E67" s="308">
        <v>3</v>
      </c>
      <c r="F67" s="308">
        <v>3</v>
      </c>
      <c r="G67" s="308">
        <v>0</v>
      </c>
      <c r="H67" s="308">
        <v>2</v>
      </c>
      <c r="I67" s="308">
        <v>0</v>
      </c>
      <c r="J67" s="308">
        <v>17</v>
      </c>
      <c r="K67" s="309">
        <v>0</v>
      </c>
      <c r="L67" s="310">
        <v>0</v>
      </c>
      <c r="M67" s="112">
        <f t="shared" si="20"/>
        <v>540</v>
      </c>
      <c r="N67" s="112">
        <v>75</v>
      </c>
      <c r="O67" s="135">
        <v>0</v>
      </c>
      <c r="P67" s="135">
        <v>0</v>
      </c>
      <c r="Q67" s="122">
        <f t="shared" si="21"/>
        <v>465</v>
      </c>
      <c r="R67" s="177">
        <v>3</v>
      </c>
    </row>
    <row r="68" spans="1:18" ht="12.75" customHeight="1">
      <c r="A68" s="387"/>
      <c r="B68" s="116" t="s">
        <v>117</v>
      </c>
      <c r="C68" s="168">
        <f aca="true" t="shared" si="22" ref="C68:P68">SUM(C62:C67)</f>
        <v>490</v>
      </c>
      <c r="D68" s="168">
        <f t="shared" si="22"/>
        <v>48</v>
      </c>
      <c r="E68" s="168">
        <f t="shared" si="22"/>
        <v>468</v>
      </c>
      <c r="F68" s="168">
        <f t="shared" si="22"/>
        <v>116</v>
      </c>
      <c r="G68" s="168">
        <f t="shared" si="22"/>
        <v>1</v>
      </c>
      <c r="H68" s="168">
        <f t="shared" si="22"/>
        <v>54</v>
      </c>
      <c r="I68" s="168">
        <f t="shared" si="22"/>
        <v>1</v>
      </c>
      <c r="J68" s="168">
        <f t="shared" si="22"/>
        <v>85</v>
      </c>
      <c r="K68" s="168">
        <f t="shared" si="22"/>
        <v>1</v>
      </c>
      <c r="L68" s="168">
        <f t="shared" si="22"/>
        <v>1</v>
      </c>
      <c r="M68" s="168">
        <f t="shared" si="22"/>
        <v>9397.5</v>
      </c>
      <c r="N68" s="168">
        <f t="shared" si="22"/>
        <v>2522.5</v>
      </c>
      <c r="O68" s="169">
        <f t="shared" si="22"/>
        <v>0</v>
      </c>
      <c r="P68" s="169">
        <f t="shared" si="22"/>
        <v>0</v>
      </c>
      <c r="Q68" s="265">
        <f t="shared" si="21"/>
        <v>6875</v>
      </c>
      <c r="R68" s="266">
        <f>SUM(R62:R67)</f>
        <v>107</v>
      </c>
    </row>
    <row r="69" spans="1:18" ht="12.75" customHeight="1">
      <c r="A69" s="387">
        <v>43809</v>
      </c>
      <c r="B69" s="108" t="s">
        <v>112</v>
      </c>
      <c r="C69" s="308">
        <v>168</v>
      </c>
      <c r="D69" s="308">
        <v>29</v>
      </c>
      <c r="E69" s="308">
        <v>313</v>
      </c>
      <c r="F69" s="308">
        <v>40</v>
      </c>
      <c r="G69" s="308">
        <v>0</v>
      </c>
      <c r="H69" s="308">
        <v>22</v>
      </c>
      <c r="I69" s="308">
        <v>0</v>
      </c>
      <c r="J69" s="308">
        <v>24</v>
      </c>
      <c r="K69" s="309">
        <v>0</v>
      </c>
      <c r="L69" s="310">
        <v>0</v>
      </c>
      <c r="M69" s="112">
        <f aca="true" t="shared" si="23" ref="M69:M74">SUM(C69*15,F69*7.5,G69*7.5,H69*7.5,I69*7.5,J69*7.5,K69*100,L69*20)</f>
        <v>3165</v>
      </c>
      <c r="N69" s="112">
        <v>607.5</v>
      </c>
      <c r="O69" s="135">
        <v>0</v>
      </c>
      <c r="P69" s="135">
        <v>0</v>
      </c>
      <c r="Q69" s="122">
        <f t="shared" si="21"/>
        <v>2557.5</v>
      </c>
      <c r="R69" s="177">
        <v>27</v>
      </c>
    </row>
    <row r="70" spans="1:18" ht="12.75" customHeight="1">
      <c r="A70" s="387"/>
      <c r="B70" s="108" t="s">
        <v>113</v>
      </c>
      <c r="C70" s="308">
        <v>0</v>
      </c>
      <c r="D70" s="308">
        <v>0</v>
      </c>
      <c r="E70" s="308">
        <v>0</v>
      </c>
      <c r="F70" s="308">
        <v>0</v>
      </c>
      <c r="G70" s="308">
        <v>0</v>
      </c>
      <c r="H70" s="308">
        <v>0</v>
      </c>
      <c r="I70" s="308">
        <v>0</v>
      </c>
      <c r="J70" s="308">
        <v>0</v>
      </c>
      <c r="K70" s="309">
        <v>0</v>
      </c>
      <c r="L70" s="310">
        <v>0</v>
      </c>
      <c r="M70" s="112">
        <f t="shared" si="23"/>
        <v>0</v>
      </c>
      <c r="N70" s="112">
        <v>0</v>
      </c>
      <c r="O70" s="135">
        <v>0</v>
      </c>
      <c r="P70" s="135">
        <v>0</v>
      </c>
      <c r="Q70" s="122">
        <f t="shared" si="21"/>
        <v>0</v>
      </c>
      <c r="R70" s="177">
        <v>0</v>
      </c>
    </row>
    <row r="71" spans="1:18" ht="12.75" customHeight="1">
      <c r="A71" s="387"/>
      <c r="B71" s="108" t="s">
        <v>114</v>
      </c>
      <c r="C71" s="308">
        <v>205</v>
      </c>
      <c r="D71" s="308">
        <v>0</v>
      </c>
      <c r="E71" s="308">
        <v>67</v>
      </c>
      <c r="F71" s="308">
        <v>27</v>
      </c>
      <c r="G71" s="308">
        <v>0</v>
      </c>
      <c r="H71" s="308">
        <v>32</v>
      </c>
      <c r="I71" s="308">
        <v>0</v>
      </c>
      <c r="J71" s="308">
        <v>19</v>
      </c>
      <c r="K71" s="309">
        <v>0</v>
      </c>
      <c r="L71" s="310">
        <v>0</v>
      </c>
      <c r="M71" s="112">
        <f t="shared" si="23"/>
        <v>3660</v>
      </c>
      <c r="N71" s="112">
        <v>765</v>
      </c>
      <c r="O71" s="135">
        <v>0</v>
      </c>
      <c r="P71" s="135">
        <v>37.5</v>
      </c>
      <c r="Q71" s="122">
        <f t="shared" si="21"/>
        <v>2932.5</v>
      </c>
      <c r="R71" s="177">
        <v>27</v>
      </c>
    </row>
    <row r="72" spans="1:18" ht="12.75" customHeight="1">
      <c r="A72" s="387"/>
      <c r="B72" s="213" t="s">
        <v>139</v>
      </c>
      <c r="C72" s="308">
        <v>77</v>
      </c>
      <c r="D72" s="308">
        <v>0</v>
      </c>
      <c r="E72" s="308">
        <v>1</v>
      </c>
      <c r="F72" s="308">
        <v>10</v>
      </c>
      <c r="G72" s="308">
        <v>1</v>
      </c>
      <c r="H72" s="308">
        <v>11</v>
      </c>
      <c r="I72" s="308">
        <v>0</v>
      </c>
      <c r="J72" s="308">
        <v>8</v>
      </c>
      <c r="K72" s="309">
        <v>0</v>
      </c>
      <c r="L72" s="310">
        <v>0</v>
      </c>
      <c r="M72" s="112">
        <f t="shared" si="23"/>
        <v>1380</v>
      </c>
      <c r="N72" s="112">
        <v>337.5</v>
      </c>
      <c r="O72" s="135">
        <v>0</v>
      </c>
      <c r="P72" s="135">
        <v>0</v>
      </c>
      <c r="Q72" s="122">
        <f t="shared" si="21"/>
        <v>1042.5</v>
      </c>
      <c r="R72" s="177">
        <v>15</v>
      </c>
    </row>
    <row r="73" spans="1:18" ht="12.75" customHeight="1">
      <c r="A73" s="387"/>
      <c r="B73" s="108" t="s">
        <v>115</v>
      </c>
      <c r="C73" s="308">
        <v>85</v>
      </c>
      <c r="D73" s="308">
        <v>0</v>
      </c>
      <c r="E73" s="308">
        <v>3</v>
      </c>
      <c r="F73" s="308">
        <v>22</v>
      </c>
      <c r="G73" s="308">
        <v>0</v>
      </c>
      <c r="H73" s="308">
        <v>8</v>
      </c>
      <c r="I73" s="308">
        <v>0</v>
      </c>
      <c r="J73" s="308">
        <v>13</v>
      </c>
      <c r="K73" s="309">
        <v>0</v>
      </c>
      <c r="L73" s="310">
        <v>0</v>
      </c>
      <c r="M73" s="112">
        <f t="shared" si="23"/>
        <v>1597.5</v>
      </c>
      <c r="N73" s="112">
        <v>307.5</v>
      </c>
      <c r="O73" s="135">
        <v>0</v>
      </c>
      <c r="P73" s="135">
        <v>0</v>
      </c>
      <c r="Q73" s="122">
        <f t="shared" si="21"/>
        <v>1290</v>
      </c>
      <c r="R73" s="177">
        <v>15</v>
      </c>
    </row>
    <row r="74" spans="1:18" ht="12.75" customHeight="1">
      <c r="A74" s="387"/>
      <c r="B74" s="108" t="s">
        <v>116</v>
      </c>
      <c r="C74" s="308">
        <v>10</v>
      </c>
      <c r="D74" s="308">
        <v>22</v>
      </c>
      <c r="E74" s="308">
        <v>0</v>
      </c>
      <c r="F74" s="308">
        <v>0</v>
      </c>
      <c r="G74" s="308">
        <v>0</v>
      </c>
      <c r="H74" s="308">
        <v>3</v>
      </c>
      <c r="I74" s="308">
        <v>0</v>
      </c>
      <c r="J74" s="308">
        <v>3</v>
      </c>
      <c r="K74" s="309">
        <v>0</v>
      </c>
      <c r="L74" s="310">
        <v>0</v>
      </c>
      <c r="M74" s="112">
        <f t="shared" si="23"/>
        <v>195</v>
      </c>
      <c r="N74" s="112">
        <v>0</v>
      </c>
      <c r="O74" s="135">
        <v>0</v>
      </c>
      <c r="P74" s="135">
        <v>0</v>
      </c>
      <c r="Q74" s="122">
        <f t="shared" si="21"/>
        <v>195</v>
      </c>
      <c r="R74" s="177">
        <v>0</v>
      </c>
    </row>
    <row r="75" spans="1:18" ht="12.75" customHeight="1">
      <c r="A75" s="387"/>
      <c r="B75" s="116" t="s">
        <v>117</v>
      </c>
      <c r="C75" s="168">
        <f aca="true" t="shared" si="24" ref="C75:P75">SUM(C69:C74)</f>
        <v>545</v>
      </c>
      <c r="D75" s="168">
        <f t="shared" si="24"/>
        <v>51</v>
      </c>
      <c r="E75" s="168">
        <f t="shared" si="24"/>
        <v>384</v>
      </c>
      <c r="F75" s="168">
        <f t="shared" si="24"/>
        <v>99</v>
      </c>
      <c r="G75" s="168">
        <f t="shared" si="24"/>
        <v>1</v>
      </c>
      <c r="H75" s="168">
        <f t="shared" si="24"/>
        <v>76</v>
      </c>
      <c r="I75" s="168">
        <f t="shared" si="24"/>
        <v>0</v>
      </c>
      <c r="J75" s="168">
        <f t="shared" si="24"/>
        <v>67</v>
      </c>
      <c r="K75" s="168">
        <f t="shared" si="24"/>
        <v>0</v>
      </c>
      <c r="L75" s="168">
        <f t="shared" si="24"/>
        <v>0</v>
      </c>
      <c r="M75" s="168">
        <f t="shared" si="24"/>
        <v>9997.5</v>
      </c>
      <c r="N75" s="168">
        <f t="shared" si="24"/>
        <v>2017.5</v>
      </c>
      <c r="O75" s="169">
        <f t="shared" si="24"/>
        <v>0</v>
      </c>
      <c r="P75" s="169">
        <f t="shared" si="24"/>
        <v>37.5</v>
      </c>
      <c r="Q75" s="265">
        <f t="shared" si="21"/>
        <v>8017.5</v>
      </c>
      <c r="R75" s="266">
        <f>SUM(R69:R74)</f>
        <v>84</v>
      </c>
    </row>
    <row r="76" spans="1:18" ht="12.75" customHeight="1">
      <c r="A76" s="387">
        <v>43810</v>
      </c>
      <c r="B76" s="108" t="s">
        <v>112</v>
      </c>
      <c r="C76" s="308">
        <v>111</v>
      </c>
      <c r="D76" s="308">
        <v>32</v>
      </c>
      <c r="E76" s="308">
        <v>346</v>
      </c>
      <c r="F76" s="308">
        <v>16</v>
      </c>
      <c r="G76" s="308">
        <v>1</v>
      </c>
      <c r="H76" s="308">
        <v>13</v>
      </c>
      <c r="I76" s="308">
        <v>0</v>
      </c>
      <c r="J76" s="308">
        <v>10</v>
      </c>
      <c r="K76" s="309">
        <v>0</v>
      </c>
      <c r="L76" s="310">
        <v>0</v>
      </c>
      <c r="M76" s="112">
        <f aca="true" t="shared" si="25" ref="M76:M81">SUM(C76*15,F76*7.5,G76*7.5,H76*7.5,I76*7.5,J76*7.5,K76*100,L76*20)</f>
        <v>1965</v>
      </c>
      <c r="N76" s="112">
        <v>457.5</v>
      </c>
      <c r="O76" s="135">
        <v>0</v>
      </c>
      <c r="P76" s="135">
        <v>0</v>
      </c>
      <c r="Q76" s="122">
        <f t="shared" si="21"/>
        <v>1507.5</v>
      </c>
      <c r="R76" s="177">
        <v>19</v>
      </c>
    </row>
    <row r="77" spans="1:18" ht="12.75" customHeight="1">
      <c r="A77" s="387"/>
      <c r="B77" s="108" t="s">
        <v>113</v>
      </c>
      <c r="C77" s="308">
        <v>0</v>
      </c>
      <c r="D77" s="308">
        <v>0</v>
      </c>
      <c r="E77" s="308">
        <v>0</v>
      </c>
      <c r="F77" s="308">
        <v>0</v>
      </c>
      <c r="G77" s="308">
        <v>0</v>
      </c>
      <c r="H77" s="308">
        <v>0</v>
      </c>
      <c r="I77" s="308">
        <v>0</v>
      </c>
      <c r="J77" s="308">
        <v>0</v>
      </c>
      <c r="K77" s="309">
        <v>0</v>
      </c>
      <c r="L77" s="310">
        <v>0</v>
      </c>
      <c r="M77" s="112">
        <f t="shared" si="25"/>
        <v>0</v>
      </c>
      <c r="N77" s="112">
        <v>0</v>
      </c>
      <c r="O77" s="135">
        <v>0</v>
      </c>
      <c r="P77" s="135">
        <v>0</v>
      </c>
      <c r="Q77" s="122">
        <f t="shared" si="21"/>
        <v>0</v>
      </c>
      <c r="R77" s="177">
        <v>0</v>
      </c>
    </row>
    <row r="78" spans="1:18" ht="12.75" customHeight="1">
      <c r="A78" s="387"/>
      <c r="B78" s="108" t="s">
        <v>114</v>
      </c>
      <c r="C78" s="308">
        <v>258</v>
      </c>
      <c r="D78" s="308">
        <v>0</v>
      </c>
      <c r="E78" s="308">
        <v>259</v>
      </c>
      <c r="F78" s="308">
        <v>70</v>
      </c>
      <c r="G78" s="308">
        <v>0</v>
      </c>
      <c r="H78" s="308">
        <v>28</v>
      </c>
      <c r="I78" s="308">
        <v>0</v>
      </c>
      <c r="J78" s="308">
        <v>32</v>
      </c>
      <c r="K78" s="309">
        <v>0</v>
      </c>
      <c r="L78" s="310">
        <v>0</v>
      </c>
      <c r="M78" s="112">
        <f t="shared" si="25"/>
        <v>4845</v>
      </c>
      <c r="N78" s="112">
        <v>832.5</v>
      </c>
      <c r="O78" s="135">
        <v>0</v>
      </c>
      <c r="P78" s="135">
        <v>0</v>
      </c>
      <c r="Q78" s="122">
        <f t="shared" si="21"/>
        <v>4012.5</v>
      </c>
      <c r="R78" s="177">
        <v>30</v>
      </c>
    </row>
    <row r="79" spans="1:18" ht="12.75" customHeight="1">
      <c r="A79" s="387"/>
      <c r="B79" s="213" t="s">
        <v>139</v>
      </c>
      <c r="C79" s="308">
        <v>114</v>
      </c>
      <c r="D79" s="308">
        <v>0</v>
      </c>
      <c r="E79" s="308">
        <v>1</v>
      </c>
      <c r="F79" s="308">
        <v>27</v>
      </c>
      <c r="G79" s="308">
        <v>0</v>
      </c>
      <c r="H79" s="308">
        <v>14</v>
      </c>
      <c r="I79" s="308">
        <v>0</v>
      </c>
      <c r="J79" s="308">
        <v>4</v>
      </c>
      <c r="K79" s="309">
        <v>0</v>
      </c>
      <c r="L79" s="310">
        <v>0</v>
      </c>
      <c r="M79" s="112">
        <f t="shared" si="25"/>
        <v>2047.5</v>
      </c>
      <c r="N79" s="112">
        <v>352.5</v>
      </c>
      <c r="O79" s="135">
        <v>0</v>
      </c>
      <c r="P79" s="135">
        <v>0</v>
      </c>
      <c r="Q79" s="122">
        <f t="shared" si="21"/>
        <v>1695</v>
      </c>
      <c r="R79" s="177">
        <v>15</v>
      </c>
    </row>
    <row r="80" spans="1:18" ht="12.75" customHeight="1">
      <c r="A80" s="387"/>
      <c r="B80" s="108" t="s">
        <v>115</v>
      </c>
      <c r="C80" s="308">
        <v>110</v>
      </c>
      <c r="D80" s="308">
        <v>31</v>
      </c>
      <c r="E80" s="308">
        <v>98</v>
      </c>
      <c r="F80" s="308">
        <v>40</v>
      </c>
      <c r="G80" s="308">
        <v>0</v>
      </c>
      <c r="H80" s="308">
        <v>17</v>
      </c>
      <c r="I80" s="308">
        <v>0</v>
      </c>
      <c r="J80" s="308">
        <v>4</v>
      </c>
      <c r="K80" s="309">
        <v>0</v>
      </c>
      <c r="L80" s="310">
        <v>0</v>
      </c>
      <c r="M80" s="112">
        <f t="shared" si="25"/>
        <v>2107.5</v>
      </c>
      <c r="N80" s="112">
        <v>300</v>
      </c>
      <c r="O80" s="135">
        <v>0</v>
      </c>
      <c r="P80" s="135">
        <v>0</v>
      </c>
      <c r="Q80" s="122">
        <f t="shared" si="21"/>
        <v>1807.5</v>
      </c>
      <c r="R80" s="177">
        <v>16</v>
      </c>
    </row>
    <row r="81" spans="1:18" ht="12.75" customHeight="1">
      <c r="A81" s="387"/>
      <c r="B81" s="108" t="s">
        <v>116</v>
      </c>
      <c r="C81" s="308">
        <v>23</v>
      </c>
      <c r="D81" s="308">
        <v>8</v>
      </c>
      <c r="E81" s="308">
        <v>4</v>
      </c>
      <c r="F81" s="308">
        <v>7</v>
      </c>
      <c r="G81" s="308">
        <v>0</v>
      </c>
      <c r="H81" s="308">
        <v>2</v>
      </c>
      <c r="I81" s="308">
        <v>0</v>
      </c>
      <c r="J81" s="308">
        <v>6</v>
      </c>
      <c r="K81" s="309">
        <v>0</v>
      </c>
      <c r="L81" s="310">
        <v>0</v>
      </c>
      <c r="M81" s="112">
        <f t="shared" si="25"/>
        <v>457.5</v>
      </c>
      <c r="N81" s="112">
        <v>30</v>
      </c>
      <c r="O81" s="135">
        <v>0</v>
      </c>
      <c r="P81" s="135">
        <v>0</v>
      </c>
      <c r="Q81" s="122">
        <f t="shared" si="21"/>
        <v>427.5</v>
      </c>
      <c r="R81" s="177">
        <v>1</v>
      </c>
    </row>
    <row r="82" spans="1:18" ht="12.75" customHeight="1">
      <c r="A82" s="387"/>
      <c r="B82" s="116" t="s">
        <v>117</v>
      </c>
      <c r="C82" s="168">
        <f aca="true" t="shared" si="26" ref="C82:P82">SUM(C76:C81)</f>
        <v>616</v>
      </c>
      <c r="D82" s="168">
        <f t="shared" si="26"/>
        <v>71</v>
      </c>
      <c r="E82" s="168">
        <f t="shared" si="26"/>
        <v>708</v>
      </c>
      <c r="F82" s="168">
        <f t="shared" si="26"/>
        <v>160</v>
      </c>
      <c r="G82" s="168">
        <f t="shared" si="26"/>
        <v>1</v>
      </c>
      <c r="H82" s="168">
        <f t="shared" si="26"/>
        <v>74</v>
      </c>
      <c r="I82" s="168">
        <f t="shared" si="26"/>
        <v>0</v>
      </c>
      <c r="J82" s="168">
        <f t="shared" si="26"/>
        <v>56</v>
      </c>
      <c r="K82" s="168">
        <f t="shared" si="26"/>
        <v>0</v>
      </c>
      <c r="L82" s="168">
        <f t="shared" si="26"/>
        <v>0</v>
      </c>
      <c r="M82" s="168">
        <f t="shared" si="26"/>
        <v>11422.5</v>
      </c>
      <c r="N82" s="168">
        <f t="shared" si="26"/>
        <v>1972.5</v>
      </c>
      <c r="O82" s="169">
        <f t="shared" si="26"/>
        <v>0</v>
      </c>
      <c r="P82" s="169">
        <f t="shared" si="26"/>
        <v>0</v>
      </c>
      <c r="Q82" s="265">
        <f t="shared" si="21"/>
        <v>9450</v>
      </c>
      <c r="R82" s="266">
        <f>SUM(R76:R81)</f>
        <v>81</v>
      </c>
    </row>
    <row r="83" spans="1:18" ht="12.75" customHeight="1">
      <c r="A83" s="387">
        <v>43811</v>
      </c>
      <c r="B83" s="108" t="s">
        <v>112</v>
      </c>
      <c r="C83" s="308">
        <v>135</v>
      </c>
      <c r="D83" s="308">
        <v>18</v>
      </c>
      <c r="E83" s="308">
        <v>155</v>
      </c>
      <c r="F83" s="308">
        <v>27</v>
      </c>
      <c r="G83" s="308">
        <v>0</v>
      </c>
      <c r="H83" s="308">
        <v>16</v>
      </c>
      <c r="I83" s="308">
        <v>0</v>
      </c>
      <c r="J83" s="308">
        <v>25</v>
      </c>
      <c r="K83" s="309">
        <v>0</v>
      </c>
      <c r="L83" s="310">
        <v>0</v>
      </c>
      <c r="M83" s="112">
        <f aca="true" t="shared" si="27" ref="M83:M88">SUM(C83*15,F83*7.5,G83*7.5,H83*7.5,I83*7.5,J83*7.5,K83*100,L83*20)</f>
        <v>2535</v>
      </c>
      <c r="N83" s="112">
        <v>547.5</v>
      </c>
      <c r="O83" s="135">
        <v>0</v>
      </c>
      <c r="P83" s="135">
        <v>0</v>
      </c>
      <c r="Q83" s="122">
        <f t="shared" si="21"/>
        <v>1987.5</v>
      </c>
      <c r="R83" s="177">
        <v>18</v>
      </c>
    </row>
    <row r="84" spans="1:18" ht="12.75" customHeight="1">
      <c r="A84" s="387"/>
      <c r="B84" s="108" t="s">
        <v>113</v>
      </c>
      <c r="C84" s="308">
        <v>0</v>
      </c>
      <c r="D84" s="308">
        <v>0</v>
      </c>
      <c r="E84" s="308">
        <v>0</v>
      </c>
      <c r="F84" s="308">
        <v>0</v>
      </c>
      <c r="G84" s="308">
        <v>0</v>
      </c>
      <c r="H84" s="308">
        <v>0</v>
      </c>
      <c r="I84" s="308">
        <v>0</v>
      </c>
      <c r="J84" s="308">
        <v>0</v>
      </c>
      <c r="K84" s="309">
        <v>0</v>
      </c>
      <c r="L84" s="310">
        <v>0</v>
      </c>
      <c r="M84" s="112">
        <f t="shared" si="27"/>
        <v>0</v>
      </c>
      <c r="N84" s="112">
        <v>0</v>
      </c>
      <c r="O84" s="135">
        <v>0</v>
      </c>
      <c r="P84" s="135">
        <v>0</v>
      </c>
      <c r="Q84" s="122">
        <f t="shared" si="21"/>
        <v>0</v>
      </c>
      <c r="R84" s="177">
        <v>0</v>
      </c>
    </row>
    <row r="85" spans="1:18" ht="12.75" customHeight="1">
      <c r="A85" s="387"/>
      <c r="B85" s="108" t="s">
        <v>114</v>
      </c>
      <c r="C85" s="308">
        <v>110</v>
      </c>
      <c r="D85" s="308">
        <v>0</v>
      </c>
      <c r="E85" s="308">
        <v>310</v>
      </c>
      <c r="F85" s="308">
        <v>22</v>
      </c>
      <c r="G85" s="308">
        <v>0</v>
      </c>
      <c r="H85" s="308">
        <v>11</v>
      </c>
      <c r="I85" s="308">
        <v>0</v>
      </c>
      <c r="J85" s="308">
        <v>15</v>
      </c>
      <c r="K85" s="309">
        <v>0</v>
      </c>
      <c r="L85" s="310">
        <v>0</v>
      </c>
      <c r="M85" s="112">
        <f t="shared" si="27"/>
        <v>2010</v>
      </c>
      <c r="N85" s="112">
        <v>195</v>
      </c>
      <c r="O85" s="135">
        <v>0</v>
      </c>
      <c r="P85" s="135">
        <v>0</v>
      </c>
      <c r="Q85" s="122">
        <f t="shared" si="21"/>
        <v>1815</v>
      </c>
      <c r="R85" s="177">
        <v>8</v>
      </c>
    </row>
    <row r="86" spans="1:18" ht="12.75" customHeight="1">
      <c r="A86" s="387"/>
      <c r="B86" s="213" t="s">
        <v>139</v>
      </c>
      <c r="C86" s="308">
        <v>55</v>
      </c>
      <c r="D86" s="308">
        <v>0</v>
      </c>
      <c r="E86" s="308">
        <v>0</v>
      </c>
      <c r="F86" s="308">
        <v>15</v>
      </c>
      <c r="G86" s="308">
        <v>0</v>
      </c>
      <c r="H86" s="308">
        <v>5</v>
      </c>
      <c r="I86" s="308">
        <v>0</v>
      </c>
      <c r="J86" s="308">
        <v>8</v>
      </c>
      <c r="K86" s="309">
        <v>0</v>
      </c>
      <c r="L86" s="310">
        <v>0</v>
      </c>
      <c r="M86" s="112">
        <f t="shared" si="27"/>
        <v>1035</v>
      </c>
      <c r="N86" s="112">
        <v>225</v>
      </c>
      <c r="O86" s="135">
        <v>0</v>
      </c>
      <c r="P86" s="135">
        <v>0</v>
      </c>
      <c r="Q86" s="122">
        <f t="shared" si="21"/>
        <v>810</v>
      </c>
      <c r="R86" s="177">
        <v>8</v>
      </c>
    </row>
    <row r="87" spans="1:18" ht="12.75" customHeight="1">
      <c r="A87" s="387"/>
      <c r="B87" s="108" t="s">
        <v>115</v>
      </c>
      <c r="C87" s="308">
        <v>52</v>
      </c>
      <c r="D87" s="308">
        <v>13</v>
      </c>
      <c r="E87" s="308">
        <v>7</v>
      </c>
      <c r="F87" s="308">
        <v>15</v>
      </c>
      <c r="G87" s="308">
        <v>0</v>
      </c>
      <c r="H87" s="308">
        <v>10</v>
      </c>
      <c r="I87" s="308">
        <v>1</v>
      </c>
      <c r="J87" s="308">
        <v>12</v>
      </c>
      <c r="K87" s="309">
        <v>0</v>
      </c>
      <c r="L87" s="310">
        <v>0</v>
      </c>
      <c r="M87" s="112">
        <f t="shared" si="27"/>
        <v>1065</v>
      </c>
      <c r="N87" s="112">
        <v>405</v>
      </c>
      <c r="O87" s="135">
        <v>0</v>
      </c>
      <c r="P87" s="135">
        <v>0</v>
      </c>
      <c r="Q87" s="122">
        <f t="shared" si="21"/>
        <v>660</v>
      </c>
      <c r="R87" s="177">
        <v>13</v>
      </c>
    </row>
    <row r="88" spans="1:18" ht="12.75" customHeight="1">
      <c r="A88" s="387"/>
      <c r="B88" s="108" t="s">
        <v>116</v>
      </c>
      <c r="C88" s="308">
        <v>6</v>
      </c>
      <c r="D88" s="308">
        <v>1</v>
      </c>
      <c r="E88" s="308">
        <v>5</v>
      </c>
      <c r="F88" s="308">
        <v>1</v>
      </c>
      <c r="G88" s="308">
        <v>0</v>
      </c>
      <c r="H88" s="308">
        <v>0</v>
      </c>
      <c r="I88" s="308">
        <v>0</v>
      </c>
      <c r="J88" s="308">
        <v>2</v>
      </c>
      <c r="K88" s="309">
        <v>0</v>
      </c>
      <c r="L88" s="310">
        <v>0</v>
      </c>
      <c r="M88" s="112">
        <f t="shared" si="27"/>
        <v>112.5</v>
      </c>
      <c r="N88" s="112">
        <v>15</v>
      </c>
      <c r="O88" s="135">
        <v>0</v>
      </c>
      <c r="P88" s="135">
        <v>0</v>
      </c>
      <c r="Q88" s="122">
        <f t="shared" si="21"/>
        <v>97.5</v>
      </c>
      <c r="R88" s="177">
        <v>1</v>
      </c>
    </row>
    <row r="89" spans="1:18" ht="12.75" customHeight="1">
      <c r="A89" s="387"/>
      <c r="B89" s="116" t="s">
        <v>117</v>
      </c>
      <c r="C89" s="168">
        <f aca="true" t="shared" si="28" ref="C89:P89">SUM(C83:C88)</f>
        <v>358</v>
      </c>
      <c r="D89" s="168">
        <f t="shared" si="28"/>
        <v>32</v>
      </c>
      <c r="E89" s="168">
        <f t="shared" si="28"/>
        <v>477</v>
      </c>
      <c r="F89" s="168">
        <f t="shared" si="28"/>
        <v>80</v>
      </c>
      <c r="G89" s="168">
        <f t="shared" si="28"/>
        <v>0</v>
      </c>
      <c r="H89" s="168">
        <f t="shared" si="28"/>
        <v>42</v>
      </c>
      <c r="I89" s="168">
        <f t="shared" si="28"/>
        <v>1</v>
      </c>
      <c r="J89" s="168">
        <f t="shared" si="28"/>
        <v>62</v>
      </c>
      <c r="K89" s="168">
        <f t="shared" si="28"/>
        <v>0</v>
      </c>
      <c r="L89" s="168">
        <f t="shared" si="28"/>
        <v>0</v>
      </c>
      <c r="M89" s="168">
        <f t="shared" si="28"/>
        <v>6757.5</v>
      </c>
      <c r="N89" s="168">
        <f t="shared" si="28"/>
        <v>1387.5</v>
      </c>
      <c r="O89" s="169">
        <f t="shared" si="28"/>
        <v>0</v>
      </c>
      <c r="P89" s="169">
        <f t="shared" si="28"/>
        <v>0</v>
      </c>
      <c r="Q89" s="265">
        <f t="shared" si="21"/>
        <v>5370</v>
      </c>
      <c r="R89" s="266">
        <f>SUM(R83:R88)</f>
        <v>48</v>
      </c>
    </row>
    <row r="90" spans="1:18" ht="12.75" customHeight="1">
      <c r="A90" s="387">
        <v>43812</v>
      </c>
      <c r="B90" s="108" t="s">
        <v>112</v>
      </c>
      <c r="C90" s="308">
        <v>136</v>
      </c>
      <c r="D90" s="308">
        <v>41</v>
      </c>
      <c r="E90" s="308">
        <v>175</v>
      </c>
      <c r="F90" s="308">
        <v>32</v>
      </c>
      <c r="G90" s="308">
        <v>0</v>
      </c>
      <c r="H90" s="308">
        <v>11</v>
      </c>
      <c r="I90" s="308">
        <v>0</v>
      </c>
      <c r="J90" s="308">
        <v>28</v>
      </c>
      <c r="K90" s="309">
        <v>0</v>
      </c>
      <c r="L90" s="310">
        <v>0</v>
      </c>
      <c r="M90" s="112">
        <f aca="true" t="shared" si="29" ref="M90:M95">SUM(C90*15,F90*7.5,G90*7.5,H90*7.5,I90*7.5,J90*7.5,K90*100,L90*20)</f>
        <v>2572.5</v>
      </c>
      <c r="N90" s="112">
        <v>637.5</v>
      </c>
      <c r="O90" s="135">
        <v>0</v>
      </c>
      <c r="P90" s="135">
        <v>0</v>
      </c>
      <c r="Q90" s="122">
        <f t="shared" si="21"/>
        <v>1935</v>
      </c>
      <c r="R90" s="177">
        <v>28</v>
      </c>
    </row>
    <row r="91" spans="1:18" ht="12.75" customHeight="1">
      <c r="A91" s="387"/>
      <c r="B91" s="108" t="s">
        <v>113</v>
      </c>
      <c r="C91" s="308">
        <v>0</v>
      </c>
      <c r="D91" s="308">
        <v>0</v>
      </c>
      <c r="E91" s="308">
        <v>0</v>
      </c>
      <c r="F91" s="308">
        <v>0</v>
      </c>
      <c r="G91" s="308">
        <v>0</v>
      </c>
      <c r="H91" s="308">
        <v>0</v>
      </c>
      <c r="I91" s="308">
        <v>0</v>
      </c>
      <c r="J91" s="308">
        <v>0</v>
      </c>
      <c r="K91" s="309">
        <v>0</v>
      </c>
      <c r="L91" s="310">
        <v>0</v>
      </c>
      <c r="M91" s="112">
        <f t="shared" si="29"/>
        <v>0</v>
      </c>
      <c r="N91" s="112">
        <v>0</v>
      </c>
      <c r="O91" s="135">
        <v>0</v>
      </c>
      <c r="P91" s="135">
        <v>0</v>
      </c>
      <c r="Q91" s="122">
        <f t="shared" si="21"/>
        <v>0</v>
      </c>
      <c r="R91" s="177">
        <v>0</v>
      </c>
    </row>
    <row r="92" spans="1:18" ht="12.75" customHeight="1">
      <c r="A92" s="387"/>
      <c r="B92" s="108" t="s">
        <v>114</v>
      </c>
      <c r="C92" s="308">
        <v>183</v>
      </c>
      <c r="D92" s="308">
        <v>4</v>
      </c>
      <c r="E92" s="308">
        <v>372</v>
      </c>
      <c r="F92" s="308">
        <v>34</v>
      </c>
      <c r="G92" s="308">
        <v>4</v>
      </c>
      <c r="H92" s="308">
        <v>32</v>
      </c>
      <c r="I92" s="308">
        <v>0</v>
      </c>
      <c r="J92" s="308">
        <v>25</v>
      </c>
      <c r="K92" s="309">
        <v>0</v>
      </c>
      <c r="L92" s="310">
        <v>0</v>
      </c>
      <c r="M92" s="112">
        <f t="shared" si="29"/>
        <v>3457.5</v>
      </c>
      <c r="N92" s="112">
        <v>1110</v>
      </c>
      <c r="O92" s="135">
        <v>0</v>
      </c>
      <c r="P92" s="135">
        <v>0</v>
      </c>
      <c r="Q92" s="122">
        <f t="shared" si="21"/>
        <v>2347.5</v>
      </c>
      <c r="R92" s="177">
        <v>44</v>
      </c>
    </row>
    <row r="93" spans="1:18" ht="12.75" customHeight="1">
      <c r="A93" s="387"/>
      <c r="B93" s="213" t="s">
        <v>139</v>
      </c>
      <c r="C93" s="308">
        <v>74</v>
      </c>
      <c r="D93" s="308">
        <v>0</v>
      </c>
      <c r="E93" s="308">
        <v>24</v>
      </c>
      <c r="F93" s="308">
        <v>23</v>
      </c>
      <c r="G93" s="308">
        <v>0</v>
      </c>
      <c r="H93" s="308">
        <v>10</v>
      </c>
      <c r="I93" s="308">
        <v>5</v>
      </c>
      <c r="J93" s="308">
        <v>8</v>
      </c>
      <c r="K93" s="309">
        <v>0</v>
      </c>
      <c r="L93" s="310">
        <v>0</v>
      </c>
      <c r="M93" s="112">
        <f t="shared" si="29"/>
        <v>1455</v>
      </c>
      <c r="N93" s="112">
        <v>412.5</v>
      </c>
      <c r="O93" s="135">
        <v>0</v>
      </c>
      <c r="P93" s="135">
        <v>0</v>
      </c>
      <c r="Q93" s="122">
        <f t="shared" si="21"/>
        <v>1042.5</v>
      </c>
      <c r="R93" s="177">
        <v>0</v>
      </c>
    </row>
    <row r="94" spans="1:18" ht="12.75" customHeight="1">
      <c r="A94" s="387"/>
      <c r="B94" s="108" t="s">
        <v>115</v>
      </c>
      <c r="C94" s="308">
        <v>96</v>
      </c>
      <c r="D94" s="308">
        <v>15</v>
      </c>
      <c r="E94" s="308">
        <v>6</v>
      </c>
      <c r="F94" s="308">
        <v>39</v>
      </c>
      <c r="G94" s="308">
        <v>0</v>
      </c>
      <c r="H94" s="308">
        <v>11</v>
      </c>
      <c r="I94" s="308">
        <v>0</v>
      </c>
      <c r="J94" s="308">
        <v>17</v>
      </c>
      <c r="K94" s="309">
        <v>0</v>
      </c>
      <c r="L94" s="310">
        <v>0</v>
      </c>
      <c r="M94" s="112">
        <f t="shared" si="29"/>
        <v>1942.5</v>
      </c>
      <c r="N94" s="112">
        <v>495</v>
      </c>
      <c r="O94" s="135">
        <v>0</v>
      </c>
      <c r="P94" s="135">
        <v>0</v>
      </c>
      <c r="Q94" s="122">
        <f t="shared" si="21"/>
        <v>1447.5</v>
      </c>
      <c r="R94" s="177">
        <v>21</v>
      </c>
    </row>
    <row r="95" spans="1:18" ht="12.75" customHeight="1">
      <c r="A95" s="387"/>
      <c r="B95" s="108" t="s">
        <v>116</v>
      </c>
      <c r="C95" s="308">
        <v>18</v>
      </c>
      <c r="D95" s="308">
        <v>31</v>
      </c>
      <c r="E95" s="308">
        <v>7</v>
      </c>
      <c r="F95" s="308">
        <v>3</v>
      </c>
      <c r="G95" s="308">
        <v>0</v>
      </c>
      <c r="H95" s="308">
        <v>0</v>
      </c>
      <c r="I95" s="308">
        <v>0</v>
      </c>
      <c r="J95" s="308">
        <v>3</v>
      </c>
      <c r="K95" s="309">
        <v>0</v>
      </c>
      <c r="L95" s="310">
        <v>0</v>
      </c>
      <c r="M95" s="112">
        <f t="shared" si="29"/>
        <v>315</v>
      </c>
      <c r="N95" s="112">
        <v>75</v>
      </c>
      <c r="O95" s="135">
        <v>0</v>
      </c>
      <c r="P95" s="135">
        <v>0</v>
      </c>
      <c r="Q95" s="122">
        <f t="shared" si="21"/>
        <v>240</v>
      </c>
      <c r="R95" s="177">
        <v>3</v>
      </c>
    </row>
    <row r="96" spans="1:18" ht="12.75" customHeight="1">
      <c r="A96" s="387"/>
      <c r="B96" s="116" t="s">
        <v>117</v>
      </c>
      <c r="C96" s="168">
        <f aca="true" t="shared" si="30" ref="C96:P96">SUM(C90:C95)</f>
        <v>507</v>
      </c>
      <c r="D96" s="168">
        <f t="shared" si="30"/>
        <v>91</v>
      </c>
      <c r="E96" s="168">
        <f t="shared" si="30"/>
        <v>584</v>
      </c>
      <c r="F96" s="168">
        <f t="shared" si="30"/>
        <v>131</v>
      </c>
      <c r="G96" s="168">
        <f t="shared" si="30"/>
        <v>4</v>
      </c>
      <c r="H96" s="168">
        <f t="shared" si="30"/>
        <v>64</v>
      </c>
      <c r="I96" s="168">
        <f t="shared" si="30"/>
        <v>5</v>
      </c>
      <c r="J96" s="168">
        <f t="shared" si="30"/>
        <v>81</v>
      </c>
      <c r="K96" s="168">
        <f t="shared" si="30"/>
        <v>0</v>
      </c>
      <c r="L96" s="168">
        <f t="shared" si="30"/>
        <v>0</v>
      </c>
      <c r="M96" s="168">
        <f t="shared" si="30"/>
        <v>9742.5</v>
      </c>
      <c r="N96" s="168">
        <f t="shared" si="30"/>
        <v>2730</v>
      </c>
      <c r="O96" s="169">
        <f t="shared" si="30"/>
        <v>0</v>
      </c>
      <c r="P96" s="169">
        <f t="shared" si="30"/>
        <v>0</v>
      </c>
      <c r="Q96" s="265">
        <f t="shared" si="21"/>
        <v>7012.5</v>
      </c>
      <c r="R96" s="266">
        <f>SUM(R90:R95)</f>
        <v>96</v>
      </c>
    </row>
    <row r="97" spans="1:18" ht="12.75" customHeight="1">
      <c r="A97" s="387">
        <v>43813</v>
      </c>
      <c r="B97" s="108" t="s">
        <v>112</v>
      </c>
      <c r="C97" s="308">
        <v>281</v>
      </c>
      <c r="D97" s="308">
        <v>75</v>
      </c>
      <c r="E97" s="308">
        <v>58</v>
      </c>
      <c r="F97" s="308">
        <v>55</v>
      </c>
      <c r="G97" s="308">
        <v>3</v>
      </c>
      <c r="H97" s="308">
        <v>32</v>
      </c>
      <c r="I97" s="308">
        <v>0</v>
      </c>
      <c r="J97" s="308">
        <v>35</v>
      </c>
      <c r="K97" s="309">
        <v>0</v>
      </c>
      <c r="L97" s="310">
        <v>0</v>
      </c>
      <c r="M97" s="112">
        <f aca="true" t="shared" si="31" ref="M97:M102">SUM(C97*15,F97*7.5,G97*7.5,H97*7.5,I97*7.5,J97*7.5,K97*100,L97*20)</f>
        <v>5152.5</v>
      </c>
      <c r="N97" s="112">
        <v>1725</v>
      </c>
      <c r="O97" s="135">
        <v>0</v>
      </c>
      <c r="P97" s="135">
        <v>0</v>
      </c>
      <c r="Q97" s="122">
        <f t="shared" si="21"/>
        <v>3427.5</v>
      </c>
      <c r="R97" s="177">
        <v>67</v>
      </c>
    </row>
    <row r="98" spans="1:18" ht="12.75" customHeight="1">
      <c r="A98" s="387"/>
      <c r="B98" s="108" t="s">
        <v>113</v>
      </c>
      <c r="C98" s="308">
        <v>0</v>
      </c>
      <c r="D98" s="308">
        <v>0</v>
      </c>
      <c r="E98" s="308">
        <v>0</v>
      </c>
      <c r="F98" s="308">
        <v>0</v>
      </c>
      <c r="G98" s="308">
        <v>0</v>
      </c>
      <c r="H98" s="308">
        <v>0</v>
      </c>
      <c r="I98" s="308">
        <v>0</v>
      </c>
      <c r="J98" s="308">
        <v>0</v>
      </c>
      <c r="K98" s="309">
        <v>0</v>
      </c>
      <c r="L98" s="310">
        <v>0</v>
      </c>
      <c r="M98" s="112">
        <f t="shared" si="31"/>
        <v>0</v>
      </c>
      <c r="N98" s="112">
        <v>0</v>
      </c>
      <c r="O98" s="135">
        <v>0</v>
      </c>
      <c r="P98" s="135">
        <v>0</v>
      </c>
      <c r="Q98" s="122">
        <f t="shared" si="21"/>
        <v>0</v>
      </c>
      <c r="R98" s="177">
        <v>0</v>
      </c>
    </row>
    <row r="99" spans="1:18" ht="12.75" customHeight="1">
      <c r="A99" s="387"/>
      <c r="B99" s="108" t="s">
        <v>114</v>
      </c>
      <c r="C99" s="308">
        <v>367</v>
      </c>
      <c r="D99" s="308">
        <v>0</v>
      </c>
      <c r="E99" s="308">
        <v>58</v>
      </c>
      <c r="F99" s="308">
        <v>59</v>
      </c>
      <c r="G99" s="308">
        <v>2</v>
      </c>
      <c r="H99" s="308">
        <v>82</v>
      </c>
      <c r="I99" s="308">
        <v>0</v>
      </c>
      <c r="J99" s="308">
        <v>34</v>
      </c>
      <c r="K99" s="309">
        <v>1</v>
      </c>
      <c r="L99" s="310">
        <v>0</v>
      </c>
      <c r="M99" s="112">
        <f t="shared" si="31"/>
        <v>6932.5</v>
      </c>
      <c r="N99" s="112">
        <v>2017.5</v>
      </c>
      <c r="O99" s="135">
        <v>0</v>
      </c>
      <c r="P99" s="135">
        <v>0</v>
      </c>
      <c r="Q99" s="122">
        <f t="shared" si="21"/>
        <v>4915</v>
      </c>
      <c r="R99" s="177">
        <v>73</v>
      </c>
    </row>
    <row r="100" spans="1:18" ht="12.75" customHeight="1">
      <c r="A100" s="387"/>
      <c r="B100" s="213" t="s">
        <v>139</v>
      </c>
      <c r="C100" s="308">
        <v>156</v>
      </c>
      <c r="D100" s="308">
        <v>0</v>
      </c>
      <c r="E100" s="308">
        <v>7</v>
      </c>
      <c r="F100" s="308">
        <v>64</v>
      </c>
      <c r="G100" s="308">
        <v>0</v>
      </c>
      <c r="H100" s="308">
        <v>18</v>
      </c>
      <c r="I100" s="308">
        <v>0</v>
      </c>
      <c r="J100" s="308">
        <v>12</v>
      </c>
      <c r="K100" s="309">
        <v>0</v>
      </c>
      <c r="L100" s="310">
        <v>0</v>
      </c>
      <c r="M100" s="112">
        <f t="shared" si="31"/>
        <v>3045</v>
      </c>
      <c r="N100" s="112">
        <v>1177.5</v>
      </c>
      <c r="O100" s="135">
        <v>0</v>
      </c>
      <c r="P100" s="135">
        <v>15</v>
      </c>
      <c r="Q100" s="122">
        <f t="shared" si="21"/>
        <v>1882.5</v>
      </c>
      <c r="R100" s="177">
        <v>57</v>
      </c>
    </row>
    <row r="101" spans="1:18" ht="12.75" customHeight="1">
      <c r="A101" s="387"/>
      <c r="B101" s="108" t="s">
        <v>115</v>
      </c>
      <c r="C101" s="308">
        <v>230</v>
      </c>
      <c r="D101" s="308">
        <v>0</v>
      </c>
      <c r="E101" s="308">
        <v>4</v>
      </c>
      <c r="F101" s="308">
        <v>53</v>
      </c>
      <c r="G101" s="308">
        <v>0</v>
      </c>
      <c r="H101" s="308">
        <v>36</v>
      </c>
      <c r="I101" s="308">
        <v>0</v>
      </c>
      <c r="J101" s="308">
        <v>17</v>
      </c>
      <c r="K101" s="309">
        <v>0</v>
      </c>
      <c r="L101" s="310">
        <v>0</v>
      </c>
      <c r="M101" s="112">
        <f t="shared" si="31"/>
        <v>4245</v>
      </c>
      <c r="N101" s="112">
        <v>1417.5</v>
      </c>
      <c r="O101" s="135">
        <v>0</v>
      </c>
      <c r="P101" s="135">
        <v>30</v>
      </c>
      <c r="Q101" s="122">
        <f t="shared" si="21"/>
        <v>2857.5</v>
      </c>
      <c r="R101" s="177">
        <v>60</v>
      </c>
    </row>
    <row r="102" spans="1:18" ht="12.75" customHeight="1">
      <c r="A102" s="387"/>
      <c r="B102" s="108" t="s">
        <v>116</v>
      </c>
      <c r="C102" s="308">
        <v>41</v>
      </c>
      <c r="D102" s="308">
        <v>19</v>
      </c>
      <c r="E102" s="308">
        <v>5</v>
      </c>
      <c r="F102" s="308">
        <v>3</v>
      </c>
      <c r="G102" s="308">
        <v>0</v>
      </c>
      <c r="H102" s="308">
        <v>17</v>
      </c>
      <c r="I102" s="308">
        <v>0</v>
      </c>
      <c r="J102" s="308">
        <v>7</v>
      </c>
      <c r="K102" s="309">
        <v>0</v>
      </c>
      <c r="L102" s="310">
        <v>0</v>
      </c>
      <c r="M102" s="112">
        <f t="shared" si="31"/>
        <v>817.5</v>
      </c>
      <c r="N102" s="112">
        <v>322.5</v>
      </c>
      <c r="O102" s="135">
        <v>0</v>
      </c>
      <c r="P102" s="135">
        <v>0</v>
      </c>
      <c r="Q102" s="122">
        <f t="shared" si="21"/>
        <v>495</v>
      </c>
      <c r="R102" s="177">
        <v>9</v>
      </c>
    </row>
    <row r="103" spans="1:18" ht="12.75" customHeight="1">
      <c r="A103" s="387"/>
      <c r="B103" s="116" t="s">
        <v>117</v>
      </c>
      <c r="C103" s="168">
        <f aca="true" t="shared" si="32" ref="C103:P103">SUM(C97:C102)</f>
        <v>1075</v>
      </c>
      <c r="D103" s="168">
        <f t="shared" si="32"/>
        <v>94</v>
      </c>
      <c r="E103" s="168">
        <f t="shared" si="32"/>
        <v>132</v>
      </c>
      <c r="F103" s="168">
        <f t="shared" si="32"/>
        <v>234</v>
      </c>
      <c r="G103" s="168">
        <f t="shared" si="32"/>
        <v>5</v>
      </c>
      <c r="H103" s="168">
        <f t="shared" si="32"/>
        <v>185</v>
      </c>
      <c r="I103" s="168">
        <f t="shared" si="32"/>
        <v>0</v>
      </c>
      <c r="J103" s="168">
        <f t="shared" si="32"/>
        <v>105</v>
      </c>
      <c r="K103" s="168">
        <f t="shared" si="32"/>
        <v>1</v>
      </c>
      <c r="L103" s="168">
        <f t="shared" si="32"/>
        <v>0</v>
      </c>
      <c r="M103" s="168">
        <f t="shared" si="32"/>
        <v>20192.5</v>
      </c>
      <c r="N103" s="168">
        <f t="shared" si="32"/>
        <v>6660</v>
      </c>
      <c r="O103" s="169">
        <f t="shared" si="32"/>
        <v>0</v>
      </c>
      <c r="P103" s="169">
        <f t="shared" si="32"/>
        <v>45</v>
      </c>
      <c r="Q103" s="265">
        <f t="shared" si="21"/>
        <v>13577.5</v>
      </c>
      <c r="R103" s="266">
        <f>SUM(R97:R102)</f>
        <v>266</v>
      </c>
    </row>
    <row r="104" spans="1:18" ht="12.75" customHeight="1">
      <c r="A104" s="387">
        <v>43814</v>
      </c>
      <c r="B104" s="108" t="s">
        <v>112</v>
      </c>
      <c r="C104" s="308">
        <v>285</v>
      </c>
      <c r="D104" s="308">
        <v>55</v>
      </c>
      <c r="E104" s="308">
        <v>26</v>
      </c>
      <c r="F104" s="308">
        <v>62</v>
      </c>
      <c r="G104" s="308">
        <v>0</v>
      </c>
      <c r="H104" s="308">
        <v>40</v>
      </c>
      <c r="I104" s="308">
        <v>0</v>
      </c>
      <c r="J104" s="308">
        <v>45</v>
      </c>
      <c r="K104" s="309">
        <v>0</v>
      </c>
      <c r="L104" s="310">
        <v>0</v>
      </c>
      <c r="M104" s="112">
        <f aca="true" t="shared" si="33" ref="M104:M109">SUM(C104*15,F104*7.5,G104*7.5,H104*7.5,I104*7.5,J104*7.5,K104*100,L104*20)</f>
        <v>5377.5</v>
      </c>
      <c r="N104" s="112">
        <v>2190</v>
      </c>
      <c r="O104" s="135">
        <v>0</v>
      </c>
      <c r="P104" s="135">
        <v>0</v>
      </c>
      <c r="Q104" s="122">
        <f t="shared" si="21"/>
        <v>3187.5</v>
      </c>
      <c r="R104" s="177">
        <v>80</v>
      </c>
    </row>
    <row r="105" spans="1:18" ht="12.75" customHeight="1">
      <c r="A105" s="387"/>
      <c r="B105" s="108" t="s">
        <v>113</v>
      </c>
      <c r="C105" s="308">
        <v>0</v>
      </c>
      <c r="D105" s="308">
        <v>0</v>
      </c>
      <c r="E105" s="308">
        <v>0</v>
      </c>
      <c r="F105" s="308">
        <v>0</v>
      </c>
      <c r="G105" s="308">
        <v>0</v>
      </c>
      <c r="H105" s="308">
        <v>0</v>
      </c>
      <c r="I105" s="308">
        <v>0</v>
      </c>
      <c r="J105" s="308">
        <v>0</v>
      </c>
      <c r="K105" s="309">
        <v>0</v>
      </c>
      <c r="L105" s="310">
        <v>0</v>
      </c>
      <c r="M105" s="112">
        <f t="shared" si="33"/>
        <v>0</v>
      </c>
      <c r="N105" s="112">
        <v>0</v>
      </c>
      <c r="O105" s="135">
        <v>0</v>
      </c>
      <c r="P105" s="135">
        <v>0</v>
      </c>
      <c r="Q105" s="122">
        <f t="shared" si="21"/>
        <v>0</v>
      </c>
      <c r="R105" s="177">
        <v>0</v>
      </c>
    </row>
    <row r="106" spans="1:18" ht="12.75" customHeight="1">
      <c r="A106" s="387"/>
      <c r="B106" s="108" t="s">
        <v>114</v>
      </c>
      <c r="C106" s="308">
        <v>332</v>
      </c>
      <c r="D106" s="308">
        <v>0</v>
      </c>
      <c r="E106" s="308">
        <v>13</v>
      </c>
      <c r="F106" s="308">
        <v>57</v>
      </c>
      <c r="G106" s="308">
        <v>0</v>
      </c>
      <c r="H106" s="308">
        <v>86</v>
      </c>
      <c r="I106" s="308">
        <v>0</v>
      </c>
      <c r="J106" s="308">
        <v>86</v>
      </c>
      <c r="K106" s="309">
        <v>0</v>
      </c>
      <c r="L106" s="310">
        <v>0</v>
      </c>
      <c r="M106" s="112">
        <f t="shared" si="33"/>
        <v>6697.5</v>
      </c>
      <c r="N106" s="112">
        <v>2895</v>
      </c>
      <c r="O106" s="135">
        <v>0</v>
      </c>
      <c r="P106" s="135">
        <v>0</v>
      </c>
      <c r="Q106" s="122">
        <f t="shared" si="21"/>
        <v>3802.5</v>
      </c>
      <c r="R106" s="177">
        <v>103</v>
      </c>
    </row>
    <row r="107" spans="1:18" ht="12.75" customHeight="1">
      <c r="A107" s="387"/>
      <c r="B107" s="213" t="s">
        <v>139</v>
      </c>
      <c r="C107" s="308">
        <v>126</v>
      </c>
      <c r="D107" s="308">
        <v>0</v>
      </c>
      <c r="E107" s="308">
        <v>5</v>
      </c>
      <c r="F107" s="308">
        <v>34</v>
      </c>
      <c r="G107" s="308">
        <v>0</v>
      </c>
      <c r="H107" s="308">
        <v>22</v>
      </c>
      <c r="I107" s="308">
        <v>0</v>
      </c>
      <c r="J107" s="308">
        <v>32</v>
      </c>
      <c r="K107" s="309">
        <v>0</v>
      </c>
      <c r="L107" s="310">
        <v>0</v>
      </c>
      <c r="M107" s="112">
        <f t="shared" si="33"/>
        <v>2550</v>
      </c>
      <c r="N107" s="112">
        <v>772.5</v>
      </c>
      <c r="O107" s="135">
        <v>0</v>
      </c>
      <c r="P107" s="135">
        <v>0</v>
      </c>
      <c r="Q107" s="122">
        <f t="shared" si="21"/>
        <v>1777.5</v>
      </c>
      <c r="R107" s="177">
        <v>31</v>
      </c>
    </row>
    <row r="108" spans="1:18" ht="12.75" customHeight="1">
      <c r="A108" s="387"/>
      <c r="B108" s="108" t="s">
        <v>115</v>
      </c>
      <c r="C108" s="308">
        <v>170</v>
      </c>
      <c r="D108" s="308">
        <v>45</v>
      </c>
      <c r="E108" s="308">
        <v>3</v>
      </c>
      <c r="F108" s="308">
        <v>56</v>
      </c>
      <c r="G108" s="308">
        <v>2</v>
      </c>
      <c r="H108" s="308">
        <v>33</v>
      </c>
      <c r="I108" s="308">
        <v>0</v>
      </c>
      <c r="J108" s="308">
        <v>59</v>
      </c>
      <c r="K108" s="309">
        <v>0</v>
      </c>
      <c r="L108" s="310">
        <v>0</v>
      </c>
      <c r="M108" s="112">
        <f t="shared" si="33"/>
        <v>3675</v>
      </c>
      <c r="N108" s="112">
        <v>1567.5</v>
      </c>
      <c r="O108" s="135">
        <v>0</v>
      </c>
      <c r="P108" s="135">
        <v>0</v>
      </c>
      <c r="Q108" s="122">
        <f t="shared" si="21"/>
        <v>2107.5</v>
      </c>
      <c r="R108" s="177">
        <v>68</v>
      </c>
    </row>
    <row r="109" spans="1:18" ht="12.75" customHeight="1">
      <c r="A109" s="387"/>
      <c r="B109" s="108" t="s">
        <v>116</v>
      </c>
      <c r="C109" s="308">
        <v>51</v>
      </c>
      <c r="D109" s="308">
        <v>31</v>
      </c>
      <c r="E109" s="308">
        <v>9</v>
      </c>
      <c r="F109" s="308">
        <v>19</v>
      </c>
      <c r="G109" s="308">
        <v>0</v>
      </c>
      <c r="H109" s="308">
        <v>8</v>
      </c>
      <c r="I109" s="308">
        <v>0</v>
      </c>
      <c r="J109" s="308">
        <v>16</v>
      </c>
      <c r="K109" s="309">
        <v>0</v>
      </c>
      <c r="L109" s="310">
        <v>0</v>
      </c>
      <c r="M109" s="112">
        <f t="shared" si="33"/>
        <v>1087.5</v>
      </c>
      <c r="N109" s="112">
        <v>412.5</v>
      </c>
      <c r="O109" s="135">
        <v>0</v>
      </c>
      <c r="P109" s="135">
        <v>0</v>
      </c>
      <c r="Q109" s="122">
        <f t="shared" si="21"/>
        <v>675</v>
      </c>
      <c r="R109" s="177">
        <v>20</v>
      </c>
    </row>
    <row r="110" spans="1:18" ht="12.75" customHeight="1">
      <c r="A110" s="387"/>
      <c r="B110" s="116" t="s">
        <v>117</v>
      </c>
      <c r="C110" s="168">
        <f aca="true" t="shared" si="34" ref="C110:P110">SUM(C104:C109)</f>
        <v>964</v>
      </c>
      <c r="D110" s="168">
        <f t="shared" si="34"/>
        <v>131</v>
      </c>
      <c r="E110" s="168">
        <f t="shared" si="34"/>
        <v>56</v>
      </c>
      <c r="F110" s="168">
        <f t="shared" si="34"/>
        <v>228</v>
      </c>
      <c r="G110" s="168">
        <f t="shared" si="34"/>
        <v>2</v>
      </c>
      <c r="H110" s="168">
        <f t="shared" si="34"/>
        <v>189</v>
      </c>
      <c r="I110" s="168">
        <f t="shared" si="34"/>
        <v>0</v>
      </c>
      <c r="J110" s="168">
        <f t="shared" si="34"/>
        <v>238</v>
      </c>
      <c r="K110" s="168">
        <f t="shared" si="34"/>
        <v>0</v>
      </c>
      <c r="L110" s="168">
        <f t="shared" si="34"/>
        <v>0</v>
      </c>
      <c r="M110" s="168">
        <f t="shared" si="34"/>
        <v>19387.5</v>
      </c>
      <c r="N110" s="168">
        <f t="shared" si="34"/>
        <v>7837.5</v>
      </c>
      <c r="O110" s="169">
        <f t="shared" si="34"/>
        <v>0</v>
      </c>
      <c r="P110" s="169">
        <f t="shared" si="34"/>
        <v>0</v>
      </c>
      <c r="Q110" s="265">
        <f t="shared" si="21"/>
        <v>11550</v>
      </c>
      <c r="R110" s="266">
        <f>SUM(R104:R109)</f>
        <v>302</v>
      </c>
    </row>
    <row r="111" spans="1:18" ht="12.75" customHeight="1">
      <c r="A111" s="385" t="s">
        <v>118</v>
      </c>
      <c r="B111" s="385"/>
      <c r="C111" s="125">
        <f aca="true" t="shared" si="35" ref="C111:R111">SUM(C110,C103,C96,C89,C82,C75,C68)</f>
        <v>4555</v>
      </c>
      <c r="D111" s="125">
        <f t="shared" si="35"/>
        <v>518</v>
      </c>
      <c r="E111" s="125">
        <f t="shared" si="35"/>
        <v>2809</v>
      </c>
      <c r="F111" s="125">
        <f t="shared" si="35"/>
        <v>1048</v>
      </c>
      <c r="G111" s="125">
        <f t="shared" si="35"/>
        <v>14</v>
      </c>
      <c r="H111" s="125">
        <f t="shared" si="35"/>
        <v>684</v>
      </c>
      <c r="I111" s="125">
        <f t="shared" si="35"/>
        <v>7</v>
      </c>
      <c r="J111" s="125">
        <f t="shared" si="35"/>
        <v>694</v>
      </c>
      <c r="K111" s="125">
        <f t="shared" si="35"/>
        <v>2</v>
      </c>
      <c r="L111" s="125">
        <f t="shared" si="35"/>
        <v>1</v>
      </c>
      <c r="M111" s="125">
        <f t="shared" si="35"/>
        <v>86897.5</v>
      </c>
      <c r="N111" s="125">
        <f t="shared" si="35"/>
        <v>25127.5</v>
      </c>
      <c r="O111" s="125">
        <f t="shared" si="35"/>
        <v>0</v>
      </c>
      <c r="P111" s="125">
        <f t="shared" si="35"/>
        <v>82.5</v>
      </c>
      <c r="Q111" s="125">
        <f t="shared" si="35"/>
        <v>61852.5</v>
      </c>
      <c r="R111" s="125">
        <f t="shared" si="35"/>
        <v>984</v>
      </c>
    </row>
    <row r="112" spans="1:18" ht="12.75" customHeight="1">
      <c r="A112" s="387">
        <v>43815</v>
      </c>
      <c r="B112" s="108" t="s">
        <v>112</v>
      </c>
      <c r="C112" s="308">
        <v>195</v>
      </c>
      <c r="D112" s="308">
        <v>62</v>
      </c>
      <c r="E112" s="308">
        <v>229</v>
      </c>
      <c r="F112" s="308">
        <v>43</v>
      </c>
      <c r="G112" s="308">
        <v>0</v>
      </c>
      <c r="H112" s="308">
        <v>19</v>
      </c>
      <c r="I112" s="308">
        <v>2</v>
      </c>
      <c r="J112" s="308">
        <v>31</v>
      </c>
      <c r="K112" s="309">
        <v>2</v>
      </c>
      <c r="L112" s="310">
        <v>3</v>
      </c>
      <c r="M112" s="112">
        <f aca="true" t="shared" si="36" ref="M112:M117">SUM(C112*15,F112*7.5,G112*7.5,H112*7.5,I112*7.5,J112*7.5,K112*100,L112*20)</f>
        <v>3897.5</v>
      </c>
      <c r="N112" s="112">
        <v>1410</v>
      </c>
      <c r="O112" s="135">
        <v>0</v>
      </c>
      <c r="P112" s="135">
        <v>0</v>
      </c>
      <c r="Q112" s="122">
        <f aca="true" t="shared" si="37" ref="Q112:Q160">SUM(M112-N112)-O112+P112</f>
        <v>2487.5</v>
      </c>
      <c r="R112" s="177">
        <v>44</v>
      </c>
    </row>
    <row r="113" spans="1:18" ht="12.75" customHeight="1">
      <c r="A113" s="387"/>
      <c r="B113" s="108" t="s">
        <v>113</v>
      </c>
      <c r="C113" s="308">
        <v>0</v>
      </c>
      <c r="D113" s="308">
        <v>0</v>
      </c>
      <c r="E113" s="308">
        <v>0</v>
      </c>
      <c r="F113" s="308">
        <v>0</v>
      </c>
      <c r="G113" s="308">
        <v>0</v>
      </c>
      <c r="H113" s="308">
        <v>0</v>
      </c>
      <c r="I113" s="308">
        <v>0</v>
      </c>
      <c r="J113" s="308">
        <v>0</v>
      </c>
      <c r="K113" s="309">
        <v>0</v>
      </c>
      <c r="L113" s="310">
        <v>0</v>
      </c>
      <c r="M113" s="112">
        <f t="shared" si="36"/>
        <v>0</v>
      </c>
      <c r="N113" s="112">
        <v>0</v>
      </c>
      <c r="O113" s="135">
        <v>0</v>
      </c>
      <c r="P113" s="135">
        <v>0</v>
      </c>
      <c r="Q113" s="122">
        <f t="shared" si="37"/>
        <v>0</v>
      </c>
      <c r="R113" s="177">
        <v>0</v>
      </c>
    </row>
    <row r="114" spans="1:18" ht="12.75" customHeight="1">
      <c r="A114" s="387"/>
      <c r="B114" s="108" t="s">
        <v>114</v>
      </c>
      <c r="C114" s="308">
        <v>101</v>
      </c>
      <c r="D114" s="308">
        <v>0</v>
      </c>
      <c r="E114" s="308">
        <v>49</v>
      </c>
      <c r="F114" s="308">
        <v>37</v>
      </c>
      <c r="G114" s="308">
        <v>0</v>
      </c>
      <c r="H114" s="308">
        <v>0</v>
      </c>
      <c r="I114" s="308">
        <v>0</v>
      </c>
      <c r="J114" s="308">
        <v>6</v>
      </c>
      <c r="K114" s="309">
        <v>0</v>
      </c>
      <c r="L114" s="310">
        <v>0</v>
      </c>
      <c r="M114" s="112">
        <f t="shared" si="36"/>
        <v>1837.5</v>
      </c>
      <c r="N114" s="112">
        <v>652.5</v>
      </c>
      <c r="O114" s="135">
        <v>0</v>
      </c>
      <c r="P114" s="135">
        <v>0</v>
      </c>
      <c r="Q114" s="122">
        <f t="shared" si="37"/>
        <v>1185</v>
      </c>
      <c r="R114" s="177">
        <v>31</v>
      </c>
    </row>
    <row r="115" spans="1:18" ht="12.75" customHeight="1">
      <c r="A115" s="387"/>
      <c r="B115" s="213" t="s">
        <v>139</v>
      </c>
      <c r="C115" s="308">
        <v>109</v>
      </c>
      <c r="D115" s="308">
        <v>0</v>
      </c>
      <c r="E115" s="308">
        <v>1</v>
      </c>
      <c r="F115" s="308">
        <v>37</v>
      </c>
      <c r="G115" s="308">
        <v>0</v>
      </c>
      <c r="H115" s="308">
        <v>23</v>
      </c>
      <c r="I115" s="308">
        <v>0</v>
      </c>
      <c r="J115" s="308">
        <v>10</v>
      </c>
      <c r="K115" s="309">
        <v>0</v>
      </c>
      <c r="L115" s="310">
        <v>0</v>
      </c>
      <c r="M115" s="112">
        <f t="shared" si="36"/>
        <v>2160</v>
      </c>
      <c r="N115" s="112">
        <v>585</v>
      </c>
      <c r="O115" s="135">
        <v>0</v>
      </c>
      <c r="P115" s="135">
        <v>0</v>
      </c>
      <c r="Q115" s="122">
        <f t="shared" si="37"/>
        <v>1575</v>
      </c>
      <c r="R115" s="177">
        <v>28</v>
      </c>
    </row>
    <row r="116" spans="1:18" ht="12.75" customHeight="1">
      <c r="A116" s="387"/>
      <c r="B116" s="108" t="s">
        <v>115</v>
      </c>
      <c r="C116" s="308">
        <v>79</v>
      </c>
      <c r="D116" s="308">
        <v>21</v>
      </c>
      <c r="E116" s="308">
        <v>19</v>
      </c>
      <c r="F116" s="308">
        <v>17</v>
      </c>
      <c r="G116" s="308">
        <v>0</v>
      </c>
      <c r="H116" s="308">
        <v>15</v>
      </c>
      <c r="I116" s="308">
        <v>2</v>
      </c>
      <c r="J116" s="308">
        <v>6</v>
      </c>
      <c r="K116" s="309">
        <v>0</v>
      </c>
      <c r="L116" s="310">
        <v>0</v>
      </c>
      <c r="M116" s="112">
        <f t="shared" si="36"/>
        <v>1485</v>
      </c>
      <c r="N116" s="112">
        <v>390</v>
      </c>
      <c r="O116" s="135">
        <v>0</v>
      </c>
      <c r="P116" s="135">
        <v>0</v>
      </c>
      <c r="Q116" s="122">
        <f t="shared" si="37"/>
        <v>1095</v>
      </c>
      <c r="R116" s="177">
        <v>21</v>
      </c>
    </row>
    <row r="117" spans="1:18" ht="12.75" customHeight="1">
      <c r="A117" s="387"/>
      <c r="B117" s="108" t="s">
        <v>116</v>
      </c>
      <c r="C117" s="308">
        <v>16</v>
      </c>
      <c r="D117" s="308">
        <v>12</v>
      </c>
      <c r="E117" s="308">
        <v>0</v>
      </c>
      <c r="F117" s="308">
        <v>2</v>
      </c>
      <c r="G117" s="308">
        <v>0</v>
      </c>
      <c r="H117" s="308">
        <v>2</v>
      </c>
      <c r="I117" s="308">
        <v>0</v>
      </c>
      <c r="J117" s="308">
        <v>2</v>
      </c>
      <c r="K117" s="309">
        <v>0</v>
      </c>
      <c r="L117" s="310">
        <v>0</v>
      </c>
      <c r="M117" s="112">
        <f t="shared" si="36"/>
        <v>285</v>
      </c>
      <c r="N117" s="112">
        <v>217.5</v>
      </c>
      <c r="O117" s="135">
        <v>0</v>
      </c>
      <c r="P117" s="135">
        <v>0</v>
      </c>
      <c r="Q117" s="122">
        <f t="shared" si="37"/>
        <v>67.5</v>
      </c>
      <c r="R117" s="177">
        <v>6</v>
      </c>
    </row>
    <row r="118" spans="1:18" ht="12.75" customHeight="1">
      <c r="A118" s="387"/>
      <c r="B118" s="116" t="s">
        <v>117</v>
      </c>
      <c r="C118" s="168">
        <f aca="true" t="shared" si="38" ref="C118:P118">SUM(C112:C117)</f>
        <v>500</v>
      </c>
      <c r="D118" s="168">
        <f t="shared" si="38"/>
        <v>95</v>
      </c>
      <c r="E118" s="168">
        <f t="shared" si="38"/>
        <v>298</v>
      </c>
      <c r="F118" s="168">
        <f t="shared" si="38"/>
        <v>136</v>
      </c>
      <c r="G118" s="168">
        <f t="shared" si="38"/>
        <v>0</v>
      </c>
      <c r="H118" s="168">
        <f t="shared" si="38"/>
        <v>59</v>
      </c>
      <c r="I118" s="168">
        <f t="shared" si="38"/>
        <v>4</v>
      </c>
      <c r="J118" s="168">
        <f t="shared" si="38"/>
        <v>55</v>
      </c>
      <c r="K118" s="168">
        <f t="shared" si="38"/>
        <v>2</v>
      </c>
      <c r="L118" s="168">
        <f t="shared" si="38"/>
        <v>3</v>
      </c>
      <c r="M118" s="168">
        <f t="shared" si="38"/>
        <v>9665</v>
      </c>
      <c r="N118" s="168">
        <f t="shared" si="38"/>
        <v>3255</v>
      </c>
      <c r="O118" s="169">
        <f t="shared" si="38"/>
        <v>0</v>
      </c>
      <c r="P118" s="169">
        <f t="shared" si="38"/>
        <v>0</v>
      </c>
      <c r="Q118" s="265">
        <f t="shared" si="37"/>
        <v>6410</v>
      </c>
      <c r="R118" s="266">
        <f>SUM(R112:R117)</f>
        <v>130</v>
      </c>
    </row>
    <row r="119" spans="1:18" ht="12.75" customHeight="1">
      <c r="A119" s="387">
        <v>43816</v>
      </c>
      <c r="B119" s="108" t="s">
        <v>112</v>
      </c>
      <c r="C119" s="308">
        <v>128</v>
      </c>
      <c r="D119" s="308">
        <v>13</v>
      </c>
      <c r="E119" s="308">
        <v>7</v>
      </c>
      <c r="F119" s="308">
        <v>38</v>
      </c>
      <c r="G119" s="308">
        <v>2</v>
      </c>
      <c r="H119" s="308">
        <v>8</v>
      </c>
      <c r="I119" s="308">
        <v>0</v>
      </c>
      <c r="J119" s="308">
        <v>33</v>
      </c>
      <c r="K119" s="309">
        <v>1</v>
      </c>
      <c r="L119" s="310">
        <v>1</v>
      </c>
      <c r="M119" s="112">
        <f aca="true" t="shared" si="39" ref="M119:M124">SUM(C119*15,F119*7.5,G119*7.5,H119*7.5,I119*7.5,J119*7.5,K119*100,L119*20)</f>
        <v>2647.5</v>
      </c>
      <c r="N119" s="112">
        <v>640</v>
      </c>
      <c r="O119" s="135">
        <v>0</v>
      </c>
      <c r="P119" s="135">
        <v>0</v>
      </c>
      <c r="Q119" s="122">
        <f t="shared" si="37"/>
        <v>2007.5</v>
      </c>
      <c r="R119" s="177">
        <v>25</v>
      </c>
    </row>
    <row r="120" spans="1:18" ht="12.75" customHeight="1">
      <c r="A120" s="387"/>
      <c r="B120" s="108" t="s">
        <v>113</v>
      </c>
      <c r="C120" s="308">
        <v>0</v>
      </c>
      <c r="D120" s="308">
        <v>0</v>
      </c>
      <c r="E120" s="308">
        <v>0</v>
      </c>
      <c r="F120" s="308">
        <v>0</v>
      </c>
      <c r="G120" s="308">
        <v>0</v>
      </c>
      <c r="H120" s="308">
        <v>0</v>
      </c>
      <c r="I120" s="308">
        <v>0</v>
      </c>
      <c r="J120" s="308">
        <v>0</v>
      </c>
      <c r="K120" s="309">
        <v>0</v>
      </c>
      <c r="L120" s="310">
        <v>0</v>
      </c>
      <c r="M120" s="112">
        <f t="shared" si="39"/>
        <v>0</v>
      </c>
      <c r="N120" s="112">
        <v>847.5</v>
      </c>
      <c r="O120" s="135">
        <v>0</v>
      </c>
      <c r="P120" s="135">
        <v>0</v>
      </c>
      <c r="Q120" s="122">
        <f t="shared" si="37"/>
        <v>-847.5</v>
      </c>
      <c r="R120" s="177">
        <v>0</v>
      </c>
    </row>
    <row r="121" spans="1:18" ht="12.75" customHeight="1">
      <c r="A121" s="387"/>
      <c r="B121" s="108" t="s">
        <v>114</v>
      </c>
      <c r="C121" s="308">
        <v>194</v>
      </c>
      <c r="D121" s="308">
        <v>13</v>
      </c>
      <c r="E121" s="308">
        <v>64</v>
      </c>
      <c r="F121" s="308">
        <v>35</v>
      </c>
      <c r="G121" s="308">
        <v>3</v>
      </c>
      <c r="H121" s="308">
        <v>32</v>
      </c>
      <c r="I121" s="308">
        <v>2</v>
      </c>
      <c r="J121" s="308">
        <v>17</v>
      </c>
      <c r="K121" s="309">
        <v>0</v>
      </c>
      <c r="L121" s="310">
        <v>1</v>
      </c>
      <c r="M121" s="112">
        <f t="shared" si="39"/>
        <v>3597.5</v>
      </c>
      <c r="N121" s="112">
        <v>300</v>
      </c>
      <c r="O121" s="135">
        <v>0</v>
      </c>
      <c r="P121" s="135">
        <v>0</v>
      </c>
      <c r="Q121" s="122">
        <f t="shared" si="37"/>
        <v>3297.5</v>
      </c>
      <c r="R121" s="177">
        <v>30</v>
      </c>
    </row>
    <row r="122" spans="1:18" ht="12.75" customHeight="1">
      <c r="A122" s="387"/>
      <c r="B122" s="213" t="s">
        <v>139</v>
      </c>
      <c r="C122" s="308">
        <v>84</v>
      </c>
      <c r="D122" s="308">
        <v>0</v>
      </c>
      <c r="E122" s="308">
        <v>5</v>
      </c>
      <c r="F122" s="308">
        <v>25</v>
      </c>
      <c r="G122" s="308">
        <v>2</v>
      </c>
      <c r="H122" s="308">
        <v>10</v>
      </c>
      <c r="I122" s="308">
        <v>0</v>
      </c>
      <c r="J122" s="308">
        <v>7</v>
      </c>
      <c r="K122" s="309">
        <v>0</v>
      </c>
      <c r="L122" s="310">
        <v>0</v>
      </c>
      <c r="M122" s="112">
        <f t="shared" si="39"/>
        <v>1590</v>
      </c>
      <c r="N122" s="112">
        <v>525</v>
      </c>
      <c r="O122" s="135">
        <v>0</v>
      </c>
      <c r="P122" s="135">
        <v>0</v>
      </c>
      <c r="Q122" s="122">
        <f t="shared" si="37"/>
        <v>1065</v>
      </c>
      <c r="R122" s="177">
        <v>14</v>
      </c>
    </row>
    <row r="123" spans="1:18" ht="12.75" customHeight="1">
      <c r="A123" s="387"/>
      <c r="B123" s="108" t="s">
        <v>115</v>
      </c>
      <c r="C123" s="308">
        <v>78</v>
      </c>
      <c r="D123" s="308">
        <v>47</v>
      </c>
      <c r="E123" s="308">
        <v>14</v>
      </c>
      <c r="F123" s="308">
        <v>30</v>
      </c>
      <c r="G123" s="308">
        <v>0</v>
      </c>
      <c r="H123" s="308">
        <v>11</v>
      </c>
      <c r="I123" s="308">
        <v>1</v>
      </c>
      <c r="J123" s="308">
        <v>10</v>
      </c>
      <c r="K123" s="309">
        <v>0</v>
      </c>
      <c r="L123" s="310">
        <v>0</v>
      </c>
      <c r="M123" s="112">
        <f t="shared" si="39"/>
        <v>1560</v>
      </c>
      <c r="N123" s="112">
        <v>150</v>
      </c>
      <c r="O123" s="135">
        <v>0</v>
      </c>
      <c r="P123" s="135">
        <v>0</v>
      </c>
      <c r="Q123" s="122">
        <f t="shared" si="37"/>
        <v>1410</v>
      </c>
      <c r="R123" s="177">
        <v>24</v>
      </c>
    </row>
    <row r="124" spans="1:18" ht="12.75" customHeight="1">
      <c r="A124" s="387"/>
      <c r="B124" s="108" t="s">
        <v>116</v>
      </c>
      <c r="C124" s="308">
        <v>14</v>
      </c>
      <c r="D124" s="308">
        <v>0</v>
      </c>
      <c r="E124" s="308">
        <v>3</v>
      </c>
      <c r="F124" s="308">
        <v>2</v>
      </c>
      <c r="G124" s="308">
        <v>0</v>
      </c>
      <c r="H124" s="308">
        <v>1</v>
      </c>
      <c r="I124" s="308">
        <v>0</v>
      </c>
      <c r="J124" s="308">
        <v>3</v>
      </c>
      <c r="K124" s="309">
        <v>0</v>
      </c>
      <c r="L124" s="310">
        <v>0</v>
      </c>
      <c r="M124" s="112">
        <f t="shared" si="39"/>
        <v>255</v>
      </c>
      <c r="N124" s="112">
        <v>0</v>
      </c>
      <c r="O124" s="135">
        <v>0</v>
      </c>
      <c r="P124" s="135">
        <v>0</v>
      </c>
      <c r="Q124" s="122">
        <f t="shared" si="37"/>
        <v>255</v>
      </c>
      <c r="R124" s="177">
        <v>5</v>
      </c>
    </row>
    <row r="125" spans="1:18" ht="12.75" customHeight="1">
      <c r="A125" s="387"/>
      <c r="B125" s="116" t="s">
        <v>117</v>
      </c>
      <c r="C125" s="168">
        <f aca="true" t="shared" si="40" ref="C125:P125">SUM(C119:C124)</f>
        <v>498</v>
      </c>
      <c r="D125" s="168">
        <f t="shared" si="40"/>
        <v>73</v>
      </c>
      <c r="E125" s="168">
        <f t="shared" si="40"/>
        <v>93</v>
      </c>
      <c r="F125" s="168">
        <f t="shared" si="40"/>
        <v>130</v>
      </c>
      <c r="G125" s="168">
        <f t="shared" si="40"/>
        <v>7</v>
      </c>
      <c r="H125" s="168">
        <f t="shared" si="40"/>
        <v>62</v>
      </c>
      <c r="I125" s="168">
        <f t="shared" si="40"/>
        <v>3</v>
      </c>
      <c r="J125" s="168">
        <f t="shared" si="40"/>
        <v>70</v>
      </c>
      <c r="K125" s="168">
        <f t="shared" si="40"/>
        <v>1</v>
      </c>
      <c r="L125" s="168">
        <f t="shared" si="40"/>
        <v>2</v>
      </c>
      <c r="M125" s="168">
        <f t="shared" si="40"/>
        <v>9650</v>
      </c>
      <c r="N125" s="168">
        <f t="shared" si="40"/>
        <v>2462.5</v>
      </c>
      <c r="O125" s="169">
        <f t="shared" si="40"/>
        <v>0</v>
      </c>
      <c r="P125" s="169">
        <f t="shared" si="40"/>
        <v>0</v>
      </c>
      <c r="Q125" s="265">
        <f t="shared" si="37"/>
        <v>7187.5</v>
      </c>
      <c r="R125" s="266">
        <f>SUM(R119:R124)</f>
        <v>98</v>
      </c>
    </row>
    <row r="126" spans="1:18" ht="12.75" customHeight="1">
      <c r="A126" s="387">
        <v>43817</v>
      </c>
      <c r="B126" s="108" t="s">
        <v>112</v>
      </c>
      <c r="C126" s="308">
        <v>0</v>
      </c>
      <c r="D126" s="308">
        <v>0</v>
      </c>
      <c r="E126" s="308">
        <v>0</v>
      </c>
      <c r="F126" s="308">
        <v>0</v>
      </c>
      <c r="G126" s="308">
        <v>0</v>
      </c>
      <c r="H126" s="308">
        <v>0</v>
      </c>
      <c r="I126" s="308">
        <v>0</v>
      </c>
      <c r="J126" s="308">
        <v>0</v>
      </c>
      <c r="K126" s="309">
        <v>0</v>
      </c>
      <c r="L126" s="310">
        <v>0</v>
      </c>
      <c r="M126" s="112">
        <f aca="true" t="shared" si="41" ref="M126:M131">SUM(C126*15,F126*7.5,G126*7.5,H126*7.5,I126*7.5,J126*7.5,K126*100,L126*20)</f>
        <v>0</v>
      </c>
      <c r="N126" s="112">
        <v>0</v>
      </c>
      <c r="O126" s="135">
        <v>0</v>
      </c>
      <c r="P126" s="135">
        <v>0</v>
      </c>
      <c r="Q126" s="122">
        <f t="shared" si="37"/>
        <v>0</v>
      </c>
      <c r="R126" s="177">
        <v>0</v>
      </c>
    </row>
    <row r="127" spans="1:18" ht="12.75" customHeight="1">
      <c r="A127" s="387"/>
      <c r="B127" s="108" t="s">
        <v>113</v>
      </c>
      <c r="C127" s="308">
        <v>232</v>
      </c>
      <c r="D127" s="308">
        <v>42</v>
      </c>
      <c r="E127" s="308">
        <v>88</v>
      </c>
      <c r="F127" s="308">
        <v>71</v>
      </c>
      <c r="G127" s="308">
        <v>0</v>
      </c>
      <c r="H127" s="308">
        <v>26</v>
      </c>
      <c r="I127" s="308">
        <v>2</v>
      </c>
      <c r="J127" s="308">
        <v>30</v>
      </c>
      <c r="K127" s="309">
        <v>2</v>
      </c>
      <c r="L127" s="310">
        <v>1</v>
      </c>
      <c r="M127" s="112">
        <f t="shared" si="41"/>
        <v>4667.5</v>
      </c>
      <c r="N127" s="112">
        <v>1142.5</v>
      </c>
      <c r="O127" s="135">
        <v>0</v>
      </c>
      <c r="P127" s="135">
        <v>0</v>
      </c>
      <c r="Q127" s="122">
        <f t="shared" si="37"/>
        <v>3525</v>
      </c>
      <c r="R127" s="177">
        <v>38</v>
      </c>
    </row>
    <row r="128" spans="1:18" ht="12.75" customHeight="1">
      <c r="A128" s="387"/>
      <c r="B128" s="108" t="s">
        <v>114</v>
      </c>
      <c r="C128" s="308">
        <v>172</v>
      </c>
      <c r="D128" s="308">
        <v>42</v>
      </c>
      <c r="E128" s="308">
        <v>102</v>
      </c>
      <c r="F128" s="308">
        <v>38</v>
      </c>
      <c r="G128" s="308">
        <v>1</v>
      </c>
      <c r="H128" s="308">
        <v>21</v>
      </c>
      <c r="I128" s="308">
        <v>1</v>
      </c>
      <c r="J128" s="308">
        <v>24</v>
      </c>
      <c r="K128" s="309">
        <v>1</v>
      </c>
      <c r="L128" s="310">
        <v>2</v>
      </c>
      <c r="M128" s="112">
        <f t="shared" si="41"/>
        <v>3357.5</v>
      </c>
      <c r="N128" s="112">
        <v>807.5</v>
      </c>
      <c r="O128" s="135">
        <v>0</v>
      </c>
      <c r="P128" s="135">
        <v>0</v>
      </c>
      <c r="Q128" s="122">
        <f t="shared" si="37"/>
        <v>2550</v>
      </c>
      <c r="R128" s="177">
        <v>30</v>
      </c>
    </row>
    <row r="129" spans="1:18" ht="12.75" customHeight="1">
      <c r="A129" s="387"/>
      <c r="B129" s="213" t="s">
        <v>139</v>
      </c>
      <c r="C129" s="308">
        <v>90</v>
      </c>
      <c r="D129" s="308">
        <v>0</v>
      </c>
      <c r="E129" s="308">
        <v>2</v>
      </c>
      <c r="F129" s="308">
        <v>21</v>
      </c>
      <c r="G129" s="308">
        <v>2</v>
      </c>
      <c r="H129" s="308">
        <v>17</v>
      </c>
      <c r="I129" s="308">
        <v>0</v>
      </c>
      <c r="J129" s="308">
        <v>8</v>
      </c>
      <c r="K129" s="309">
        <v>0</v>
      </c>
      <c r="L129" s="310">
        <v>0</v>
      </c>
      <c r="M129" s="112">
        <f t="shared" si="41"/>
        <v>1710</v>
      </c>
      <c r="N129" s="112">
        <v>442.5</v>
      </c>
      <c r="O129" s="135">
        <v>0</v>
      </c>
      <c r="P129" s="135">
        <v>0</v>
      </c>
      <c r="Q129" s="122">
        <f t="shared" si="37"/>
        <v>1267.5</v>
      </c>
      <c r="R129" s="177">
        <v>19</v>
      </c>
    </row>
    <row r="130" spans="1:18" ht="12.75" customHeight="1">
      <c r="A130" s="387"/>
      <c r="B130" s="108" t="s">
        <v>115</v>
      </c>
      <c r="C130" s="308">
        <v>98</v>
      </c>
      <c r="D130" s="308">
        <v>25</v>
      </c>
      <c r="E130" s="308">
        <v>10</v>
      </c>
      <c r="F130" s="308">
        <v>30</v>
      </c>
      <c r="G130" s="308">
        <v>0</v>
      </c>
      <c r="H130" s="308">
        <v>12</v>
      </c>
      <c r="I130" s="308">
        <v>0</v>
      </c>
      <c r="J130" s="308">
        <v>22</v>
      </c>
      <c r="K130" s="309">
        <v>0</v>
      </c>
      <c r="L130" s="310">
        <v>0</v>
      </c>
      <c r="M130" s="112">
        <f t="shared" si="41"/>
        <v>1950</v>
      </c>
      <c r="N130" s="112">
        <v>480</v>
      </c>
      <c r="O130" s="135">
        <v>0</v>
      </c>
      <c r="P130" s="135">
        <v>0</v>
      </c>
      <c r="Q130" s="122">
        <f t="shared" si="37"/>
        <v>1470</v>
      </c>
      <c r="R130" s="177">
        <v>26</v>
      </c>
    </row>
    <row r="131" spans="1:18" ht="12.75" customHeight="1">
      <c r="A131" s="387"/>
      <c r="B131" s="108" t="s">
        <v>116</v>
      </c>
      <c r="C131" s="308">
        <v>12</v>
      </c>
      <c r="D131" s="308">
        <v>0</v>
      </c>
      <c r="E131" s="308">
        <v>3</v>
      </c>
      <c r="F131" s="308">
        <v>2</v>
      </c>
      <c r="G131" s="308">
        <v>0</v>
      </c>
      <c r="H131" s="308">
        <v>3</v>
      </c>
      <c r="I131" s="308">
        <v>0</v>
      </c>
      <c r="J131" s="308">
        <v>7</v>
      </c>
      <c r="K131" s="309">
        <v>0</v>
      </c>
      <c r="L131" s="310">
        <v>0</v>
      </c>
      <c r="M131" s="112">
        <f t="shared" si="41"/>
        <v>270</v>
      </c>
      <c r="N131" s="112">
        <v>67.5</v>
      </c>
      <c r="O131" s="135">
        <v>0</v>
      </c>
      <c r="P131" s="135">
        <v>0</v>
      </c>
      <c r="Q131" s="122">
        <f t="shared" si="37"/>
        <v>202.5</v>
      </c>
      <c r="R131" s="177">
        <v>1</v>
      </c>
    </row>
    <row r="132" spans="1:18" ht="12.75" customHeight="1">
      <c r="A132" s="387"/>
      <c r="B132" s="116" t="s">
        <v>117</v>
      </c>
      <c r="C132" s="168">
        <f aca="true" t="shared" si="42" ref="C132:P132">SUM(C126:C131)</f>
        <v>604</v>
      </c>
      <c r="D132" s="168">
        <f t="shared" si="42"/>
        <v>109</v>
      </c>
      <c r="E132" s="168">
        <f t="shared" si="42"/>
        <v>205</v>
      </c>
      <c r="F132" s="168">
        <f t="shared" si="42"/>
        <v>162</v>
      </c>
      <c r="G132" s="168">
        <f t="shared" si="42"/>
        <v>3</v>
      </c>
      <c r="H132" s="168">
        <f t="shared" si="42"/>
        <v>79</v>
      </c>
      <c r="I132" s="168">
        <f t="shared" si="42"/>
        <v>3</v>
      </c>
      <c r="J132" s="168">
        <f t="shared" si="42"/>
        <v>91</v>
      </c>
      <c r="K132" s="168">
        <f t="shared" si="42"/>
        <v>3</v>
      </c>
      <c r="L132" s="168">
        <f t="shared" si="42"/>
        <v>3</v>
      </c>
      <c r="M132" s="168">
        <f t="shared" si="42"/>
        <v>11955</v>
      </c>
      <c r="N132" s="168">
        <f t="shared" si="42"/>
        <v>2940</v>
      </c>
      <c r="O132" s="169">
        <f t="shared" si="42"/>
        <v>0</v>
      </c>
      <c r="P132" s="169">
        <f t="shared" si="42"/>
        <v>0</v>
      </c>
      <c r="Q132" s="265">
        <f t="shared" si="37"/>
        <v>9015</v>
      </c>
      <c r="R132" s="266">
        <f>SUM(R126:R131)</f>
        <v>114</v>
      </c>
    </row>
    <row r="133" spans="1:18" ht="12.75" customHeight="1">
      <c r="A133" s="387">
        <v>43818</v>
      </c>
      <c r="B133" s="108" t="s">
        <v>112</v>
      </c>
      <c r="C133" s="308">
        <v>164</v>
      </c>
      <c r="D133" s="308">
        <v>44</v>
      </c>
      <c r="E133" s="308">
        <v>72</v>
      </c>
      <c r="F133" s="308">
        <v>38</v>
      </c>
      <c r="G133" s="308">
        <v>0</v>
      </c>
      <c r="H133" s="308">
        <v>26</v>
      </c>
      <c r="I133" s="308">
        <v>0</v>
      </c>
      <c r="J133" s="308">
        <v>15</v>
      </c>
      <c r="K133" s="309">
        <v>1</v>
      </c>
      <c r="L133" s="310">
        <v>1</v>
      </c>
      <c r="M133" s="112">
        <f aca="true" t="shared" si="43" ref="M133:M138">SUM(C133*15,F133*7.5,G133*7.5,H133*7.5,I133*7.5,J133*7.5,K133*100,L133*20)</f>
        <v>3172.5</v>
      </c>
      <c r="N133" s="112">
        <v>1020</v>
      </c>
      <c r="O133" s="135">
        <v>0</v>
      </c>
      <c r="P133" s="135">
        <v>30</v>
      </c>
      <c r="Q133" s="122">
        <f t="shared" si="37"/>
        <v>2182.5</v>
      </c>
      <c r="R133" s="177">
        <v>39</v>
      </c>
    </row>
    <row r="134" spans="1:18" ht="12.75" customHeight="1">
      <c r="A134" s="387"/>
      <c r="B134" s="108" t="s">
        <v>113</v>
      </c>
      <c r="C134" s="308">
        <v>0</v>
      </c>
      <c r="D134" s="308">
        <v>0</v>
      </c>
      <c r="E134" s="308">
        <v>0</v>
      </c>
      <c r="F134" s="308">
        <v>0</v>
      </c>
      <c r="G134" s="308">
        <v>0</v>
      </c>
      <c r="H134" s="308">
        <v>0</v>
      </c>
      <c r="I134" s="308">
        <v>0</v>
      </c>
      <c r="J134" s="308">
        <v>0</v>
      </c>
      <c r="K134" s="309">
        <v>0</v>
      </c>
      <c r="L134" s="310">
        <v>0</v>
      </c>
      <c r="M134" s="112">
        <f t="shared" si="43"/>
        <v>0</v>
      </c>
      <c r="N134" s="112">
        <v>0</v>
      </c>
      <c r="O134" s="135">
        <v>0</v>
      </c>
      <c r="P134" s="135">
        <v>0</v>
      </c>
      <c r="Q134" s="122">
        <f t="shared" si="37"/>
        <v>0</v>
      </c>
      <c r="R134" s="177">
        <v>0</v>
      </c>
    </row>
    <row r="135" spans="1:18" ht="12.75" customHeight="1">
      <c r="A135" s="387"/>
      <c r="B135" s="108" t="s">
        <v>114</v>
      </c>
      <c r="C135" s="308">
        <v>280</v>
      </c>
      <c r="D135" s="308">
        <v>44</v>
      </c>
      <c r="E135" s="308">
        <v>46</v>
      </c>
      <c r="F135" s="308">
        <v>66</v>
      </c>
      <c r="G135" s="308">
        <v>0</v>
      </c>
      <c r="H135" s="308">
        <v>23</v>
      </c>
      <c r="I135" s="308">
        <v>0</v>
      </c>
      <c r="J135" s="308">
        <v>44</v>
      </c>
      <c r="K135" s="309">
        <v>0</v>
      </c>
      <c r="L135" s="310">
        <v>0</v>
      </c>
      <c r="M135" s="112">
        <f t="shared" si="43"/>
        <v>5197.5</v>
      </c>
      <c r="N135" s="112">
        <v>1477.5</v>
      </c>
      <c r="O135" s="135">
        <v>0</v>
      </c>
      <c r="P135" s="135">
        <v>0</v>
      </c>
      <c r="Q135" s="122">
        <f t="shared" si="37"/>
        <v>3720</v>
      </c>
      <c r="R135" s="177">
        <v>50</v>
      </c>
    </row>
    <row r="136" spans="1:18" ht="12.75" customHeight="1">
      <c r="A136" s="387"/>
      <c r="B136" s="213" t="s">
        <v>139</v>
      </c>
      <c r="C136" s="308">
        <v>118</v>
      </c>
      <c r="D136" s="308">
        <v>0</v>
      </c>
      <c r="E136" s="308">
        <v>2</v>
      </c>
      <c r="F136" s="308">
        <v>40</v>
      </c>
      <c r="G136" s="308">
        <v>0</v>
      </c>
      <c r="H136" s="308">
        <v>7</v>
      </c>
      <c r="I136" s="308">
        <v>0</v>
      </c>
      <c r="J136" s="308">
        <v>7</v>
      </c>
      <c r="K136" s="309">
        <v>0</v>
      </c>
      <c r="L136" s="310">
        <v>0</v>
      </c>
      <c r="M136" s="112">
        <f t="shared" si="43"/>
        <v>2175</v>
      </c>
      <c r="N136" s="112">
        <v>540</v>
      </c>
      <c r="O136" s="135">
        <v>0</v>
      </c>
      <c r="P136" s="135">
        <v>0</v>
      </c>
      <c r="Q136" s="122">
        <f t="shared" si="37"/>
        <v>1635</v>
      </c>
      <c r="R136" s="177">
        <v>29</v>
      </c>
    </row>
    <row r="137" spans="1:18" ht="12.75" customHeight="1">
      <c r="A137" s="387"/>
      <c r="B137" s="108" t="s">
        <v>115</v>
      </c>
      <c r="C137" s="308">
        <v>151</v>
      </c>
      <c r="D137" s="308">
        <v>0</v>
      </c>
      <c r="E137" s="308">
        <v>7</v>
      </c>
      <c r="F137" s="308">
        <v>44</v>
      </c>
      <c r="G137" s="308">
        <v>0</v>
      </c>
      <c r="H137" s="308">
        <v>23</v>
      </c>
      <c r="I137" s="308">
        <v>1</v>
      </c>
      <c r="J137" s="308">
        <v>16</v>
      </c>
      <c r="K137" s="309">
        <v>0</v>
      </c>
      <c r="L137" s="310">
        <v>0</v>
      </c>
      <c r="M137" s="112">
        <f t="shared" si="43"/>
        <v>2895</v>
      </c>
      <c r="N137" s="112">
        <v>780</v>
      </c>
      <c r="O137" s="135">
        <v>0</v>
      </c>
      <c r="P137" s="135">
        <v>0</v>
      </c>
      <c r="Q137" s="122">
        <f t="shared" si="37"/>
        <v>2115</v>
      </c>
      <c r="R137" s="177">
        <v>40</v>
      </c>
    </row>
    <row r="138" spans="1:18" ht="12.75" customHeight="1">
      <c r="A138" s="387"/>
      <c r="B138" s="108" t="s">
        <v>116</v>
      </c>
      <c r="C138" s="308">
        <v>24</v>
      </c>
      <c r="D138" s="308">
        <v>0</v>
      </c>
      <c r="E138" s="308">
        <v>2</v>
      </c>
      <c r="F138" s="308">
        <v>6</v>
      </c>
      <c r="G138" s="308">
        <v>0</v>
      </c>
      <c r="H138" s="308">
        <v>4</v>
      </c>
      <c r="I138" s="308">
        <v>0</v>
      </c>
      <c r="J138" s="308">
        <v>2</v>
      </c>
      <c r="K138" s="309">
        <v>0</v>
      </c>
      <c r="L138" s="310">
        <v>0</v>
      </c>
      <c r="M138" s="112">
        <f t="shared" si="43"/>
        <v>450</v>
      </c>
      <c r="N138" s="112">
        <v>82.5</v>
      </c>
      <c r="O138" s="135">
        <v>0</v>
      </c>
      <c r="P138" s="135">
        <v>0</v>
      </c>
      <c r="Q138" s="122">
        <f t="shared" si="37"/>
        <v>367.5</v>
      </c>
      <c r="R138" s="177">
        <v>4</v>
      </c>
    </row>
    <row r="139" spans="1:18" ht="12.75" customHeight="1">
      <c r="A139" s="387"/>
      <c r="B139" s="116" t="s">
        <v>117</v>
      </c>
      <c r="C139" s="168">
        <f aca="true" t="shared" si="44" ref="C139:O139">SUM(C133:C138)</f>
        <v>737</v>
      </c>
      <c r="D139" s="168">
        <f t="shared" si="44"/>
        <v>88</v>
      </c>
      <c r="E139" s="168">
        <f t="shared" si="44"/>
        <v>129</v>
      </c>
      <c r="F139" s="168">
        <f t="shared" si="44"/>
        <v>194</v>
      </c>
      <c r="G139" s="168">
        <f t="shared" si="44"/>
        <v>0</v>
      </c>
      <c r="H139" s="168">
        <f t="shared" si="44"/>
        <v>83</v>
      </c>
      <c r="I139" s="168">
        <f t="shared" si="44"/>
        <v>1</v>
      </c>
      <c r="J139" s="168">
        <f t="shared" si="44"/>
        <v>84</v>
      </c>
      <c r="K139" s="168">
        <f t="shared" si="44"/>
        <v>1</v>
      </c>
      <c r="L139" s="168">
        <f t="shared" si="44"/>
        <v>1</v>
      </c>
      <c r="M139" s="168">
        <f t="shared" si="44"/>
        <v>13890</v>
      </c>
      <c r="N139" s="168">
        <f t="shared" si="44"/>
        <v>3900</v>
      </c>
      <c r="O139" s="169">
        <f t="shared" si="44"/>
        <v>0</v>
      </c>
      <c r="P139" s="169">
        <v>30</v>
      </c>
      <c r="Q139" s="265">
        <f t="shared" si="37"/>
        <v>10020</v>
      </c>
      <c r="R139" s="266">
        <f>SUM(R133:R138)</f>
        <v>162</v>
      </c>
    </row>
    <row r="140" spans="1:18" ht="12.75" customHeight="1">
      <c r="A140" s="387">
        <v>43819</v>
      </c>
      <c r="B140" s="108" t="s">
        <v>112</v>
      </c>
      <c r="C140" s="308">
        <v>158</v>
      </c>
      <c r="D140" s="308">
        <v>41</v>
      </c>
      <c r="E140" s="308">
        <v>10</v>
      </c>
      <c r="F140" s="308">
        <v>52</v>
      </c>
      <c r="G140" s="308">
        <v>1</v>
      </c>
      <c r="H140" s="308">
        <v>30</v>
      </c>
      <c r="I140" s="308">
        <v>2</v>
      </c>
      <c r="J140" s="308">
        <v>23</v>
      </c>
      <c r="K140" s="309">
        <v>0</v>
      </c>
      <c r="L140" s="310">
        <v>0</v>
      </c>
      <c r="M140" s="112">
        <f aca="true" t="shared" si="45" ref="M140:M145">SUM(C140*15,F140*7.5,G140*7.5,H140*7.5,I140*7.5,J140*7.5,K140*100,L140*20)</f>
        <v>3180</v>
      </c>
      <c r="N140" s="112">
        <v>1080</v>
      </c>
      <c r="O140" s="135">
        <v>0</v>
      </c>
      <c r="P140" s="135">
        <v>0</v>
      </c>
      <c r="Q140" s="122">
        <f t="shared" si="37"/>
        <v>2100</v>
      </c>
      <c r="R140" s="177">
        <v>48</v>
      </c>
    </row>
    <row r="141" spans="1:18" ht="12.75" customHeight="1">
      <c r="A141" s="387"/>
      <c r="B141" s="108" t="s">
        <v>113</v>
      </c>
      <c r="C141" s="308">
        <v>0</v>
      </c>
      <c r="D141" s="308">
        <v>0</v>
      </c>
      <c r="E141" s="308">
        <v>0</v>
      </c>
      <c r="F141" s="308">
        <v>0</v>
      </c>
      <c r="G141" s="308">
        <v>0</v>
      </c>
      <c r="H141" s="308">
        <v>0</v>
      </c>
      <c r="I141" s="308">
        <v>0</v>
      </c>
      <c r="J141" s="308">
        <v>0</v>
      </c>
      <c r="K141" s="309">
        <v>0</v>
      </c>
      <c r="L141" s="310">
        <v>0</v>
      </c>
      <c r="M141" s="112">
        <f t="shared" si="45"/>
        <v>0</v>
      </c>
      <c r="N141" s="112">
        <v>0</v>
      </c>
      <c r="O141" s="135">
        <v>0</v>
      </c>
      <c r="P141" s="135">
        <v>0</v>
      </c>
      <c r="Q141" s="122">
        <f t="shared" si="37"/>
        <v>0</v>
      </c>
      <c r="R141" s="177">
        <v>0</v>
      </c>
    </row>
    <row r="142" spans="1:18" ht="12.75" customHeight="1">
      <c r="A142" s="387"/>
      <c r="B142" s="108" t="s">
        <v>114</v>
      </c>
      <c r="C142" s="308">
        <v>177</v>
      </c>
      <c r="D142" s="308">
        <v>0</v>
      </c>
      <c r="E142" s="308">
        <v>20</v>
      </c>
      <c r="F142" s="308">
        <v>34</v>
      </c>
      <c r="G142" s="308">
        <v>2</v>
      </c>
      <c r="H142" s="308">
        <v>34</v>
      </c>
      <c r="I142" s="308">
        <v>1</v>
      </c>
      <c r="J142" s="308">
        <v>38</v>
      </c>
      <c r="K142" s="309">
        <v>0</v>
      </c>
      <c r="L142" s="310">
        <v>0</v>
      </c>
      <c r="M142" s="112">
        <f t="shared" si="45"/>
        <v>3472.5</v>
      </c>
      <c r="N142" s="112">
        <v>937.5</v>
      </c>
      <c r="O142" s="135">
        <v>0</v>
      </c>
      <c r="P142" s="135">
        <v>0</v>
      </c>
      <c r="Q142" s="122">
        <f t="shared" si="37"/>
        <v>2535</v>
      </c>
      <c r="R142" s="177">
        <v>36</v>
      </c>
    </row>
    <row r="143" spans="1:18" ht="12.75" customHeight="1">
      <c r="A143" s="387"/>
      <c r="B143" s="213" t="s">
        <v>139</v>
      </c>
      <c r="C143" s="308">
        <v>134</v>
      </c>
      <c r="D143" s="308">
        <v>1</v>
      </c>
      <c r="E143" s="308">
        <v>2</v>
      </c>
      <c r="F143" s="308">
        <v>38</v>
      </c>
      <c r="G143" s="308">
        <v>0</v>
      </c>
      <c r="H143" s="308">
        <v>14</v>
      </c>
      <c r="I143" s="308">
        <v>1</v>
      </c>
      <c r="J143" s="308">
        <v>7</v>
      </c>
      <c r="K143" s="309">
        <v>0</v>
      </c>
      <c r="L143" s="310">
        <v>0</v>
      </c>
      <c r="M143" s="112">
        <f t="shared" si="45"/>
        <v>2460</v>
      </c>
      <c r="N143" s="112">
        <v>922.5</v>
      </c>
      <c r="O143" s="135">
        <v>0</v>
      </c>
      <c r="P143" s="135">
        <v>0</v>
      </c>
      <c r="Q143" s="122">
        <f t="shared" si="37"/>
        <v>1537.5</v>
      </c>
      <c r="R143" s="177">
        <v>38</v>
      </c>
    </row>
    <row r="144" spans="1:18" ht="12.75" customHeight="1">
      <c r="A144" s="387"/>
      <c r="B144" s="108" t="s">
        <v>115</v>
      </c>
      <c r="C144" s="308">
        <v>133</v>
      </c>
      <c r="D144" s="308">
        <v>4</v>
      </c>
      <c r="E144" s="308">
        <v>19</v>
      </c>
      <c r="F144" s="308">
        <v>54</v>
      </c>
      <c r="G144" s="308">
        <v>0</v>
      </c>
      <c r="H144" s="308">
        <v>17</v>
      </c>
      <c r="I144" s="308">
        <v>0</v>
      </c>
      <c r="J144" s="308">
        <v>18</v>
      </c>
      <c r="K144" s="309">
        <v>0</v>
      </c>
      <c r="L144" s="310">
        <v>0</v>
      </c>
      <c r="M144" s="112">
        <f t="shared" si="45"/>
        <v>2662.5</v>
      </c>
      <c r="N144" s="112">
        <v>915</v>
      </c>
      <c r="O144" s="135">
        <v>0</v>
      </c>
      <c r="P144" s="135">
        <v>22.5</v>
      </c>
      <c r="Q144" s="122">
        <f t="shared" si="37"/>
        <v>1770</v>
      </c>
      <c r="R144" s="177">
        <v>44</v>
      </c>
    </row>
    <row r="145" spans="1:18" ht="12.75" customHeight="1">
      <c r="A145" s="387"/>
      <c r="B145" s="108" t="s">
        <v>116</v>
      </c>
      <c r="C145" s="308">
        <v>17</v>
      </c>
      <c r="D145" s="308">
        <v>37</v>
      </c>
      <c r="E145" s="308">
        <v>8</v>
      </c>
      <c r="F145" s="308">
        <v>3</v>
      </c>
      <c r="G145" s="308">
        <v>0</v>
      </c>
      <c r="H145" s="308">
        <v>3</v>
      </c>
      <c r="I145" s="308">
        <v>0</v>
      </c>
      <c r="J145" s="308">
        <v>3</v>
      </c>
      <c r="K145" s="309">
        <v>0</v>
      </c>
      <c r="L145" s="310">
        <v>0</v>
      </c>
      <c r="M145" s="112">
        <f t="shared" si="45"/>
        <v>322.5</v>
      </c>
      <c r="N145" s="112">
        <v>135</v>
      </c>
      <c r="O145" s="135">
        <v>0</v>
      </c>
      <c r="P145" s="135">
        <v>0</v>
      </c>
      <c r="Q145" s="122">
        <f t="shared" si="37"/>
        <v>187.5</v>
      </c>
      <c r="R145" s="177">
        <v>5</v>
      </c>
    </row>
    <row r="146" spans="1:18" ht="12.75" customHeight="1">
      <c r="A146" s="387"/>
      <c r="B146" s="116" t="s">
        <v>117</v>
      </c>
      <c r="C146" s="168">
        <f aca="true" t="shared" si="46" ref="C146:P146">SUM(C140:C145)</f>
        <v>619</v>
      </c>
      <c r="D146" s="168">
        <f t="shared" si="46"/>
        <v>83</v>
      </c>
      <c r="E146" s="168">
        <f t="shared" si="46"/>
        <v>59</v>
      </c>
      <c r="F146" s="168">
        <f t="shared" si="46"/>
        <v>181</v>
      </c>
      <c r="G146" s="168">
        <f t="shared" si="46"/>
        <v>3</v>
      </c>
      <c r="H146" s="168">
        <f t="shared" si="46"/>
        <v>98</v>
      </c>
      <c r="I146" s="168">
        <f t="shared" si="46"/>
        <v>4</v>
      </c>
      <c r="J146" s="168">
        <f t="shared" si="46"/>
        <v>89</v>
      </c>
      <c r="K146" s="168">
        <f t="shared" si="46"/>
        <v>0</v>
      </c>
      <c r="L146" s="168">
        <f t="shared" si="46"/>
        <v>0</v>
      </c>
      <c r="M146" s="168">
        <f t="shared" si="46"/>
        <v>12097.5</v>
      </c>
      <c r="N146" s="168">
        <f t="shared" si="46"/>
        <v>3990</v>
      </c>
      <c r="O146" s="169">
        <f t="shared" si="46"/>
        <v>0</v>
      </c>
      <c r="P146" s="169">
        <f t="shared" si="46"/>
        <v>22.5</v>
      </c>
      <c r="Q146" s="265">
        <f t="shared" si="37"/>
        <v>8130</v>
      </c>
      <c r="R146" s="266">
        <f>SUM(R140:R145)</f>
        <v>171</v>
      </c>
    </row>
    <row r="147" spans="1:18" ht="12.75" customHeight="1">
      <c r="A147" s="387">
        <v>43820</v>
      </c>
      <c r="B147" s="108" t="s">
        <v>112</v>
      </c>
      <c r="C147" s="308">
        <v>300</v>
      </c>
      <c r="D147" s="308">
        <v>49</v>
      </c>
      <c r="E147" s="308">
        <v>15</v>
      </c>
      <c r="F147" s="308">
        <v>58</v>
      </c>
      <c r="G147" s="308">
        <v>4</v>
      </c>
      <c r="H147" s="308">
        <v>37</v>
      </c>
      <c r="I147" s="308">
        <v>0</v>
      </c>
      <c r="J147" s="308">
        <v>37</v>
      </c>
      <c r="K147" s="309">
        <v>0</v>
      </c>
      <c r="L147" s="310">
        <v>0</v>
      </c>
      <c r="M147" s="112">
        <f aca="true" t="shared" si="47" ref="M147:M152">SUM(C147*15,F147*7.5,G147*7.5,H147*7.5,I147*7.5,J147*7.5,K147*100,L147*20)</f>
        <v>5520</v>
      </c>
      <c r="N147" s="112">
        <v>1822.5</v>
      </c>
      <c r="O147" s="135">
        <v>0</v>
      </c>
      <c r="P147" s="135">
        <v>0</v>
      </c>
      <c r="Q147" s="122">
        <f t="shared" si="37"/>
        <v>3697.5</v>
      </c>
      <c r="R147" s="177">
        <v>69</v>
      </c>
    </row>
    <row r="148" spans="1:18" ht="12.75" customHeight="1">
      <c r="A148" s="387"/>
      <c r="B148" s="108" t="s">
        <v>113</v>
      </c>
      <c r="C148" s="308">
        <v>0</v>
      </c>
      <c r="D148" s="308">
        <v>0</v>
      </c>
      <c r="E148" s="308">
        <v>0</v>
      </c>
      <c r="F148" s="308">
        <v>0</v>
      </c>
      <c r="G148" s="308">
        <v>0</v>
      </c>
      <c r="H148" s="308">
        <v>0</v>
      </c>
      <c r="I148" s="308">
        <v>0</v>
      </c>
      <c r="J148" s="308">
        <v>0</v>
      </c>
      <c r="K148" s="309">
        <v>0</v>
      </c>
      <c r="L148" s="310">
        <v>0</v>
      </c>
      <c r="M148" s="112">
        <f t="shared" si="47"/>
        <v>0</v>
      </c>
      <c r="N148" s="112">
        <v>0</v>
      </c>
      <c r="O148" s="135">
        <v>0</v>
      </c>
      <c r="P148" s="135">
        <v>0</v>
      </c>
      <c r="Q148" s="122">
        <f t="shared" si="37"/>
        <v>0</v>
      </c>
      <c r="R148" s="177">
        <v>0</v>
      </c>
    </row>
    <row r="149" spans="1:18" ht="12.75" customHeight="1">
      <c r="A149" s="387"/>
      <c r="B149" s="108" t="s">
        <v>114</v>
      </c>
      <c r="C149" s="308">
        <v>216</v>
      </c>
      <c r="D149" s="308">
        <v>49</v>
      </c>
      <c r="E149" s="308">
        <v>15</v>
      </c>
      <c r="F149" s="308">
        <v>41</v>
      </c>
      <c r="G149" s="308">
        <v>0</v>
      </c>
      <c r="H149" s="308">
        <v>55</v>
      </c>
      <c r="I149" s="308">
        <v>0</v>
      </c>
      <c r="J149" s="308">
        <v>25</v>
      </c>
      <c r="K149" s="309">
        <v>0</v>
      </c>
      <c r="L149" s="310">
        <v>0</v>
      </c>
      <c r="M149" s="112">
        <f t="shared" si="47"/>
        <v>4147.5</v>
      </c>
      <c r="N149" s="112">
        <v>1447.5</v>
      </c>
      <c r="O149" s="135">
        <v>0</v>
      </c>
      <c r="P149" s="135">
        <v>15</v>
      </c>
      <c r="Q149" s="122">
        <f t="shared" si="37"/>
        <v>2715</v>
      </c>
      <c r="R149" s="177">
        <v>52</v>
      </c>
    </row>
    <row r="150" spans="1:18" ht="12.75" customHeight="1">
      <c r="A150" s="387"/>
      <c r="B150" s="213" t="s">
        <v>139</v>
      </c>
      <c r="C150" s="308">
        <v>95</v>
      </c>
      <c r="D150" s="308">
        <v>0</v>
      </c>
      <c r="E150" s="308">
        <v>3</v>
      </c>
      <c r="F150" s="308">
        <v>45</v>
      </c>
      <c r="G150" s="308">
        <v>2</v>
      </c>
      <c r="H150" s="308">
        <v>4</v>
      </c>
      <c r="I150" s="308">
        <v>0</v>
      </c>
      <c r="J150" s="308">
        <v>7</v>
      </c>
      <c r="K150" s="309">
        <v>0</v>
      </c>
      <c r="L150" s="310">
        <v>0</v>
      </c>
      <c r="M150" s="112">
        <f t="shared" si="47"/>
        <v>1860</v>
      </c>
      <c r="N150" s="112">
        <v>622.5</v>
      </c>
      <c r="O150" s="135">
        <v>0</v>
      </c>
      <c r="P150" s="135">
        <v>0</v>
      </c>
      <c r="Q150" s="122">
        <f t="shared" si="37"/>
        <v>1237.5</v>
      </c>
      <c r="R150" s="177">
        <v>27</v>
      </c>
    </row>
    <row r="151" spans="1:18" ht="12.75" customHeight="1">
      <c r="A151" s="387"/>
      <c r="B151" s="108" t="s">
        <v>115</v>
      </c>
      <c r="C151" s="308">
        <v>155</v>
      </c>
      <c r="D151" s="308">
        <v>0</v>
      </c>
      <c r="E151" s="308">
        <v>11</v>
      </c>
      <c r="F151" s="308">
        <v>51</v>
      </c>
      <c r="G151" s="308">
        <v>2</v>
      </c>
      <c r="H151" s="308">
        <v>17</v>
      </c>
      <c r="I151" s="308">
        <v>0</v>
      </c>
      <c r="J151" s="308">
        <v>16</v>
      </c>
      <c r="K151" s="309">
        <v>0</v>
      </c>
      <c r="L151" s="310">
        <v>0</v>
      </c>
      <c r="M151" s="112">
        <f t="shared" si="47"/>
        <v>2970</v>
      </c>
      <c r="N151" s="112">
        <v>915</v>
      </c>
      <c r="O151" s="135">
        <v>0</v>
      </c>
      <c r="P151" s="135">
        <v>0</v>
      </c>
      <c r="Q151" s="122">
        <f t="shared" si="37"/>
        <v>2055</v>
      </c>
      <c r="R151" s="177">
        <v>48</v>
      </c>
    </row>
    <row r="152" spans="1:18" ht="12.75" customHeight="1">
      <c r="A152" s="387"/>
      <c r="B152" s="108" t="s">
        <v>116</v>
      </c>
      <c r="C152" s="308">
        <v>46</v>
      </c>
      <c r="D152" s="308">
        <v>23</v>
      </c>
      <c r="E152" s="308">
        <v>6</v>
      </c>
      <c r="F152" s="308">
        <v>7</v>
      </c>
      <c r="G152" s="308">
        <v>0</v>
      </c>
      <c r="H152" s="308">
        <v>9</v>
      </c>
      <c r="I152" s="308">
        <v>0</v>
      </c>
      <c r="J152" s="308">
        <v>10</v>
      </c>
      <c r="K152" s="309">
        <v>0</v>
      </c>
      <c r="L152" s="310">
        <v>0</v>
      </c>
      <c r="M152" s="112">
        <f t="shared" si="47"/>
        <v>885</v>
      </c>
      <c r="N152" s="112">
        <v>165</v>
      </c>
      <c r="O152" s="135">
        <v>0</v>
      </c>
      <c r="P152" s="135">
        <v>0</v>
      </c>
      <c r="Q152" s="122">
        <f t="shared" si="37"/>
        <v>720</v>
      </c>
      <c r="R152" s="177">
        <v>5</v>
      </c>
    </row>
    <row r="153" spans="1:18" ht="12.75" customHeight="1">
      <c r="A153" s="387"/>
      <c r="B153" s="116" t="s">
        <v>117</v>
      </c>
      <c r="C153" s="168">
        <f aca="true" t="shared" si="48" ref="C153:P153">SUM(C147:C152)</f>
        <v>812</v>
      </c>
      <c r="D153" s="168">
        <f t="shared" si="48"/>
        <v>121</v>
      </c>
      <c r="E153" s="168">
        <f t="shared" si="48"/>
        <v>50</v>
      </c>
      <c r="F153" s="168">
        <f t="shared" si="48"/>
        <v>202</v>
      </c>
      <c r="G153" s="168">
        <f t="shared" si="48"/>
        <v>8</v>
      </c>
      <c r="H153" s="168">
        <f t="shared" si="48"/>
        <v>122</v>
      </c>
      <c r="I153" s="168">
        <f t="shared" si="48"/>
        <v>0</v>
      </c>
      <c r="J153" s="168">
        <f t="shared" si="48"/>
        <v>95</v>
      </c>
      <c r="K153" s="168">
        <f t="shared" si="48"/>
        <v>0</v>
      </c>
      <c r="L153" s="168">
        <f t="shared" si="48"/>
        <v>0</v>
      </c>
      <c r="M153" s="168">
        <f t="shared" si="48"/>
        <v>15382.5</v>
      </c>
      <c r="N153" s="168">
        <f t="shared" si="48"/>
        <v>4972.5</v>
      </c>
      <c r="O153" s="169">
        <f t="shared" si="48"/>
        <v>0</v>
      </c>
      <c r="P153" s="169">
        <f t="shared" si="48"/>
        <v>15</v>
      </c>
      <c r="Q153" s="265">
        <f t="shared" si="37"/>
        <v>10425</v>
      </c>
      <c r="R153" s="266">
        <f>SUM(R147:R152)</f>
        <v>201</v>
      </c>
    </row>
    <row r="154" spans="1:18" ht="12.75" customHeight="1">
      <c r="A154" s="387">
        <v>43821</v>
      </c>
      <c r="B154" s="108" t="s">
        <v>112</v>
      </c>
      <c r="C154" s="308">
        <v>318</v>
      </c>
      <c r="D154" s="308">
        <v>61</v>
      </c>
      <c r="E154" s="308">
        <v>22</v>
      </c>
      <c r="F154" s="308">
        <v>61</v>
      </c>
      <c r="G154" s="308">
        <v>0</v>
      </c>
      <c r="H154" s="308">
        <v>24</v>
      </c>
      <c r="I154" s="308">
        <v>1</v>
      </c>
      <c r="J154" s="308">
        <v>46</v>
      </c>
      <c r="K154" s="309">
        <v>0</v>
      </c>
      <c r="L154" s="310">
        <v>0</v>
      </c>
      <c r="M154" s="112">
        <f aca="true" t="shared" si="49" ref="M154:M159">SUM(C154*15,F154*7.5,G154*7.5,H154*7.5,I154*7.5,J154*7.5,K154*100,L154*20)</f>
        <v>5760</v>
      </c>
      <c r="N154" s="112">
        <v>2047.5</v>
      </c>
      <c r="O154" s="135">
        <v>0</v>
      </c>
      <c r="P154" s="135">
        <v>0</v>
      </c>
      <c r="Q154" s="122">
        <f t="shared" si="37"/>
        <v>3712.5</v>
      </c>
      <c r="R154" s="177">
        <v>70</v>
      </c>
    </row>
    <row r="155" spans="1:18" ht="12.75" customHeight="1">
      <c r="A155" s="387"/>
      <c r="B155" s="108" t="s">
        <v>113</v>
      </c>
      <c r="C155" s="308">
        <v>0</v>
      </c>
      <c r="D155" s="308">
        <v>0</v>
      </c>
      <c r="E155" s="308">
        <v>0</v>
      </c>
      <c r="F155" s="308">
        <v>0</v>
      </c>
      <c r="G155" s="308">
        <v>0</v>
      </c>
      <c r="H155" s="308">
        <v>0</v>
      </c>
      <c r="I155" s="308">
        <v>0</v>
      </c>
      <c r="J155" s="308">
        <v>0</v>
      </c>
      <c r="K155" s="309">
        <v>0</v>
      </c>
      <c r="L155" s="310">
        <v>0</v>
      </c>
      <c r="M155" s="112">
        <f t="shared" si="49"/>
        <v>0</v>
      </c>
      <c r="N155" s="112">
        <v>0</v>
      </c>
      <c r="O155" s="135">
        <v>0</v>
      </c>
      <c r="P155" s="135">
        <v>0</v>
      </c>
      <c r="Q155" s="122">
        <f t="shared" si="37"/>
        <v>0</v>
      </c>
      <c r="R155" s="177">
        <v>0</v>
      </c>
    </row>
    <row r="156" spans="1:18" ht="12.75" customHeight="1">
      <c r="A156" s="387"/>
      <c r="B156" s="108" t="s">
        <v>114</v>
      </c>
      <c r="C156" s="308">
        <v>333</v>
      </c>
      <c r="D156" s="308">
        <v>0</v>
      </c>
      <c r="E156" s="308">
        <v>32</v>
      </c>
      <c r="F156" s="308">
        <v>83</v>
      </c>
      <c r="G156" s="308">
        <v>0</v>
      </c>
      <c r="H156" s="308">
        <v>91</v>
      </c>
      <c r="I156" s="308">
        <v>0</v>
      </c>
      <c r="J156" s="308">
        <v>67</v>
      </c>
      <c r="K156" s="309">
        <v>0</v>
      </c>
      <c r="L156" s="310">
        <v>0</v>
      </c>
      <c r="M156" s="112">
        <f t="shared" si="49"/>
        <v>6802.5</v>
      </c>
      <c r="N156" s="112">
        <v>3045</v>
      </c>
      <c r="O156" s="135">
        <v>0</v>
      </c>
      <c r="P156" s="135">
        <v>0</v>
      </c>
      <c r="Q156" s="122">
        <f t="shared" si="37"/>
        <v>3757.5</v>
      </c>
      <c r="R156" s="177">
        <v>111</v>
      </c>
    </row>
    <row r="157" spans="1:18" ht="12.75" customHeight="1">
      <c r="A157" s="387"/>
      <c r="B157" s="213" t="s">
        <v>139</v>
      </c>
      <c r="C157" s="308">
        <v>147</v>
      </c>
      <c r="D157" s="308">
        <v>0</v>
      </c>
      <c r="E157" s="308">
        <v>4</v>
      </c>
      <c r="F157" s="308">
        <v>32</v>
      </c>
      <c r="G157" s="308">
        <v>0</v>
      </c>
      <c r="H157" s="308">
        <v>34</v>
      </c>
      <c r="I157" s="308">
        <v>0</v>
      </c>
      <c r="J157" s="308">
        <v>19</v>
      </c>
      <c r="K157" s="309">
        <v>0</v>
      </c>
      <c r="L157" s="310">
        <v>0</v>
      </c>
      <c r="M157" s="112">
        <f t="shared" si="49"/>
        <v>2842.5</v>
      </c>
      <c r="N157" s="112">
        <v>1132.5</v>
      </c>
      <c r="O157" s="135">
        <v>0</v>
      </c>
      <c r="P157" s="135">
        <v>30</v>
      </c>
      <c r="Q157" s="122">
        <f t="shared" si="37"/>
        <v>1740</v>
      </c>
      <c r="R157" s="177">
        <v>42</v>
      </c>
    </row>
    <row r="158" spans="1:18" ht="12.75" customHeight="1">
      <c r="A158" s="387"/>
      <c r="B158" s="108" t="s">
        <v>115</v>
      </c>
      <c r="C158" s="308">
        <v>187</v>
      </c>
      <c r="D158" s="308">
        <v>46</v>
      </c>
      <c r="E158" s="308">
        <v>6</v>
      </c>
      <c r="F158" s="308">
        <v>69</v>
      </c>
      <c r="G158" s="308">
        <v>2</v>
      </c>
      <c r="H158" s="308">
        <v>27</v>
      </c>
      <c r="I158" s="308">
        <v>0</v>
      </c>
      <c r="J158" s="308">
        <v>27</v>
      </c>
      <c r="K158" s="309">
        <v>0</v>
      </c>
      <c r="L158" s="310">
        <v>0</v>
      </c>
      <c r="M158" s="112">
        <f t="shared" si="49"/>
        <v>3742.5</v>
      </c>
      <c r="N158" s="112">
        <v>1477.5</v>
      </c>
      <c r="O158" s="135">
        <v>0</v>
      </c>
      <c r="P158" s="135">
        <v>0</v>
      </c>
      <c r="Q158" s="122">
        <f t="shared" si="37"/>
        <v>2265</v>
      </c>
      <c r="R158" s="177">
        <v>74</v>
      </c>
    </row>
    <row r="159" spans="1:18" ht="12.75" customHeight="1">
      <c r="A159" s="387"/>
      <c r="B159" s="108" t="s">
        <v>116</v>
      </c>
      <c r="C159" s="308">
        <v>18</v>
      </c>
      <c r="D159" s="308">
        <v>11</v>
      </c>
      <c r="E159" s="308">
        <v>2</v>
      </c>
      <c r="F159" s="308">
        <v>8</v>
      </c>
      <c r="G159" s="308">
        <v>0</v>
      </c>
      <c r="H159" s="308">
        <v>5</v>
      </c>
      <c r="I159" s="308">
        <v>0</v>
      </c>
      <c r="J159" s="308">
        <v>4</v>
      </c>
      <c r="K159" s="309">
        <v>0</v>
      </c>
      <c r="L159" s="310">
        <v>0</v>
      </c>
      <c r="M159" s="112">
        <f t="shared" si="49"/>
        <v>397.5</v>
      </c>
      <c r="N159" s="112">
        <v>172.5</v>
      </c>
      <c r="O159" s="135">
        <v>0</v>
      </c>
      <c r="P159" s="135">
        <v>0</v>
      </c>
      <c r="Q159" s="122">
        <f t="shared" si="37"/>
        <v>225</v>
      </c>
      <c r="R159" s="177">
        <v>6</v>
      </c>
    </row>
    <row r="160" spans="1:18" ht="12.75" customHeight="1">
      <c r="A160" s="387"/>
      <c r="B160" s="116" t="s">
        <v>117</v>
      </c>
      <c r="C160" s="168">
        <f aca="true" t="shared" si="50" ref="C160:P160">SUM(C154:C159)</f>
        <v>1003</v>
      </c>
      <c r="D160" s="168">
        <f t="shared" si="50"/>
        <v>118</v>
      </c>
      <c r="E160" s="168">
        <f t="shared" si="50"/>
        <v>66</v>
      </c>
      <c r="F160" s="168">
        <f t="shared" si="50"/>
        <v>253</v>
      </c>
      <c r="G160" s="168">
        <f t="shared" si="50"/>
        <v>2</v>
      </c>
      <c r="H160" s="168">
        <f t="shared" si="50"/>
        <v>181</v>
      </c>
      <c r="I160" s="168">
        <f t="shared" si="50"/>
        <v>1</v>
      </c>
      <c r="J160" s="168">
        <f t="shared" si="50"/>
        <v>163</v>
      </c>
      <c r="K160" s="168">
        <f t="shared" si="50"/>
        <v>0</v>
      </c>
      <c r="L160" s="168">
        <f t="shared" si="50"/>
        <v>0</v>
      </c>
      <c r="M160" s="168">
        <f t="shared" si="50"/>
        <v>19545</v>
      </c>
      <c r="N160" s="168">
        <f t="shared" si="50"/>
        <v>7875</v>
      </c>
      <c r="O160" s="169">
        <f t="shared" si="50"/>
        <v>0</v>
      </c>
      <c r="P160" s="169">
        <f t="shared" si="50"/>
        <v>30</v>
      </c>
      <c r="Q160" s="265">
        <f t="shared" si="37"/>
        <v>11700</v>
      </c>
      <c r="R160" s="266">
        <f>SUM(R154:R159)</f>
        <v>303</v>
      </c>
    </row>
    <row r="161" spans="1:18" ht="12.75" customHeight="1">
      <c r="A161" s="385" t="s">
        <v>118</v>
      </c>
      <c r="B161" s="385"/>
      <c r="C161" s="125">
        <f aca="true" t="shared" si="51" ref="C161:R161">SUM(C118,C125,C132,C139,C146,C153,C160)</f>
        <v>4773</v>
      </c>
      <c r="D161" s="125">
        <f t="shared" si="51"/>
        <v>687</v>
      </c>
      <c r="E161" s="125">
        <f t="shared" si="51"/>
        <v>900</v>
      </c>
      <c r="F161" s="125">
        <f t="shared" si="51"/>
        <v>1258</v>
      </c>
      <c r="G161" s="125">
        <f t="shared" si="51"/>
        <v>23</v>
      </c>
      <c r="H161" s="125">
        <f t="shared" si="51"/>
        <v>684</v>
      </c>
      <c r="I161" s="125">
        <f t="shared" si="51"/>
        <v>16</v>
      </c>
      <c r="J161" s="125">
        <f t="shared" si="51"/>
        <v>647</v>
      </c>
      <c r="K161" s="125">
        <f t="shared" si="51"/>
        <v>7</v>
      </c>
      <c r="L161" s="125">
        <f t="shared" si="51"/>
        <v>9</v>
      </c>
      <c r="M161" s="125">
        <f t="shared" si="51"/>
        <v>92185</v>
      </c>
      <c r="N161" s="125">
        <f t="shared" si="51"/>
        <v>29395</v>
      </c>
      <c r="O161" s="125">
        <f t="shared" si="51"/>
        <v>0</v>
      </c>
      <c r="P161" s="125">
        <f t="shared" si="51"/>
        <v>97.5</v>
      </c>
      <c r="Q161" s="125">
        <f t="shared" si="51"/>
        <v>62887.5</v>
      </c>
      <c r="R161" s="125">
        <f t="shared" si="51"/>
        <v>1179</v>
      </c>
    </row>
    <row r="162" spans="1:18" ht="12.75" customHeight="1">
      <c r="A162" s="387">
        <v>43822</v>
      </c>
      <c r="B162" s="108" t="s">
        <v>112</v>
      </c>
      <c r="C162" s="308">
        <v>111</v>
      </c>
      <c r="D162" s="308">
        <v>42</v>
      </c>
      <c r="E162" s="308">
        <v>8</v>
      </c>
      <c r="F162" s="308">
        <v>17</v>
      </c>
      <c r="G162" s="308">
        <v>0</v>
      </c>
      <c r="H162" s="308">
        <v>10</v>
      </c>
      <c r="I162" s="308">
        <v>0</v>
      </c>
      <c r="J162" s="308">
        <v>7</v>
      </c>
      <c r="K162" s="309">
        <v>0</v>
      </c>
      <c r="L162" s="310">
        <v>0</v>
      </c>
      <c r="M162" s="112">
        <f aca="true" t="shared" si="52" ref="M162:M167">SUM(C162*15,F162*7.5,G162*7.5,H162*7.5,I162*7.5,J162*7.5,K162*100,L162*20)</f>
        <v>1920</v>
      </c>
      <c r="N162" s="112">
        <v>592.5</v>
      </c>
      <c r="O162" s="135">
        <v>0</v>
      </c>
      <c r="P162" s="135">
        <v>0</v>
      </c>
      <c r="Q162" s="122">
        <f aca="true" t="shared" si="53" ref="Q162:Q189">SUM(M162-N162)-O162+P162</f>
        <v>1327.5</v>
      </c>
      <c r="R162" s="177">
        <v>16</v>
      </c>
    </row>
    <row r="163" spans="1:18" ht="12.75" customHeight="1">
      <c r="A163" s="387"/>
      <c r="B163" s="108" t="s">
        <v>113</v>
      </c>
      <c r="C163" s="308">
        <v>0</v>
      </c>
      <c r="D163" s="308">
        <v>0</v>
      </c>
      <c r="E163" s="308">
        <v>0</v>
      </c>
      <c r="F163" s="308">
        <v>0</v>
      </c>
      <c r="G163" s="308">
        <v>0</v>
      </c>
      <c r="H163" s="308">
        <v>0</v>
      </c>
      <c r="I163" s="308">
        <v>0</v>
      </c>
      <c r="J163" s="308">
        <v>0</v>
      </c>
      <c r="K163" s="309">
        <v>0</v>
      </c>
      <c r="L163" s="310">
        <v>0</v>
      </c>
      <c r="M163" s="112">
        <f t="shared" si="52"/>
        <v>0</v>
      </c>
      <c r="N163" s="112">
        <v>0</v>
      </c>
      <c r="O163" s="135">
        <v>0</v>
      </c>
      <c r="P163" s="135">
        <v>0</v>
      </c>
      <c r="Q163" s="122">
        <f t="shared" si="53"/>
        <v>0</v>
      </c>
      <c r="R163" s="177">
        <v>0</v>
      </c>
    </row>
    <row r="164" spans="1:18" ht="12.75" customHeight="1">
      <c r="A164" s="387"/>
      <c r="B164" s="108" t="s">
        <v>114</v>
      </c>
      <c r="C164" s="308">
        <v>180</v>
      </c>
      <c r="D164" s="308">
        <v>0</v>
      </c>
      <c r="E164" s="308">
        <v>10</v>
      </c>
      <c r="F164" s="308">
        <v>39</v>
      </c>
      <c r="G164" s="308">
        <v>1</v>
      </c>
      <c r="H164" s="308">
        <v>35</v>
      </c>
      <c r="I164" s="308">
        <v>0</v>
      </c>
      <c r="J164" s="308">
        <v>23</v>
      </c>
      <c r="K164" s="309">
        <v>0</v>
      </c>
      <c r="L164" s="310">
        <v>2</v>
      </c>
      <c r="M164" s="112">
        <f t="shared" si="52"/>
        <v>3475</v>
      </c>
      <c r="N164" s="112">
        <v>1187.5</v>
      </c>
      <c r="O164" s="135">
        <v>0</v>
      </c>
      <c r="P164" s="135">
        <v>0</v>
      </c>
      <c r="Q164" s="122">
        <f t="shared" si="53"/>
        <v>2287.5</v>
      </c>
      <c r="R164" s="177">
        <v>41</v>
      </c>
    </row>
    <row r="165" spans="1:18" ht="12.75" customHeight="1">
      <c r="A165" s="387"/>
      <c r="B165" s="213" t="s">
        <v>139</v>
      </c>
      <c r="C165" s="308">
        <v>125</v>
      </c>
      <c r="D165" s="308">
        <v>0</v>
      </c>
      <c r="E165" s="308">
        <v>4</v>
      </c>
      <c r="F165" s="308">
        <v>30</v>
      </c>
      <c r="G165" s="308">
        <v>0</v>
      </c>
      <c r="H165" s="308">
        <v>16</v>
      </c>
      <c r="I165" s="308">
        <v>0</v>
      </c>
      <c r="J165" s="308">
        <v>5</v>
      </c>
      <c r="K165" s="309">
        <v>0</v>
      </c>
      <c r="L165" s="310">
        <v>0</v>
      </c>
      <c r="M165" s="112">
        <f t="shared" si="52"/>
        <v>2257.5</v>
      </c>
      <c r="N165" s="112">
        <v>547.5</v>
      </c>
      <c r="O165" s="135">
        <v>0</v>
      </c>
      <c r="P165" s="135">
        <v>0</v>
      </c>
      <c r="Q165" s="122">
        <f t="shared" si="53"/>
        <v>1710</v>
      </c>
      <c r="R165" s="177">
        <v>21</v>
      </c>
    </row>
    <row r="166" spans="1:18" ht="12.75" customHeight="1">
      <c r="A166" s="387"/>
      <c r="B166" s="108" t="s">
        <v>115</v>
      </c>
      <c r="C166" s="308">
        <v>96</v>
      </c>
      <c r="D166" s="308">
        <v>19</v>
      </c>
      <c r="E166" s="308">
        <v>1</v>
      </c>
      <c r="F166" s="308">
        <v>24</v>
      </c>
      <c r="G166" s="308">
        <v>2</v>
      </c>
      <c r="H166" s="308">
        <v>16</v>
      </c>
      <c r="I166" s="308">
        <v>0</v>
      </c>
      <c r="J166" s="308">
        <v>18</v>
      </c>
      <c r="K166" s="309">
        <v>0</v>
      </c>
      <c r="L166" s="310">
        <v>0</v>
      </c>
      <c r="M166" s="112">
        <f t="shared" si="52"/>
        <v>1890</v>
      </c>
      <c r="N166" s="112">
        <v>397.5</v>
      </c>
      <c r="O166" s="135">
        <v>0</v>
      </c>
      <c r="P166" s="135">
        <v>0</v>
      </c>
      <c r="Q166" s="122">
        <f t="shared" si="53"/>
        <v>1492.5</v>
      </c>
      <c r="R166" s="177">
        <v>17</v>
      </c>
    </row>
    <row r="167" spans="1:18" ht="12.75" customHeight="1">
      <c r="A167" s="387"/>
      <c r="B167" s="108" t="s">
        <v>116</v>
      </c>
      <c r="C167" s="308">
        <v>17</v>
      </c>
      <c r="D167" s="308">
        <v>10</v>
      </c>
      <c r="E167" s="308">
        <v>0</v>
      </c>
      <c r="F167" s="308">
        <v>2</v>
      </c>
      <c r="G167" s="308">
        <v>0</v>
      </c>
      <c r="H167" s="308">
        <v>1</v>
      </c>
      <c r="I167" s="308">
        <v>0</v>
      </c>
      <c r="J167" s="308">
        <v>1</v>
      </c>
      <c r="K167" s="309">
        <v>0</v>
      </c>
      <c r="L167" s="310">
        <v>0</v>
      </c>
      <c r="M167" s="112">
        <f t="shared" si="52"/>
        <v>285</v>
      </c>
      <c r="N167" s="112">
        <v>67.5</v>
      </c>
      <c r="O167" s="135">
        <v>0</v>
      </c>
      <c r="P167" s="135">
        <v>0</v>
      </c>
      <c r="Q167" s="122">
        <f t="shared" si="53"/>
        <v>217.5</v>
      </c>
      <c r="R167" s="177">
        <v>4</v>
      </c>
    </row>
    <row r="168" spans="1:18" ht="12.75" customHeight="1">
      <c r="A168" s="387"/>
      <c r="B168" s="116" t="s">
        <v>117</v>
      </c>
      <c r="C168" s="168">
        <f aca="true" t="shared" si="54" ref="C168:P168">SUM(C162:C167)</f>
        <v>529</v>
      </c>
      <c r="D168" s="168">
        <f t="shared" si="54"/>
        <v>71</v>
      </c>
      <c r="E168" s="168">
        <f t="shared" si="54"/>
        <v>23</v>
      </c>
      <c r="F168" s="168">
        <f t="shared" si="54"/>
        <v>112</v>
      </c>
      <c r="G168" s="168">
        <f t="shared" si="54"/>
        <v>3</v>
      </c>
      <c r="H168" s="168">
        <f t="shared" si="54"/>
        <v>78</v>
      </c>
      <c r="I168" s="168">
        <f t="shared" si="54"/>
        <v>0</v>
      </c>
      <c r="J168" s="168">
        <f t="shared" si="54"/>
        <v>54</v>
      </c>
      <c r="K168" s="168">
        <f t="shared" si="54"/>
        <v>0</v>
      </c>
      <c r="L168" s="168">
        <f t="shared" si="54"/>
        <v>2</v>
      </c>
      <c r="M168" s="168">
        <f t="shared" si="54"/>
        <v>9827.5</v>
      </c>
      <c r="N168" s="168">
        <f t="shared" si="54"/>
        <v>2792.5</v>
      </c>
      <c r="O168" s="169">
        <f t="shared" si="54"/>
        <v>0</v>
      </c>
      <c r="P168" s="169">
        <f t="shared" si="54"/>
        <v>0</v>
      </c>
      <c r="Q168" s="265">
        <f t="shared" si="53"/>
        <v>7035</v>
      </c>
      <c r="R168" s="266">
        <f>SUM(R162:R167)</f>
        <v>99</v>
      </c>
    </row>
    <row r="169" spans="1:18" ht="12.75" customHeight="1">
      <c r="A169" s="387">
        <v>43823</v>
      </c>
      <c r="B169" s="108" t="s">
        <v>112</v>
      </c>
      <c r="C169" s="308">
        <v>176</v>
      </c>
      <c r="D169" s="308">
        <v>0</v>
      </c>
      <c r="E169" s="308">
        <v>6</v>
      </c>
      <c r="F169" s="308">
        <v>25</v>
      </c>
      <c r="G169" s="308">
        <v>0</v>
      </c>
      <c r="H169" s="308">
        <v>31</v>
      </c>
      <c r="I169" s="308">
        <v>0</v>
      </c>
      <c r="J169" s="308">
        <v>19</v>
      </c>
      <c r="K169" s="309">
        <v>0</v>
      </c>
      <c r="L169" s="310">
        <v>0</v>
      </c>
      <c r="M169" s="112">
        <f aca="true" t="shared" si="55" ref="M169:M174">SUM(C169*15,F169*7.5,G169*7.5,H169*7.5,I169*7.5,J169*7.5,K169*100,L169*20)</f>
        <v>3202.5</v>
      </c>
      <c r="N169" s="112">
        <v>960</v>
      </c>
      <c r="O169" s="135">
        <v>0</v>
      </c>
      <c r="P169" s="135">
        <v>0</v>
      </c>
      <c r="Q169" s="122">
        <f t="shared" si="53"/>
        <v>2242.5</v>
      </c>
      <c r="R169" s="177">
        <v>26</v>
      </c>
    </row>
    <row r="170" spans="1:18" ht="12.75" customHeight="1">
      <c r="A170" s="387"/>
      <c r="B170" s="108" t="s">
        <v>113</v>
      </c>
      <c r="C170" s="308">
        <v>0</v>
      </c>
      <c r="D170" s="308">
        <v>0</v>
      </c>
      <c r="E170" s="308">
        <v>0</v>
      </c>
      <c r="F170" s="308">
        <v>0</v>
      </c>
      <c r="G170" s="308">
        <v>0</v>
      </c>
      <c r="H170" s="308">
        <v>0</v>
      </c>
      <c r="I170" s="308">
        <v>0</v>
      </c>
      <c r="J170" s="308">
        <v>0</v>
      </c>
      <c r="K170" s="309">
        <v>0</v>
      </c>
      <c r="L170" s="310">
        <v>0</v>
      </c>
      <c r="M170" s="112">
        <f t="shared" si="55"/>
        <v>0</v>
      </c>
      <c r="N170" s="112">
        <v>0</v>
      </c>
      <c r="O170" s="135">
        <v>0</v>
      </c>
      <c r="P170" s="135">
        <v>0</v>
      </c>
      <c r="Q170" s="122">
        <f t="shared" si="53"/>
        <v>0</v>
      </c>
      <c r="R170" s="177">
        <v>0</v>
      </c>
    </row>
    <row r="171" spans="1:18" ht="12.75" customHeight="1">
      <c r="A171" s="387"/>
      <c r="B171" s="108" t="s">
        <v>114</v>
      </c>
      <c r="C171" s="308">
        <v>193</v>
      </c>
      <c r="D171" s="308">
        <v>0</v>
      </c>
      <c r="E171" s="308">
        <v>7</v>
      </c>
      <c r="F171" s="308">
        <v>32</v>
      </c>
      <c r="G171" s="308">
        <v>0</v>
      </c>
      <c r="H171" s="308">
        <v>40</v>
      </c>
      <c r="I171" s="308">
        <v>1</v>
      </c>
      <c r="J171" s="308">
        <v>17</v>
      </c>
      <c r="K171" s="309">
        <v>0</v>
      </c>
      <c r="L171" s="310">
        <v>0</v>
      </c>
      <c r="M171" s="112">
        <f t="shared" si="55"/>
        <v>3570</v>
      </c>
      <c r="N171" s="112">
        <v>727.5</v>
      </c>
      <c r="O171" s="135">
        <v>0</v>
      </c>
      <c r="P171" s="135">
        <v>0</v>
      </c>
      <c r="Q171" s="122">
        <f t="shared" si="53"/>
        <v>2842.5</v>
      </c>
      <c r="R171" s="177">
        <v>24</v>
      </c>
    </row>
    <row r="172" spans="1:18" ht="12.75" customHeight="1">
      <c r="A172" s="387"/>
      <c r="B172" s="213" t="s">
        <v>139</v>
      </c>
      <c r="C172" s="308">
        <v>89</v>
      </c>
      <c r="D172" s="308">
        <v>0</v>
      </c>
      <c r="E172" s="308">
        <v>3</v>
      </c>
      <c r="F172" s="308">
        <v>23</v>
      </c>
      <c r="G172" s="308">
        <v>0</v>
      </c>
      <c r="H172" s="308">
        <v>10</v>
      </c>
      <c r="I172" s="308">
        <v>0</v>
      </c>
      <c r="J172" s="308">
        <v>13</v>
      </c>
      <c r="K172" s="309">
        <v>0</v>
      </c>
      <c r="L172" s="310">
        <v>0</v>
      </c>
      <c r="M172" s="112">
        <f t="shared" si="55"/>
        <v>1680</v>
      </c>
      <c r="N172" s="112">
        <v>465</v>
      </c>
      <c r="O172" s="135">
        <v>0</v>
      </c>
      <c r="P172" s="135">
        <v>0</v>
      </c>
      <c r="Q172" s="122">
        <f t="shared" si="53"/>
        <v>1215</v>
      </c>
      <c r="R172" s="177">
        <v>16</v>
      </c>
    </row>
    <row r="173" spans="1:18" ht="12.75" customHeight="1">
      <c r="A173" s="387"/>
      <c r="B173" s="108" t="s">
        <v>115</v>
      </c>
      <c r="C173" s="308">
        <v>104</v>
      </c>
      <c r="D173" s="308">
        <v>0</v>
      </c>
      <c r="E173" s="308">
        <v>0</v>
      </c>
      <c r="F173" s="308">
        <v>16</v>
      </c>
      <c r="G173" s="308">
        <v>0</v>
      </c>
      <c r="H173" s="308">
        <v>27</v>
      </c>
      <c r="I173" s="308">
        <v>0</v>
      </c>
      <c r="J173" s="308">
        <v>18</v>
      </c>
      <c r="K173" s="309">
        <v>0</v>
      </c>
      <c r="L173" s="310">
        <v>0</v>
      </c>
      <c r="M173" s="112">
        <f t="shared" si="55"/>
        <v>2017.5</v>
      </c>
      <c r="N173" s="112">
        <v>540</v>
      </c>
      <c r="O173" s="135">
        <v>0</v>
      </c>
      <c r="P173" s="135">
        <v>0</v>
      </c>
      <c r="Q173" s="122">
        <f t="shared" si="53"/>
        <v>1477.5</v>
      </c>
      <c r="R173" s="177">
        <v>22</v>
      </c>
    </row>
    <row r="174" spans="1:18" ht="12.75" customHeight="1">
      <c r="A174" s="387"/>
      <c r="B174" s="108" t="s">
        <v>116</v>
      </c>
      <c r="C174" s="308">
        <v>19</v>
      </c>
      <c r="D174" s="308">
        <v>11</v>
      </c>
      <c r="E174" s="308">
        <v>0</v>
      </c>
      <c r="F174" s="308">
        <v>5</v>
      </c>
      <c r="G174" s="308">
        <v>0</v>
      </c>
      <c r="H174" s="308">
        <v>5</v>
      </c>
      <c r="I174" s="308">
        <v>0</v>
      </c>
      <c r="J174" s="308">
        <v>2</v>
      </c>
      <c r="K174" s="309">
        <v>0</v>
      </c>
      <c r="L174" s="310">
        <v>0</v>
      </c>
      <c r="M174" s="112">
        <f t="shared" si="55"/>
        <v>375</v>
      </c>
      <c r="N174" s="112">
        <v>202.5</v>
      </c>
      <c r="O174" s="135">
        <v>0</v>
      </c>
      <c r="P174" s="135">
        <v>0</v>
      </c>
      <c r="Q174" s="122">
        <f t="shared" si="53"/>
        <v>172.5</v>
      </c>
      <c r="R174" s="177">
        <v>8</v>
      </c>
    </row>
    <row r="175" spans="1:18" ht="12.75" customHeight="1">
      <c r="A175" s="387"/>
      <c r="B175" s="116" t="s">
        <v>117</v>
      </c>
      <c r="C175" s="168">
        <f aca="true" t="shared" si="56" ref="C175:P175">SUM(C169:C174)</f>
        <v>581</v>
      </c>
      <c r="D175" s="168">
        <f t="shared" si="56"/>
        <v>11</v>
      </c>
      <c r="E175" s="168">
        <f t="shared" si="56"/>
        <v>16</v>
      </c>
      <c r="F175" s="168">
        <f t="shared" si="56"/>
        <v>101</v>
      </c>
      <c r="G175" s="168">
        <f t="shared" si="56"/>
        <v>0</v>
      </c>
      <c r="H175" s="168">
        <f t="shared" si="56"/>
        <v>113</v>
      </c>
      <c r="I175" s="168">
        <f t="shared" si="56"/>
        <v>1</v>
      </c>
      <c r="J175" s="168">
        <f t="shared" si="56"/>
        <v>69</v>
      </c>
      <c r="K175" s="168">
        <f t="shared" si="56"/>
        <v>0</v>
      </c>
      <c r="L175" s="168">
        <f t="shared" si="56"/>
        <v>0</v>
      </c>
      <c r="M175" s="168">
        <f t="shared" si="56"/>
        <v>10845</v>
      </c>
      <c r="N175" s="168">
        <f t="shared" si="56"/>
        <v>2895</v>
      </c>
      <c r="O175" s="169">
        <f t="shared" si="56"/>
        <v>0</v>
      </c>
      <c r="P175" s="169">
        <f t="shared" si="56"/>
        <v>0</v>
      </c>
      <c r="Q175" s="265">
        <f t="shared" si="53"/>
        <v>7950</v>
      </c>
      <c r="R175" s="266">
        <f>SUM(R169:R174)</f>
        <v>96</v>
      </c>
    </row>
    <row r="176" spans="1:18" ht="12.75" customHeight="1">
      <c r="A176" s="387">
        <v>43824</v>
      </c>
      <c r="B176" s="108" t="s">
        <v>112</v>
      </c>
      <c r="C176" s="308">
        <v>0</v>
      </c>
      <c r="D176" s="308">
        <v>0</v>
      </c>
      <c r="E176" s="308">
        <v>0</v>
      </c>
      <c r="F176" s="308">
        <v>0</v>
      </c>
      <c r="G176" s="308">
        <v>0</v>
      </c>
      <c r="H176" s="308">
        <v>0</v>
      </c>
      <c r="I176" s="308">
        <v>0</v>
      </c>
      <c r="J176" s="308">
        <v>0</v>
      </c>
      <c r="K176" s="309">
        <v>0</v>
      </c>
      <c r="L176" s="310">
        <v>0</v>
      </c>
      <c r="M176" s="112">
        <f aca="true" t="shared" si="57" ref="M176:M181">SUM(C176*15,F176*7.5,G176*7.5,H176*7.5,I176*7.5,J176*7.5,K176*100,L176*20)</f>
        <v>0</v>
      </c>
      <c r="N176" s="112">
        <v>0</v>
      </c>
      <c r="O176" s="135">
        <v>0</v>
      </c>
      <c r="P176" s="135">
        <v>0</v>
      </c>
      <c r="Q176" s="122">
        <f t="shared" si="53"/>
        <v>0</v>
      </c>
      <c r="R176" s="177">
        <v>0</v>
      </c>
    </row>
    <row r="177" spans="1:18" ht="12.75" customHeight="1">
      <c r="A177" s="387"/>
      <c r="B177" s="108" t="s">
        <v>113</v>
      </c>
      <c r="C177" s="308">
        <v>0</v>
      </c>
      <c r="D177" s="308">
        <v>0</v>
      </c>
      <c r="E177" s="308">
        <v>0</v>
      </c>
      <c r="F177" s="308">
        <v>0</v>
      </c>
      <c r="G177" s="308">
        <v>0</v>
      </c>
      <c r="H177" s="308">
        <v>0</v>
      </c>
      <c r="I177" s="308">
        <v>0</v>
      </c>
      <c r="J177" s="308">
        <v>0</v>
      </c>
      <c r="K177" s="309">
        <v>0</v>
      </c>
      <c r="L177" s="310">
        <v>0</v>
      </c>
      <c r="M177" s="112">
        <f t="shared" si="57"/>
        <v>0</v>
      </c>
      <c r="N177" s="112">
        <v>0</v>
      </c>
      <c r="O177" s="135">
        <v>0</v>
      </c>
      <c r="P177" s="135">
        <v>0</v>
      </c>
      <c r="Q177" s="122">
        <f t="shared" si="53"/>
        <v>0</v>
      </c>
      <c r="R177" s="177">
        <v>0</v>
      </c>
    </row>
    <row r="178" spans="1:18" ht="12.75" customHeight="1">
      <c r="A178" s="387"/>
      <c r="B178" s="108" t="s">
        <v>114</v>
      </c>
      <c r="C178" s="308">
        <v>0</v>
      </c>
      <c r="D178" s="308">
        <v>0</v>
      </c>
      <c r="E178" s="308">
        <v>0</v>
      </c>
      <c r="F178" s="308">
        <v>0</v>
      </c>
      <c r="G178" s="308">
        <v>0</v>
      </c>
      <c r="H178" s="308">
        <v>0</v>
      </c>
      <c r="I178" s="308">
        <v>0</v>
      </c>
      <c r="J178" s="308">
        <v>0</v>
      </c>
      <c r="K178" s="309">
        <v>0</v>
      </c>
      <c r="L178" s="310">
        <v>0</v>
      </c>
      <c r="M178" s="112">
        <f t="shared" si="57"/>
        <v>0</v>
      </c>
      <c r="N178" s="112">
        <v>0</v>
      </c>
      <c r="O178" s="135">
        <v>0</v>
      </c>
      <c r="P178" s="135">
        <v>0</v>
      </c>
      <c r="Q178" s="122">
        <f t="shared" si="53"/>
        <v>0</v>
      </c>
      <c r="R178" s="177">
        <v>0</v>
      </c>
    </row>
    <row r="179" spans="1:18" ht="12.75" customHeight="1">
      <c r="A179" s="387"/>
      <c r="B179" s="213" t="s">
        <v>139</v>
      </c>
      <c r="C179" s="308">
        <v>0</v>
      </c>
      <c r="D179" s="308">
        <v>0</v>
      </c>
      <c r="E179" s="308">
        <v>0</v>
      </c>
      <c r="F179" s="308">
        <v>0</v>
      </c>
      <c r="G179" s="308">
        <v>0</v>
      </c>
      <c r="H179" s="308">
        <v>0</v>
      </c>
      <c r="I179" s="308">
        <v>0</v>
      </c>
      <c r="J179" s="308">
        <v>0</v>
      </c>
      <c r="K179" s="309">
        <v>0</v>
      </c>
      <c r="L179" s="310">
        <v>0</v>
      </c>
      <c r="M179" s="112">
        <f t="shared" si="57"/>
        <v>0</v>
      </c>
      <c r="N179" s="112">
        <v>0</v>
      </c>
      <c r="O179" s="135">
        <v>0</v>
      </c>
      <c r="P179" s="135">
        <v>0</v>
      </c>
      <c r="Q179" s="122">
        <f t="shared" si="53"/>
        <v>0</v>
      </c>
      <c r="R179" s="177">
        <v>0</v>
      </c>
    </row>
    <row r="180" spans="1:18" ht="12.75" customHeight="1">
      <c r="A180" s="387"/>
      <c r="B180" s="108" t="s">
        <v>115</v>
      </c>
      <c r="C180" s="308">
        <v>0</v>
      </c>
      <c r="D180" s="308">
        <v>0</v>
      </c>
      <c r="E180" s="308">
        <v>0</v>
      </c>
      <c r="F180" s="308">
        <v>0</v>
      </c>
      <c r="G180" s="308">
        <v>0</v>
      </c>
      <c r="H180" s="308">
        <v>0</v>
      </c>
      <c r="I180" s="308">
        <v>0</v>
      </c>
      <c r="J180" s="308">
        <v>0</v>
      </c>
      <c r="K180" s="309">
        <v>0</v>
      </c>
      <c r="L180" s="310">
        <v>0</v>
      </c>
      <c r="M180" s="112">
        <f t="shared" si="57"/>
        <v>0</v>
      </c>
      <c r="N180" s="112">
        <v>0</v>
      </c>
      <c r="O180" s="135">
        <v>0</v>
      </c>
      <c r="P180" s="135">
        <v>0</v>
      </c>
      <c r="Q180" s="122">
        <f t="shared" si="53"/>
        <v>0</v>
      </c>
      <c r="R180" s="177">
        <v>0</v>
      </c>
    </row>
    <row r="181" spans="1:18" ht="12.75" customHeight="1">
      <c r="A181" s="387"/>
      <c r="B181" s="108" t="s">
        <v>116</v>
      </c>
      <c r="C181" s="308">
        <v>0</v>
      </c>
      <c r="D181" s="308">
        <v>0</v>
      </c>
      <c r="E181" s="308">
        <v>0</v>
      </c>
      <c r="F181" s="308">
        <v>0</v>
      </c>
      <c r="G181" s="308">
        <v>0</v>
      </c>
      <c r="H181" s="308">
        <v>0</v>
      </c>
      <c r="I181" s="308">
        <v>0</v>
      </c>
      <c r="J181" s="308">
        <v>0</v>
      </c>
      <c r="K181" s="309">
        <v>0</v>
      </c>
      <c r="L181" s="310">
        <v>0</v>
      </c>
      <c r="M181" s="112">
        <f t="shared" si="57"/>
        <v>0</v>
      </c>
      <c r="N181" s="112">
        <v>0</v>
      </c>
      <c r="O181" s="135">
        <v>0</v>
      </c>
      <c r="P181" s="135">
        <v>0</v>
      </c>
      <c r="Q181" s="122">
        <f t="shared" si="53"/>
        <v>0</v>
      </c>
      <c r="R181" s="177">
        <v>0</v>
      </c>
    </row>
    <row r="182" spans="1:18" ht="12.75" customHeight="1">
      <c r="A182" s="387"/>
      <c r="B182" s="116" t="s">
        <v>117</v>
      </c>
      <c r="C182" s="168">
        <f aca="true" t="shared" si="58" ref="C182:P182">SUM(C176:C181)</f>
        <v>0</v>
      </c>
      <c r="D182" s="168">
        <f t="shared" si="58"/>
        <v>0</v>
      </c>
      <c r="E182" s="168">
        <f t="shared" si="58"/>
        <v>0</v>
      </c>
      <c r="F182" s="168">
        <f t="shared" si="58"/>
        <v>0</v>
      </c>
      <c r="G182" s="168">
        <f t="shared" si="58"/>
        <v>0</v>
      </c>
      <c r="H182" s="168">
        <f t="shared" si="58"/>
        <v>0</v>
      </c>
      <c r="I182" s="168">
        <f t="shared" si="58"/>
        <v>0</v>
      </c>
      <c r="J182" s="168">
        <f t="shared" si="58"/>
        <v>0</v>
      </c>
      <c r="K182" s="168">
        <f t="shared" si="58"/>
        <v>0</v>
      </c>
      <c r="L182" s="168">
        <f t="shared" si="58"/>
        <v>0</v>
      </c>
      <c r="M182" s="168">
        <f t="shared" si="58"/>
        <v>0</v>
      </c>
      <c r="N182" s="168">
        <f t="shared" si="58"/>
        <v>0</v>
      </c>
      <c r="O182" s="169">
        <f t="shared" si="58"/>
        <v>0</v>
      </c>
      <c r="P182" s="169">
        <f t="shared" si="58"/>
        <v>0</v>
      </c>
      <c r="Q182" s="265">
        <f t="shared" si="53"/>
        <v>0</v>
      </c>
      <c r="R182" s="266">
        <f>SUM(R176:R181)</f>
        <v>0</v>
      </c>
    </row>
    <row r="183" spans="1:18" ht="12.75" customHeight="1">
      <c r="A183" s="387">
        <v>43825</v>
      </c>
      <c r="B183" s="108" t="s">
        <v>112</v>
      </c>
      <c r="C183" s="308">
        <v>348</v>
      </c>
      <c r="D183" s="308">
        <v>58</v>
      </c>
      <c r="E183" s="308">
        <v>23</v>
      </c>
      <c r="F183" s="308">
        <v>67</v>
      </c>
      <c r="G183" s="308">
        <v>0</v>
      </c>
      <c r="H183" s="308">
        <v>61</v>
      </c>
      <c r="I183" s="308">
        <v>2</v>
      </c>
      <c r="J183" s="308">
        <v>63</v>
      </c>
      <c r="K183" s="309">
        <v>0</v>
      </c>
      <c r="L183" s="310">
        <v>0</v>
      </c>
      <c r="M183" s="112">
        <f aca="true" t="shared" si="59" ref="M183:M188">SUM(C183*15,F183*7.5,G183*7.5,H183*7.5,I183*7.5,J183*7.5,K183*100,L183*20)</f>
        <v>6667.5</v>
      </c>
      <c r="N183" s="112">
        <v>2377.5</v>
      </c>
      <c r="O183" s="135">
        <v>0</v>
      </c>
      <c r="P183" s="135">
        <v>8</v>
      </c>
      <c r="Q183" s="122">
        <f t="shared" si="53"/>
        <v>4298</v>
      </c>
      <c r="R183" s="177">
        <v>85</v>
      </c>
    </row>
    <row r="184" spans="1:18" ht="12.75" customHeight="1">
      <c r="A184" s="387"/>
      <c r="B184" s="108" t="s">
        <v>113</v>
      </c>
      <c r="C184" s="308">
        <v>0</v>
      </c>
      <c r="D184" s="308">
        <v>0</v>
      </c>
      <c r="E184" s="308">
        <v>0</v>
      </c>
      <c r="F184" s="308">
        <v>0</v>
      </c>
      <c r="G184" s="308">
        <v>0</v>
      </c>
      <c r="H184" s="308">
        <v>0</v>
      </c>
      <c r="I184" s="308">
        <v>0</v>
      </c>
      <c r="J184" s="308">
        <v>0</v>
      </c>
      <c r="K184" s="309">
        <v>0</v>
      </c>
      <c r="L184" s="310">
        <v>0</v>
      </c>
      <c r="M184" s="112">
        <f t="shared" si="59"/>
        <v>0</v>
      </c>
      <c r="N184" s="112">
        <v>0</v>
      </c>
      <c r="O184" s="135">
        <v>0</v>
      </c>
      <c r="P184" s="135">
        <v>0</v>
      </c>
      <c r="Q184" s="122">
        <f t="shared" si="53"/>
        <v>0</v>
      </c>
      <c r="R184" s="177">
        <v>0</v>
      </c>
    </row>
    <row r="185" spans="1:18" ht="12.75" customHeight="1">
      <c r="A185" s="387"/>
      <c r="B185" s="108" t="s">
        <v>114</v>
      </c>
      <c r="C185" s="308">
        <v>414</v>
      </c>
      <c r="D185" s="308">
        <v>0</v>
      </c>
      <c r="E185" s="308">
        <v>9</v>
      </c>
      <c r="F185" s="308">
        <v>86</v>
      </c>
      <c r="G185" s="308">
        <v>0</v>
      </c>
      <c r="H185" s="308">
        <v>102</v>
      </c>
      <c r="I185" s="308">
        <v>3</v>
      </c>
      <c r="J185" s="308">
        <v>64</v>
      </c>
      <c r="K185" s="309">
        <v>0</v>
      </c>
      <c r="L185" s="310">
        <v>0</v>
      </c>
      <c r="M185" s="112">
        <f t="shared" si="59"/>
        <v>8122.5</v>
      </c>
      <c r="N185" s="112">
        <v>2910</v>
      </c>
      <c r="O185" s="135">
        <v>0</v>
      </c>
      <c r="P185" s="135">
        <v>0</v>
      </c>
      <c r="Q185" s="122">
        <f t="shared" si="53"/>
        <v>5212.5</v>
      </c>
      <c r="R185" s="177">
        <v>92</v>
      </c>
    </row>
    <row r="186" spans="1:18" ht="12.75" customHeight="1">
      <c r="A186" s="387"/>
      <c r="B186" s="213" t="s">
        <v>139</v>
      </c>
      <c r="C186" s="308">
        <v>202</v>
      </c>
      <c r="D186" s="308">
        <v>0</v>
      </c>
      <c r="E186" s="308">
        <v>9</v>
      </c>
      <c r="F186" s="308">
        <v>77</v>
      </c>
      <c r="G186" s="308">
        <v>3</v>
      </c>
      <c r="H186" s="308">
        <v>29</v>
      </c>
      <c r="I186" s="308">
        <v>0</v>
      </c>
      <c r="J186" s="308">
        <v>22</v>
      </c>
      <c r="K186" s="309">
        <v>0</v>
      </c>
      <c r="L186" s="310">
        <v>0</v>
      </c>
      <c r="M186" s="112">
        <f t="shared" si="59"/>
        <v>4012.5</v>
      </c>
      <c r="N186" s="112">
        <v>1552.5</v>
      </c>
      <c r="O186" s="135">
        <v>0</v>
      </c>
      <c r="P186" s="135">
        <v>0</v>
      </c>
      <c r="Q186" s="122">
        <f t="shared" si="53"/>
        <v>2460</v>
      </c>
      <c r="R186" s="177">
        <v>58</v>
      </c>
    </row>
    <row r="187" spans="1:18" ht="12.75" customHeight="1">
      <c r="A187" s="387"/>
      <c r="B187" s="108" t="s">
        <v>115</v>
      </c>
      <c r="C187" s="308">
        <v>225</v>
      </c>
      <c r="D187" s="308">
        <v>46</v>
      </c>
      <c r="E187" s="308">
        <v>25</v>
      </c>
      <c r="F187" s="308">
        <v>83</v>
      </c>
      <c r="G187" s="308">
        <v>0</v>
      </c>
      <c r="H187" s="308">
        <v>36</v>
      </c>
      <c r="I187" s="308">
        <v>0</v>
      </c>
      <c r="J187" s="308">
        <v>23</v>
      </c>
      <c r="K187" s="309">
        <v>0</v>
      </c>
      <c r="L187" s="310">
        <v>0</v>
      </c>
      <c r="M187" s="112">
        <f t="shared" si="59"/>
        <v>4440</v>
      </c>
      <c r="N187" s="112">
        <v>1560</v>
      </c>
      <c r="O187" s="135">
        <v>0</v>
      </c>
      <c r="P187" s="135">
        <v>0</v>
      </c>
      <c r="Q187" s="122">
        <f t="shared" si="53"/>
        <v>2880</v>
      </c>
      <c r="R187" s="177">
        <v>55</v>
      </c>
    </row>
    <row r="188" spans="1:18" ht="12.75" customHeight="1">
      <c r="A188" s="387"/>
      <c r="B188" s="108" t="s">
        <v>116</v>
      </c>
      <c r="C188" s="308">
        <v>34</v>
      </c>
      <c r="D188" s="308">
        <v>28</v>
      </c>
      <c r="E188" s="308">
        <v>8</v>
      </c>
      <c r="F188" s="308">
        <v>9</v>
      </c>
      <c r="G188" s="308">
        <v>0</v>
      </c>
      <c r="H188" s="308">
        <v>11</v>
      </c>
      <c r="I188" s="308">
        <v>0</v>
      </c>
      <c r="J188" s="308">
        <v>7</v>
      </c>
      <c r="K188" s="309">
        <v>0</v>
      </c>
      <c r="L188" s="310">
        <v>0</v>
      </c>
      <c r="M188" s="112">
        <f t="shared" si="59"/>
        <v>712.5</v>
      </c>
      <c r="N188" s="112">
        <v>195</v>
      </c>
      <c r="O188" s="135">
        <v>0</v>
      </c>
      <c r="P188" s="135">
        <v>0</v>
      </c>
      <c r="Q188" s="122">
        <f t="shared" si="53"/>
        <v>517.5</v>
      </c>
      <c r="R188" s="177">
        <v>8</v>
      </c>
    </row>
    <row r="189" spans="1:18" ht="12.75" customHeight="1">
      <c r="A189" s="387"/>
      <c r="B189" s="116" t="s">
        <v>117</v>
      </c>
      <c r="C189" s="168">
        <f aca="true" t="shared" si="60" ref="C189:P189">SUM(C183:C188)</f>
        <v>1223</v>
      </c>
      <c r="D189" s="168">
        <f t="shared" si="60"/>
        <v>132</v>
      </c>
      <c r="E189" s="168">
        <f t="shared" si="60"/>
        <v>74</v>
      </c>
      <c r="F189" s="168">
        <f t="shared" si="60"/>
        <v>322</v>
      </c>
      <c r="G189" s="168">
        <f t="shared" si="60"/>
        <v>3</v>
      </c>
      <c r="H189" s="168">
        <f t="shared" si="60"/>
        <v>239</v>
      </c>
      <c r="I189" s="168">
        <f t="shared" si="60"/>
        <v>5</v>
      </c>
      <c r="J189" s="168">
        <f t="shared" si="60"/>
        <v>179</v>
      </c>
      <c r="K189" s="168">
        <f t="shared" si="60"/>
        <v>0</v>
      </c>
      <c r="L189" s="168">
        <f t="shared" si="60"/>
        <v>0</v>
      </c>
      <c r="M189" s="168">
        <f t="shared" si="60"/>
        <v>23955</v>
      </c>
      <c r="N189" s="168">
        <f t="shared" si="60"/>
        <v>8595</v>
      </c>
      <c r="O189" s="169">
        <f t="shared" si="60"/>
        <v>0</v>
      </c>
      <c r="P189" s="169">
        <f t="shared" si="60"/>
        <v>8</v>
      </c>
      <c r="Q189" s="265">
        <f t="shared" si="53"/>
        <v>15368</v>
      </c>
      <c r="R189" s="266">
        <f>SUM(R183:R188)</f>
        <v>298</v>
      </c>
    </row>
    <row r="190" spans="1:19" ht="12.75" customHeight="1">
      <c r="A190" s="387">
        <v>43826</v>
      </c>
      <c r="B190" s="108" t="s">
        <v>112</v>
      </c>
      <c r="C190" s="308">
        <v>395</v>
      </c>
      <c r="D190" s="308">
        <v>10</v>
      </c>
      <c r="E190" s="308">
        <v>45</v>
      </c>
      <c r="F190" s="308">
        <v>63</v>
      </c>
      <c r="G190" s="308">
        <v>6</v>
      </c>
      <c r="H190" s="308">
        <v>71</v>
      </c>
      <c r="I190" s="308">
        <v>0</v>
      </c>
      <c r="J190" s="308">
        <v>50</v>
      </c>
      <c r="K190" s="309">
        <v>0</v>
      </c>
      <c r="L190" s="310">
        <v>0</v>
      </c>
      <c r="M190" s="112">
        <v>7350</v>
      </c>
      <c r="N190" s="112">
        <v>2415</v>
      </c>
      <c r="O190" s="135">
        <v>0</v>
      </c>
      <c r="P190" s="135">
        <v>16.5</v>
      </c>
      <c r="Q190" s="122">
        <v>4951.5</v>
      </c>
      <c r="R190" s="177">
        <v>78</v>
      </c>
      <c r="S190">
        <v>580</v>
      </c>
    </row>
    <row r="191" spans="1:18" ht="12.75" customHeight="1">
      <c r="A191" s="387"/>
      <c r="B191" s="108" t="s">
        <v>113</v>
      </c>
      <c r="C191" s="308">
        <v>0</v>
      </c>
      <c r="D191" s="308">
        <v>0</v>
      </c>
      <c r="E191" s="308">
        <v>0</v>
      </c>
      <c r="F191" s="308">
        <v>0</v>
      </c>
      <c r="G191" s="308">
        <v>0</v>
      </c>
      <c r="H191" s="308">
        <v>0</v>
      </c>
      <c r="I191" s="308">
        <v>0</v>
      </c>
      <c r="J191" s="308">
        <v>0</v>
      </c>
      <c r="K191" s="309">
        <v>0</v>
      </c>
      <c r="L191" s="310">
        <v>0</v>
      </c>
      <c r="M191" s="112">
        <v>0</v>
      </c>
      <c r="N191" s="112">
        <v>0</v>
      </c>
      <c r="O191" s="135">
        <v>0</v>
      </c>
      <c r="P191" s="135">
        <v>0</v>
      </c>
      <c r="Q191" s="122">
        <v>0</v>
      </c>
      <c r="R191" s="177">
        <v>0</v>
      </c>
    </row>
    <row r="192" spans="1:18" ht="12.75" customHeight="1">
      <c r="A192" s="387"/>
      <c r="B192" s="108" t="s">
        <v>114</v>
      </c>
      <c r="C192" s="308">
        <v>380</v>
      </c>
      <c r="D192" s="308">
        <v>0</v>
      </c>
      <c r="E192" s="308">
        <v>43</v>
      </c>
      <c r="F192" s="308">
        <v>80</v>
      </c>
      <c r="G192" s="308">
        <v>12</v>
      </c>
      <c r="H192" s="308">
        <v>75</v>
      </c>
      <c r="I192" s="308">
        <v>1</v>
      </c>
      <c r="J192" s="308">
        <v>61</v>
      </c>
      <c r="K192" s="309">
        <v>1</v>
      </c>
      <c r="L192" s="310">
        <v>1</v>
      </c>
      <c r="M192" s="112">
        <v>7537.5</v>
      </c>
      <c r="N192" s="112">
        <v>2602.5</v>
      </c>
      <c r="O192" s="135">
        <v>0</v>
      </c>
      <c r="P192" s="135">
        <v>0</v>
      </c>
      <c r="Q192" s="122">
        <v>4935</v>
      </c>
      <c r="R192" s="177">
        <v>88</v>
      </c>
    </row>
    <row r="193" spans="1:18" ht="12.75" customHeight="1">
      <c r="A193" s="387"/>
      <c r="B193" s="213" t="s">
        <v>139</v>
      </c>
      <c r="C193" s="308">
        <v>273</v>
      </c>
      <c r="D193" s="308">
        <v>2</v>
      </c>
      <c r="E193" s="308">
        <v>9</v>
      </c>
      <c r="F193" s="308">
        <v>66</v>
      </c>
      <c r="G193" s="308">
        <v>3</v>
      </c>
      <c r="H193" s="308">
        <v>36</v>
      </c>
      <c r="I193" s="308">
        <v>6</v>
      </c>
      <c r="J193" s="308">
        <v>39</v>
      </c>
      <c r="K193" s="309">
        <v>0</v>
      </c>
      <c r="L193" s="310">
        <v>0</v>
      </c>
      <c r="M193" s="112">
        <v>5220</v>
      </c>
      <c r="N193" s="112">
        <v>1800</v>
      </c>
      <c r="O193" s="135">
        <v>0</v>
      </c>
      <c r="P193" s="135">
        <v>0</v>
      </c>
      <c r="Q193" s="122">
        <v>3420</v>
      </c>
      <c r="R193" s="177">
        <v>69</v>
      </c>
    </row>
    <row r="194" spans="1:18" ht="12.75" customHeight="1">
      <c r="A194" s="387"/>
      <c r="B194" s="108" t="s">
        <v>115</v>
      </c>
      <c r="C194" s="308">
        <v>207</v>
      </c>
      <c r="D194" s="308">
        <v>46</v>
      </c>
      <c r="E194" s="308">
        <v>7</v>
      </c>
      <c r="F194" s="308">
        <v>69</v>
      </c>
      <c r="G194" s="308">
        <v>2</v>
      </c>
      <c r="H194" s="308">
        <v>24</v>
      </c>
      <c r="I194" s="308">
        <v>1</v>
      </c>
      <c r="J194" s="308">
        <v>22</v>
      </c>
      <c r="K194" s="309">
        <v>0</v>
      </c>
      <c r="L194" s="310">
        <v>0</v>
      </c>
      <c r="M194" s="112">
        <v>3990</v>
      </c>
      <c r="N194" s="112">
        <v>1365</v>
      </c>
      <c r="O194" s="135">
        <v>0</v>
      </c>
      <c r="P194" s="135">
        <v>0</v>
      </c>
      <c r="Q194" s="122">
        <v>2625</v>
      </c>
      <c r="R194" s="177">
        <v>56</v>
      </c>
    </row>
    <row r="195" spans="1:18" ht="12.75" customHeight="1">
      <c r="A195" s="387"/>
      <c r="B195" s="108" t="s">
        <v>116</v>
      </c>
      <c r="C195" s="308">
        <v>38</v>
      </c>
      <c r="D195" s="308">
        <v>19</v>
      </c>
      <c r="E195" s="308">
        <v>9</v>
      </c>
      <c r="F195" s="308">
        <v>12</v>
      </c>
      <c r="G195" s="308">
        <v>2</v>
      </c>
      <c r="H195" s="308">
        <v>2</v>
      </c>
      <c r="I195" s="308">
        <v>0</v>
      </c>
      <c r="J195" s="308">
        <v>12</v>
      </c>
      <c r="K195" s="309">
        <v>0</v>
      </c>
      <c r="L195" s="310">
        <v>0</v>
      </c>
      <c r="M195" s="112">
        <v>780</v>
      </c>
      <c r="N195" s="112">
        <v>150</v>
      </c>
      <c r="O195" s="135">
        <v>0</v>
      </c>
      <c r="P195" s="135">
        <v>0</v>
      </c>
      <c r="Q195" s="122">
        <v>630</v>
      </c>
      <c r="R195" s="177">
        <v>5</v>
      </c>
    </row>
    <row r="196" spans="1:18" ht="12.75" customHeight="1">
      <c r="A196" s="387"/>
      <c r="B196" s="116" t="s">
        <v>117</v>
      </c>
      <c r="C196" s="168">
        <f aca="true" t="shared" si="61" ref="C196:P196">SUM(C190:C195)</f>
        <v>1293</v>
      </c>
      <c r="D196" s="168">
        <f t="shared" si="61"/>
        <v>77</v>
      </c>
      <c r="E196" s="168">
        <f t="shared" si="61"/>
        <v>113</v>
      </c>
      <c r="F196" s="168">
        <f t="shared" si="61"/>
        <v>290</v>
      </c>
      <c r="G196" s="168">
        <f t="shared" si="61"/>
        <v>25</v>
      </c>
      <c r="H196" s="168">
        <f t="shared" si="61"/>
        <v>208</v>
      </c>
      <c r="I196" s="168">
        <f t="shared" si="61"/>
        <v>8</v>
      </c>
      <c r="J196" s="168">
        <f t="shared" si="61"/>
        <v>184</v>
      </c>
      <c r="K196" s="168">
        <f t="shared" si="61"/>
        <v>1</v>
      </c>
      <c r="L196" s="168">
        <f t="shared" si="61"/>
        <v>1</v>
      </c>
      <c r="M196" s="168">
        <f t="shared" si="61"/>
        <v>24877.5</v>
      </c>
      <c r="N196" s="168">
        <f t="shared" si="61"/>
        <v>8332.5</v>
      </c>
      <c r="O196" s="169">
        <f t="shared" si="61"/>
        <v>0</v>
      </c>
      <c r="P196" s="169">
        <f t="shared" si="61"/>
        <v>16.5</v>
      </c>
      <c r="Q196" s="265">
        <f>SUM(M196-N196)-O196+P196</f>
        <v>16561.5</v>
      </c>
      <c r="R196" s="266">
        <f>SUM(R190:R195)</f>
        <v>296</v>
      </c>
    </row>
    <row r="197" spans="1:18" ht="12.75" customHeight="1">
      <c r="A197" s="387">
        <v>43827</v>
      </c>
      <c r="B197" s="108" t="s">
        <v>112</v>
      </c>
      <c r="C197" s="308">
        <v>511</v>
      </c>
      <c r="D197" s="308">
        <v>26</v>
      </c>
      <c r="E197" s="308">
        <v>25</v>
      </c>
      <c r="F197" s="308">
        <v>133</v>
      </c>
      <c r="G197" s="308">
        <v>4</v>
      </c>
      <c r="H197" s="308">
        <v>63</v>
      </c>
      <c r="I197" s="308">
        <v>0</v>
      </c>
      <c r="J197" s="308">
        <v>60</v>
      </c>
      <c r="K197" s="309">
        <v>0</v>
      </c>
      <c r="L197" s="310">
        <v>0</v>
      </c>
      <c r="M197" s="112">
        <v>9615</v>
      </c>
      <c r="N197" s="112">
        <v>3622.5</v>
      </c>
      <c r="O197" s="135">
        <v>0</v>
      </c>
      <c r="P197" s="135">
        <v>0</v>
      </c>
      <c r="Q197" s="122">
        <v>5992.5</v>
      </c>
      <c r="R197" s="177">
        <v>126</v>
      </c>
    </row>
    <row r="198" spans="1:18" ht="12.75" customHeight="1">
      <c r="A198" s="387"/>
      <c r="B198" s="108" t="s">
        <v>113</v>
      </c>
      <c r="C198" s="308">
        <v>0</v>
      </c>
      <c r="D198" s="308">
        <v>0</v>
      </c>
      <c r="E198" s="308">
        <v>0</v>
      </c>
      <c r="F198" s="308">
        <v>0</v>
      </c>
      <c r="G198" s="308">
        <v>0</v>
      </c>
      <c r="H198" s="308">
        <v>0</v>
      </c>
      <c r="I198" s="308">
        <v>0</v>
      </c>
      <c r="J198" s="308">
        <v>0</v>
      </c>
      <c r="K198" s="309">
        <v>0</v>
      </c>
      <c r="L198" s="310">
        <v>0</v>
      </c>
      <c r="M198" s="112">
        <v>0</v>
      </c>
      <c r="N198" s="112">
        <v>0</v>
      </c>
      <c r="O198" s="135">
        <v>0</v>
      </c>
      <c r="P198" s="135">
        <v>0</v>
      </c>
      <c r="Q198" s="122">
        <v>0</v>
      </c>
      <c r="R198" s="177">
        <v>0</v>
      </c>
    </row>
    <row r="199" spans="1:18" ht="12.75" customHeight="1">
      <c r="A199" s="387"/>
      <c r="B199" s="108" t="s">
        <v>114</v>
      </c>
      <c r="C199" s="308">
        <v>602</v>
      </c>
      <c r="D199" s="308">
        <v>0</v>
      </c>
      <c r="E199" s="308">
        <v>18</v>
      </c>
      <c r="F199" s="308">
        <v>128</v>
      </c>
      <c r="G199" s="308">
        <v>8</v>
      </c>
      <c r="H199" s="308">
        <v>100</v>
      </c>
      <c r="I199" s="308">
        <v>1</v>
      </c>
      <c r="J199" s="308">
        <v>97</v>
      </c>
      <c r="K199" s="309">
        <v>0</v>
      </c>
      <c r="L199" s="310">
        <v>0</v>
      </c>
      <c r="M199" s="112">
        <v>11535</v>
      </c>
      <c r="N199" s="112">
        <v>3510</v>
      </c>
      <c r="O199" s="135">
        <v>0</v>
      </c>
      <c r="P199" s="135">
        <v>30</v>
      </c>
      <c r="Q199" s="122">
        <v>8055</v>
      </c>
      <c r="R199" s="177">
        <v>124</v>
      </c>
    </row>
    <row r="200" spans="1:18" ht="12.75" customHeight="1">
      <c r="A200" s="387"/>
      <c r="B200" s="213" t="s">
        <v>139</v>
      </c>
      <c r="C200" s="308">
        <v>301</v>
      </c>
      <c r="D200" s="308">
        <v>1</v>
      </c>
      <c r="E200" s="308">
        <v>7</v>
      </c>
      <c r="F200" s="308">
        <v>78</v>
      </c>
      <c r="G200" s="308">
        <v>0</v>
      </c>
      <c r="H200" s="308">
        <v>55</v>
      </c>
      <c r="I200" s="308">
        <v>0</v>
      </c>
      <c r="J200" s="308">
        <v>43</v>
      </c>
      <c r="K200" s="309">
        <v>0</v>
      </c>
      <c r="L200" s="310">
        <v>0</v>
      </c>
      <c r="M200" s="112">
        <v>5835</v>
      </c>
      <c r="N200" s="112">
        <v>1987.5</v>
      </c>
      <c r="O200" s="135">
        <v>0</v>
      </c>
      <c r="P200" s="135">
        <v>0</v>
      </c>
      <c r="Q200" s="122">
        <v>3847.5</v>
      </c>
      <c r="R200" s="177">
        <v>79</v>
      </c>
    </row>
    <row r="201" spans="1:18" ht="12.75" customHeight="1">
      <c r="A201" s="387"/>
      <c r="B201" s="108" t="s">
        <v>115</v>
      </c>
      <c r="C201" s="308">
        <v>309</v>
      </c>
      <c r="D201" s="308">
        <v>23</v>
      </c>
      <c r="E201" s="308">
        <v>16</v>
      </c>
      <c r="F201" s="308">
        <v>86</v>
      </c>
      <c r="G201" s="308">
        <v>2</v>
      </c>
      <c r="H201" s="308">
        <v>49</v>
      </c>
      <c r="I201" s="308">
        <v>4</v>
      </c>
      <c r="J201" s="308">
        <v>48</v>
      </c>
      <c r="K201" s="309">
        <v>0</v>
      </c>
      <c r="L201" s="310">
        <v>0</v>
      </c>
      <c r="M201" s="112">
        <v>6052.5</v>
      </c>
      <c r="N201" s="112">
        <v>2527.5</v>
      </c>
      <c r="O201" s="135">
        <v>0</v>
      </c>
      <c r="P201" s="135">
        <v>0</v>
      </c>
      <c r="Q201" s="122">
        <v>3525</v>
      </c>
      <c r="R201" s="177">
        <v>96</v>
      </c>
    </row>
    <row r="202" spans="1:18" ht="12.75" customHeight="1">
      <c r="A202" s="387"/>
      <c r="B202" s="108" t="s">
        <v>116</v>
      </c>
      <c r="C202" s="308">
        <v>91</v>
      </c>
      <c r="D202" s="308">
        <v>35</v>
      </c>
      <c r="E202" s="308">
        <v>19</v>
      </c>
      <c r="F202" s="308">
        <v>18</v>
      </c>
      <c r="G202" s="308">
        <v>4</v>
      </c>
      <c r="H202" s="308">
        <v>22</v>
      </c>
      <c r="I202" s="308">
        <v>0</v>
      </c>
      <c r="J202" s="308">
        <v>18</v>
      </c>
      <c r="K202" s="309">
        <v>0</v>
      </c>
      <c r="L202" s="310">
        <v>0</v>
      </c>
      <c r="M202" s="112">
        <v>1830</v>
      </c>
      <c r="N202" s="112">
        <v>712.5</v>
      </c>
      <c r="O202" s="135">
        <v>0</v>
      </c>
      <c r="P202" s="135">
        <v>15</v>
      </c>
      <c r="Q202" s="122">
        <v>1132.5</v>
      </c>
      <c r="R202" s="177">
        <v>0</v>
      </c>
    </row>
    <row r="203" spans="1:18" ht="12.75" customHeight="1">
      <c r="A203" s="387"/>
      <c r="B203" s="116" t="s">
        <v>117</v>
      </c>
      <c r="C203" s="168">
        <f aca="true" t="shared" si="62" ref="C203:P203">SUM(C197:C202)</f>
        <v>1814</v>
      </c>
      <c r="D203" s="168">
        <f t="shared" si="62"/>
        <v>85</v>
      </c>
      <c r="E203" s="168">
        <f t="shared" si="62"/>
        <v>85</v>
      </c>
      <c r="F203" s="168">
        <f t="shared" si="62"/>
        <v>443</v>
      </c>
      <c r="G203" s="168">
        <f t="shared" si="62"/>
        <v>18</v>
      </c>
      <c r="H203" s="168">
        <f t="shared" si="62"/>
        <v>289</v>
      </c>
      <c r="I203" s="168">
        <f t="shared" si="62"/>
        <v>5</v>
      </c>
      <c r="J203" s="168">
        <f t="shared" si="62"/>
        <v>266</v>
      </c>
      <c r="K203" s="168">
        <f t="shared" si="62"/>
        <v>0</v>
      </c>
      <c r="L203" s="168">
        <f t="shared" si="62"/>
        <v>0</v>
      </c>
      <c r="M203" s="168">
        <f t="shared" si="62"/>
        <v>34867.5</v>
      </c>
      <c r="N203" s="168">
        <f t="shared" si="62"/>
        <v>12360</v>
      </c>
      <c r="O203" s="169">
        <f t="shared" si="62"/>
        <v>0</v>
      </c>
      <c r="P203" s="169">
        <f t="shared" si="62"/>
        <v>45</v>
      </c>
      <c r="Q203" s="265">
        <f>SUM(M203-N203)-O203+P203</f>
        <v>22552.5</v>
      </c>
      <c r="R203" s="266">
        <f>SUM(R197:R202)</f>
        <v>425</v>
      </c>
    </row>
    <row r="204" spans="1:18" ht="12.75" customHeight="1">
      <c r="A204" s="387">
        <v>43828</v>
      </c>
      <c r="B204" s="108" t="s">
        <v>112</v>
      </c>
      <c r="C204" s="308">
        <v>745</v>
      </c>
      <c r="D204" s="308">
        <v>68</v>
      </c>
      <c r="E204" s="308">
        <v>47</v>
      </c>
      <c r="F204" s="308">
        <v>154</v>
      </c>
      <c r="G204" s="308">
        <v>4</v>
      </c>
      <c r="H204" s="308">
        <v>73</v>
      </c>
      <c r="I204" s="308">
        <v>0</v>
      </c>
      <c r="J204" s="308">
        <v>73</v>
      </c>
      <c r="K204" s="309">
        <v>0</v>
      </c>
      <c r="L204" s="310">
        <v>0</v>
      </c>
      <c r="M204" s="112">
        <v>13455</v>
      </c>
      <c r="N204" s="112">
        <v>4477.5</v>
      </c>
      <c r="O204" s="135">
        <v>0</v>
      </c>
      <c r="P204" s="135">
        <v>20</v>
      </c>
      <c r="Q204" s="122">
        <v>8997.5</v>
      </c>
      <c r="R204" s="177">
        <v>146</v>
      </c>
    </row>
    <row r="205" spans="1:18" ht="12.75" customHeight="1">
      <c r="A205" s="387"/>
      <c r="B205" s="108" t="s">
        <v>113</v>
      </c>
      <c r="C205" s="308">
        <v>0</v>
      </c>
      <c r="D205" s="308">
        <v>0</v>
      </c>
      <c r="E205" s="308">
        <v>0</v>
      </c>
      <c r="F205" s="308">
        <v>0</v>
      </c>
      <c r="G205" s="308">
        <v>0</v>
      </c>
      <c r="H205" s="308">
        <v>0</v>
      </c>
      <c r="I205" s="308">
        <v>0</v>
      </c>
      <c r="J205" s="308">
        <v>0</v>
      </c>
      <c r="K205" s="309">
        <v>0</v>
      </c>
      <c r="L205" s="310">
        <v>0</v>
      </c>
      <c r="M205" s="112">
        <v>0</v>
      </c>
      <c r="N205" s="112">
        <v>0</v>
      </c>
      <c r="O205" s="135">
        <v>0</v>
      </c>
      <c r="P205" s="135">
        <v>0</v>
      </c>
      <c r="Q205" s="122">
        <v>0</v>
      </c>
      <c r="R205" s="177">
        <v>0</v>
      </c>
    </row>
    <row r="206" spans="1:18" ht="12.75" customHeight="1">
      <c r="A206" s="387"/>
      <c r="B206" s="108" t="s">
        <v>114</v>
      </c>
      <c r="C206" s="308">
        <v>592</v>
      </c>
      <c r="D206" s="308">
        <v>0</v>
      </c>
      <c r="E206" s="308">
        <v>36</v>
      </c>
      <c r="F206" s="308">
        <v>86</v>
      </c>
      <c r="G206" s="308">
        <v>8</v>
      </c>
      <c r="H206" s="308">
        <v>89</v>
      </c>
      <c r="I206" s="308">
        <v>2</v>
      </c>
      <c r="J206" s="308">
        <v>159</v>
      </c>
      <c r="K206" s="309">
        <v>0</v>
      </c>
      <c r="L206" s="310">
        <v>0</v>
      </c>
      <c r="M206" s="112">
        <v>11460</v>
      </c>
      <c r="N206" s="112">
        <v>4650</v>
      </c>
      <c r="O206" s="135">
        <v>7.5</v>
      </c>
      <c r="P206" s="135">
        <v>0</v>
      </c>
      <c r="Q206" s="122">
        <v>6802.5</v>
      </c>
      <c r="R206" s="177">
        <v>147</v>
      </c>
    </row>
    <row r="207" spans="1:18" ht="12.75" customHeight="1">
      <c r="A207" s="387"/>
      <c r="B207" s="213" t="s">
        <v>139</v>
      </c>
      <c r="C207" s="308">
        <v>491</v>
      </c>
      <c r="D207" s="308">
        <v>2</v>
      </c>
      <c r="E207" s="308">
        <v>32</v>
      </c>
      <c r="F207" s="308">
        <v>125</v>
      </c>
      <c r="G207" s="308">
        <v>7</v>
      </c>
      <c r="H207" s="308">
        <v>73</v>
      </c>
      <c r="I207" s="308">
        <v>1</v>
      </c>
      <c r="J207" s="308">
        <v>71</v>
      </c>
      <c r="K207" s="309">
        <v>0</v>
      </c>
      <c r="L207" s="310">
        <v>0</v>
      </c>
      <c r="M207" s="112">
        <v>9442.5</v>
      </c>
      <c r="N207" s="112">
        <v>3427.5</v>
      </c>
      <c r="O207" s="135">
        <v>0</v>
      </c>
      <c r="P207" s="135">
        <v>0</v>
      </c>
      <c r="Q207" s="122">
        <v>6015</v>
      </c>
      <c r="R207" s="177">
        <v>126</v>
      </c>
    </row>
    <row r="208" spans="1:18" ht="12.75" customHeight="1">
      <c r="A208" s="387"/>
      <c r="B208" s="108" t="s">
        <v>115</v>
      </c>
      <c r="C208" s="308">
        <v>415</v>
      </c>
      <c r="D208" s="308">
        <v>43</v>
      </c>
      <c r="E208" s="308">
        <v>12</v>
      </c>
      <c r="F208" s="308">
        <v>115</v>
      </c>
      <c r="G208" s="308">
        <v>5</v>
      </c>
      <c r="H208" s="308">
        <v>40</v>
      </c>
      <c r="I208" s="308">
        <v>2</v>
      </c>
      <c r="J208" s="308">
        <v>64</v>
      </c>
      <c r="K208" s="309">
        <v>0</v>
      </c>
      <c r="L208" s="310">
        <v>0</v>
      </c>
      <c r="M208" s="112">
        <v>7920</v>
      </c>
      <c r="N208" s="112">
        <v>2775</v>
      </c>
      <c r="O208" s="135">
        <v>0</v>
      </c>
      <c r="P208" s="135">
        <v>0</v>
      </c>
      <c r="Q208" s="122">
        <v>5145</v>
      </c>
      <c r="R208" s="177">
        <v>122</v>
      </c>
    </row>
    <row r="209" spans="1:18" ht="12.75" customHeight="1">
      <c r="A209" s="387"/>
      <c r="B209" s="108" t="s">
        <v>116</v>
      </c>
      <c r="C209" s="308">
        <v>55</v>
      </c>
      <c r="D209" s="308">
        <v>15</v>
      </c>
      <c r="E209" s="308">
        <v>2</v>
      </c>
      <c r="F209" s="308">
        <v>14</v>
      </c>
      <c r="G209" s="308">
        <v>1</v>
      </c>
      <c r="H209" s="308">
        <v>21</v>
      </c>
      <c r="I209" s="308">
        <v>1</v>
      </c>
      <c r="J209" s="308">
        <v>26</v>
      </c>
      <c r="K209" s="309">
        <v>0</v>
      </c>
      <c r="L209" s="310">
        <v>0</v>
      </c>
      <c r="M209" s="112">
        <v>1297.5</v>
      </c>
      <c r="N209" s="112">
        <v>547.5</v>
      </c>
      <c r="O209" s="135">
        <v>0</v>
      </c>
      <c r="P209" s="135">
        <v>0</v>
      </c>
      <c r="Q209" s="122">
        <v>750</v>
      </c>
      <c r="R209" s="177">
        <v>18</v>
      </c>
    </row>
    <row r="210" spans="1:18" ht="12.75" customHeight="1">
      <c r="A210" s="387"/>
      <c r="B210" s="116" t="s">
        <v>117</v>
      </c>
      <c r="C210" s="168">
        <f aca="true" t="shared" si="63" ref="C210:P210">SUM(C204:C209)</f>
        <v>2298</v>
      </c>
      <c r="D210" s="168">
        <f t="shared" si="63"/>
        <v>128</v>
      </c>
      <c r="E210" s="168">
        <f t="shared" si="63"/>
        <v>129</v>
      </c>
      <c r="F210" s="168">
        <f t="shared" si="63"/>
        <v>494</v>
      </c>
      <c r="G210" s="168">
        <f t="shared" si="63"/>
        <v>25</v>
      </c>
      <c r="H210" s="168">
        <f t="shared" si="63"/>
        <v>296</v>
      </c>
      <c r="I210" s="168">
        <f t="shared" si="63"/>
        <v>6</v>
      </c>
      <c r="J210" s="168">
        <f t="shared" si="63"/>
        <v>393</v>
      </c>
      <c r="K210" s="168">
        <f t="shared" si="63"/>
        <v>0</v>
      </c>
      <c r="L210" s="168">
        <f t="shared" si="63"/>
        <v>0</v>
      </c>
      <c r="M210" s="168">
        <f t="shared" si="63"/>
        <v>43575</v>
      </c>
      <c r="N210" s="168">
        <f t="shared" si="63"/>
        <v>15877.5</v>
      </c>
      <c r="O210" s="169">
        <f t="shared" si="63"/>
        <v>7.5</v>
      </c>
      <c r="P210" s="169">
        <f t="shared" si="63"/>
        <v>20</v>
      </c>
      <c r="Q210" s="265">
        <f>SUM(M210-N210)-O210+P210</f>
        <v>27710</v>
      </c>
      <c r="R210" s="266">
        <f>SUM(R204:R209)</f>
        <v>559</v>
      </c>
    </row>
    <row r="211" spans="1:18" ht="12.75" customHeight="1">
      <c r="A211" s="385" t="s">
        <v>118</v>
      </c>
      <c r="B211" s="385"/>
      <c r="C211" s="125">
        <f aca="true" t="shared" si="64" ref="C211:R211">SUM(C168,C175,C182,C189,C196,C203,C210)</f>
        <v>7738</v>
      </c>
      <c r="D211" s="125">
        <f t="shared" si="64"/>
        <v>504</v>
      </c>
      <c r="E211" s="125">
        <f t="shared" si="64"/>
        <v>440</v>
      </c>
      <c r="F211" s="125">
        <f t="shared" si="64"/>
        <v>1762</v>
      </c>
      <c r="G211" s="125">
        <f t="shared" si="64"/>
        <v>74</v>
      </c>
      <c r="H211" s="125">
        <f t="shared" si="64"/>
        <v>1223</v>
      </c>
      <c r="I211" s="125">
        <f t="shared" si="64"/>
        <v>25</v>
      </c>
      <c r="J211" s="125">
        <f t="shared" si="64"/>
        <v>1145</v>
      </c>
      <c r="K211" s="125">
        <f t="shared" si="64"/>
        <v>1</v>
      </c>
      <c r="L211" s="125">
        <f t="shared" si="64"/>
        <v>3</v>
      </c>
      <c r="M211" s="125">
        <f t="shared" si="64"/>
        <v>147947.5</v>
      </c>
      <c r="N211" s="125">
        <f t="shared" si="64"/>
        <v>50852.5</v>
      </c>
      <c r="O211" s="125">
        <f t="shared" si="64"/>
        <v>7.5</v>
      </c>
      <c r="P211" s="125">
        <f t="shared" si="64"/>
        <v>89.5</v>
      </c>
      <c r="Q211" s="125">
        <f t="shared" si="64"/>
        <v>97177</v>
      </c>
      <c r="R211" s="125">
        <f t="shared" si="64"/>
        <v>1773</v>
      </c>
    </row>
    <row r="212" spans="1:18" ht="12.75" customHeight="1">
      <c r="A212" s="387">
        <v>43829</v>
      </c>
      <c r="B212" s="108" t="s">
        <v>112</v>
      </c>
      <c r="C212" s="308">
        <v>736</v>
      </c>
      <c r="D212" s="308">
        <v>72</v>
      </c>
      <c r="E212" s="308">
        <v>35</v>
      </c>
      <c r="F212" s="308">
        <v>224</v>
      </c>
      <c r="G212" s="308">
        <v>4</v>
      </c>
      <c r="H212" s="308">
        <v>109</v>
      </c>
      <c r="I212" s="308">
        <v>0</v>
      </c>
      <c r="J212" s="308">
        <v>65</v>
      </c>
      <c r="K212" s="309">
        <v>0</v>
      </c>
      <c r="L212" s="310">
        <v>0</v>
      </c>
      <c r="M212" s="112">
        <f aca="true" t="shared" si="65" ref="M212:M217">SUM(C212*15,F212*7.5,G212*7.5,H212*7.5,I212*7.5,J212*7.5,K212*100,L212*20)</f>
        <v>14055</v>
      </c>
      <c r="N212" s="112">
        <v>5782.5</v>
      </c>
      <c r="O212" s="135">
        <v>0</v>
      </c>
      <c r="P212" s="135">
        <v>0</v>
      </c>
      <c r="Q212" s="122">
        <f aca="true" t="shared" si="66" ref="Q212:Q218">SUM(M212-N212)-O212+P212</f>
        <v>8272.5</v>
      </c>
      <c r="R212" s="177">
        <v>196</v>
      </c>
    </row>
    <row r="213" spans="1:18" ht="12.75" customHeight="1">
      <c r="A213" s="387"/>
      <c r="B213" s="108" t="s">
        <v>113</v>
      </c>
      <c r="C213" s="308">
        <v>0</v>
      </c>
      <c r="D213" s="308">
        <v>0</v>
      </c>
      <c r="E213" s="308">
        <v>0</v>
      </c>
      <c r="F213" s="308">
        <v>0</v>
      </c>
      <c r="G213" s="308">
        <v>0</v>
      </c>
      <c r="H213" s="308">
        <v>0</v>
      </c>
      <c r="I213" s="308">
        <v>0</v>
      </c>
      <c r="J213" s="308">
        <v>0</v>
      </c>
      <c r="K213" s="309">
        <v>0</v>
      </c>
      <c r="L213" s="310">
        <v>0</v>
      </c>
      <c r="M213" s="112">
        <f t="shared" si="65"/>
        <v>0</v>
      </c>
      <c r="N213" s="112">
        <v>0</v>
      </c>
      <c r="O213" s="135">
        <v>0</v>
      </c>
      <c r="P213" s="135">
        <v>0</v>
      </c>
      <c r="Q213" s="122">
        <f t="shared" si="66"/>
        <v>0</v>
      </c>
      <c r="R213" s="177">
        <v>0</v>
      </c>
    </row>
    <row r="214" spans="1:18" ht="12.75" customHeight="1">
      <c r="A214" s="387"/>
      <c r="B214" s="108" t="s">
        <v>114</v>
      </c>
      <c r="C214" s="308">
        <v>536</v>
      </c>
      <c r="D214" s="308">
        <v>0</v>
      </c>
      <c r="E214" s="308">
        <v>0</v>
      </c>
      <c r="F214" s="308">
        <v>102</v>
      </c>
      <c r="G214" s="308">
        <v>9</v>
      </c>
      <c r="H214" s="308">
        <v>109</v>
      </c>
      <c r="I214" s="308">
        <v>5</v>
      </c>
      <c r="J214" s="308">
        <v>71</v>
      </c>
      <c r="K214" s="309">
        <v>0</v>
      </c>
      <c r="L214" s="310">
        <v>0</v>
      </c>
      <c r="M214" s="112">
        <f t="shared" si="65"/>
        <v>10260</v>
      </c>
      <c r="N214" s="112">
        <v>3472.5</v>
      </c>
      <c r="O214" s="135">
        <v>0</v>
      </c>
      <c r="P214" s="135">
        <v>0</v>
      </c>
      <c r="Q214" s="122">
        <f t="shared" si="66"/>
        <v>6787.5</v>
      </c>
      <c r="R214" s="177">
        <v>119</v>
      </c>
    </row>
    <row r="215" spans="1:18" ht="12.75" customHeight="1">
      <c r="A215" s="387"/>
      <c r="B215" s="213" t="s">
        <v>139</v>
      </c>
      <c r="C215" s="308">
        <v>500</v>
      </c>
      <c r="D215" s="308">
        <v>0</v>
      </c>
      <c r="E215" s="308">
        <v>14</v>
      </c>
      <c r="F215" s="308">
        <v>132</v>
      </c>
      <c r="G215" s="308">
        <v>1</v>
      </c>
      <c r="H215" s="308">
        <v>74</v>
      </c>
      <c r="I215" s="308">
        <v>3</v>
      </c>
      <c r="J215" s="308">
        <v>41</v>
      </c>
      <c r="K215" s="309">
        <v>0</v>
      </c>
      <c r="L215" s="310">
        <v>0</v>
      </c>
      <c r="M215" s="112">
        <f t="shared" si="65"/>
        <v>9382.5</v>
      </c>
      <c r="N215" s="112">
        <v>3187.5</v>
      </c>
      <c r="O215" s="135">
        <v>0</v>
      </c>
      <c r="P215" s="135">
        <v>0</v>
      </c>
      <c r="Q215" s="122">
        <f t="shared" si="66"/>
        <v>6195</v>
      </c>
      <c r="R215" s="177">
        <v>136</v>
      </c>
    </row>
    <row r="216" spans="1:18" ht="12.75" customHeight="1">
      <c r="A216" s="387"/>
      <c r="B216" s="108" t="s">
        <v>115</v>
      </c>
      <c r="C216" s="308">
        <v>347</v>
      </c>
      <c r="D216" s="308">
        <v>18</v>
      </c>
      <c r="E216" s="308">
        <v>16</v>
      </c>
      <c r="F216" s="308">
        <v>111</v>
      </c>
      <c r="G216" s="308">
        <v>0</v>
      </c>
      <c r="H216" s="308">
        <v>56</v>
      </c>
      <c r="I216" s="308">
        <v>0</v>
      </c>
      <c r="J216" s="308">
        <v>22</v>
      </c>
      <c r="K216" s="309">
        <v>0</v>
      </c>
      <c r="L216" s="310">
        <v>0</v>
      </c>
      <c r="M216" s="112">
        <f t="shared" si="65"/>
        <v>6622.5</v>
      </c>
      <c r="N216" s="112">
        <v>1395</v>
      </c>
      <c r="O216" s="135">
        <v>0</v>
      </c>
      <c r="P216" s="135">
        <v>9.5</v>
      </c>
      <c r="Q216" s="122">
        <f t="shared" si="66"/>
        <v>5237</v>
      </c>
      <c r="R216" s="177">
        <v>67</v>
      </c>
    </row>
    <row r="217" spans="1:18" ht="12.75" customHeight="1">
      <c r="A217" s="387"/>
      <c r="B217" s="108" t="s">
        <v>116</v>
      </c>
      <c r="C217" s="308">
        <v>68</v>
      </c>
      <c r="D217" s="308">
        <v>26</v>
      </c>
      <c r="E217" s="308">
        <v>6</v>
      </c>
      <c r="F217" s="308">
        <v>24</v>
      </c>
      <c r="G217" s="308">
        <v>2</v>
      </c>
      <c r="H217" s="308">
        <v>14</v>
      </c>
      <c r="I217" s="308">
        <v>0</v>
      </c>
      <c r="J217" s="308">
        <v>6</v>
      </c>
      <c r="K217" s="309">
        <v>0</v>
      </c>
      <c r="L217" s="310">
        <v>0</v>
      </c>
      <c r="M217" s="112">
        <f t="shared" si="65"/>
        <v>1365</v>
      </c>
      <c r="N217" s="112">
        <v>217.5</v>
      </c>
      <c r="O217" s="135">
        <v>0</v>
      </c>
      <c r="P217" s="135">
        <v>0</v>
      </c>
      <c r="Q217" s="122">
        <f t="shared" si="66"/>
        <v>1147.5</v>
      </c>
      <c r="R217" s="177">
        <v>9</v>
      </c>
    </row>
    <row r="218" spans="1:18" ht="12.75" customHeight="1">
      <c r="A218" s="387"/>
      <c r="B218" s="116" t="s">
        <v>117</v>
      </c>
      <c r="C218" s="168">
        <f aca="true" t="shared" si="67" ref="C218:P218">SUM(C212:C217)</f>
        <v>2187</v>
      </c>
      <c r="D218" s="168">
        <f t="shared" si="67"/>
        <v>116</v>
      </c>
      <c r="E218" s="168">
        <f t="shared" si="67"/>
        <v>71</v>
      </c>
      <c r="F218" s="168">
        <f t="shared" si="67"/>
        <v>593</v>
      </c>
      <c r="G218" s="168">
        <f t="shared" si="67"/>
        <v>16</v>
      </c>
      <c r="H218" s="168">
        <f t="shared" si="67"/>
        <v>362</v>
      </c>
      <c r="I218" s="168">
        <f t="shared" si="67"/>
        <v>8</v>
      </c>
      <c r="J218" s="168">
        <f t="shared" si="67"/>
        <v>205</v>
      </c>
      <c r="K218" s="168">
        <f t="shared" si="67"/>
        <v>0</v>
      </c>
      <c r="L218" s="168">
        <f t="shared" si="67"/>
        <v>0</v>
      </c>
      <c r="M218" s="168">
        <f t="shared" si="67"/>
        <v>41685</v>
      </c>
      <c r="N218" s="168">
        <f t="shared" si="67"/>
        <v>14055</v>
      </c>
      <c r="O218" s="169">
        <f t="shared" si="67"/>
        <v>0</v>
      </c>
      <c r="P218" s="169">
        <f t="shared" si="67"/>
        <v>9.5</v>
      </c>
      <c r="Q218" s="265">
        <f t="shared" si="66"/>
        <v>27639.5</v>
      </c>
      <c r="R218" s="266">
        <f>SUM(R212:R217)</f>
        <v>527</v>
      </c>
    </row>
    <row r="219" spans="1:18" ht="12.75" customHeight="1">
      <c r="A219" s="387">
        <v>43830</v>
      </c>
      <c r="B219" s="108" t="s">
        <v>112</v>
      </c>
      <c r="C219" s="308">
        <v>417</v>
      </c>
      <c r="D219" s="308">
        <v>31</v>
      </c>
      <c r="E219" s="308">
        <v>9</v>
      </c>
      <c r="F219" s="308">
        <v>86</v>
      </c>
      <c r="G219" s="308">
        <v>5</v>
      </c>
      <c r="H219" s="308">
        <v>53</v>
      </c>
      <c r="I219" s="308">
        <v>2</v>
      </c>
      <c r="J219" s="308">
        <v>31</v>
      </c>
      <c r="K219" s="309">
        <v>0</v>
      </c>
      <c r="L219" s="310">
        <v>0</v>
      </c>
      <c r="M219" s="112">
        <v>7582.5</v>
      </c>
      <c r="N219" s="112">
        <v>2347.5</v>
      </c>
      <c r="O219" s="135">
        <v>0</v>
      </c>
      <c r="P219" s="135">
        <v>35</v>
      </c>
      <c r="Q219" s="122">
        <v>5270</v>
      </c>
      <c r="R219" s="177">
        <v>90</v>
      </c>
    </row>
    <row r="220" spans="1:18" ht="12.75" customHeight="1">
      <c r="A220" s="387"/>
      <c r="B220" s="108" t="s">
        <v>113</v>
      </c>
      <c r="C220" s="308">
        <v>0</v>
      </c>
      <c r="D220" s="308">
        <v>0</v>
      </c>
      <c r="E220" s="308">
        <v>0</v>
      </c>
      <c r="F220" s="308">
        <v>0</v>
      </c>
      <c r="G220" s="308">
        <v>0</v>
      </c>
      <c r="H220" s="308">
        <v>0</v>
      </c>
      <c r="I220" s="308">
        <v>0</v>
      </c>
      <c r="J220" s="308">
        <v>0</v>
      </c>
      <c r="K220" s="309">
        <v>0</v>
      </c>
      <c r="L220" s="310">
        <v>0</v>
      </c>
      <c r="M220" s="112">
        <v>0</v>
      </c>
      <c r="N220" s="112">
        <v>0</v>
      </c>
      <c r="O220" s="135">
        <v>0</v>
      </c>
      <c r="P220" s="135">
        <v>0</v>
      </c>
      <c r="Q220" s="122">
        <v>0</v>
      </c>
      <c r="R220" s="177">
        <v>0</v>
      </c>
    </row>
    <row r="221" spans="1:18" ht="12.75" customHeight="1">
      <c r="A221" s="387"/>
      <c r="B221" s="108" t="s">
        <v>114</v>
      </c>
      <c r="C221" s="308">
        <v>355</v>
      </c>
      <c r="D221" s="308">
        <v>31</v>
      </c>
      <c r="E221" s="308">
        <v>10</v>
      </c>
      <c r="F221" s="308">
        <v>76</v>
      </c>
      <c r="G221" s="308">
        <v>1</v>
      </c>
      <c r="H221" s="308">
        <v>19</v>
      </c>
      <c r="I221" s="308">
        <v>0</v>
      </c>
      <c r="J221" s="308">
        <v>69</v>
      </c>
      <c r="K221" s="309">
        <v>0</v>
      </c>
      <c r="L221" s="310">
        <v>0</v>
      </c>
      <c r="M221" s="112">
        <v>6562.5</v>
      </c>
      <c r="N221" s="112">
        <v>1612.5</v>
      </c>
      <c r="O221" s="135">
        <v>52.5</v>
      </c>
      <c r="P221" s="135">
        <v>0</v>
      </c>
      <c r="Q221" s="122">
        <v>4897.5</v>
      </c>
      <c r="R221" s="177">
        <v>59</v>
      </c>
    </row>
    <row r="222" spans="1:18" ht="12.75" customHeight="1">
      <c r="A222" s="387"/>
      <c r="B222" s="213" t="s">
        <v>139</v>
      </c>
      <c r="C222" s="308">
        <v>237</v>
      </c>
      <c r="D222" s="308">
        <v>0</v>
      </c>
      <c r="E222" s="308">
        <v>9</v>
      </c>
      <c r="F222" s="308">
        <v>64</v>
      </c>
      <c r="G222" s="308">
        <v>3</v>
      </c>
      <c r="H222" s="308">
        <v>12</v>
      </c>
      <c r="I222" s="308">
        <v>3</v>
      </c>
      <c r="J222" s="308">
        <v>17</v>
      </c>
      <c r="K222" s="309">
        <v>0</v>
      </c>
      <c r="L222" s="310">
        <v>0</v>
      </c>
      <c r="M222" s="112">
        <v>4297.5</v>
      </c>
      <c r="N222" s="112">
        <v>1200</v>
      </c>
      <c r="O222" s="135">
        <v>0</v>
      </c>
      <c r="P222" s="135">
        <v>0</v>
      </c>
      <c r="Q222" s="122">
        <v>3097.5</v>
      </c>
      <c r="R222" s="177">
        <v>54</v>
      </c>
    </row>
    <row r="223" spans="1:18" ht="12.75" customHeight="1">
      <c r="A223" s="387"/>
      <c r="B223" s="108" t="s">
        <v>115</v>
      </c>
      <c r="C223" s="308">
        <v>232</v>
      </c>
      <c r="D223" s="308">
        <v>15</v>
      </c>
      <c r="E223" s="308">
        <v>16</v>
      </c>
      <c r="F223" s="308">
        <v>77</v>
      </c>
      <c r="G223" s="308">
        <v>2</v>
      </c>
      <c r="H223" s="308">
        <v>22</v>
      </c>
      <c r="I223" s="308">
        <v>1</v>
      </c>
      <c r="J223" s="308">
        <v>24</v>
      </c>
      <c r="K223" s="309">
        <v>0</v>
      </c>
      <c r="L223" s="310">
        <v>0</v>
      </c>
      <c r="M223" s="112">
        <v>4425</v>
      </c>
      <c r="N223" s="112">
        <v>1320</v>
      </c>
      <c r="O223" s="135">
        <v>0</v>
      </c>
      <c r="P223" s="135">
        <v>0</v>
      </c>
      <c r="Q223" s="122">
        <v>3105</v>
      </c>
      <c r="R223" s="177">
        <v>0</v>
      </c>
    </row>
    <row r="224" spans="1:18" ht="12.75" customHeight="1">
      <c r="A224" s="387"/>
      <c r="B224" s="108" t="s">
        <v>116</v>
      </c>
      <c r="C224" s="308">
        <v>39</v>
      </c>
      <c r="D224" s="308">
        <v>18</v>
      </c>
      <c r="E224" s="308">
        <v>1</v>
      </c>
      <c r="F224" s="308">
        <v>4</v>
      </c>
      <c r="G224" s="308">
        <v>0</v>
      </c>
      <c r="H224" s="308">
        <v>11</v>
      </c>
      <c r="I224" s="308">
        <v>0</v>
      </c>
      <c r="J224" s="308">
        <v>8</v>
      </c>
      <c r="K224" s="309">
        <v>0</v>
      </c>
      <c r="L224" s="310">
        <v>0</v>
      </c>
      <c r="M224" s="112">
        <v>757.5</v>
      </c>
      <c r="N224" s="112">
        <v>247.5</v>
      </c>
      <c r="O224" s="135">
        <v>0</v>
      </c>
      <c r="P224" s="135">
        <v>0</v>
      </c>
      <c r="Q224" s="122">
        <v>510</v>
      </c>
      <c r="R224" s="177">
        <v>9</v>
      </c>
    </row>
    <row r="225" spans="1:18" ht="12.75" customHeight="1">
      <c r="A225" s="387"/>
      <c r="B225" s="116" t="s">
        <v>117</v>
      </c>
      <c r="C225" s="168">
        <f aca="true" t="shared" si="68" ref="C225:P225">SUM(C219:C224)</f>
        <v>1280</v>
      </c>
      <c r="D225" s="168">
        <f t="shared" si="68"/>
        <v>95</v>
      </c>
      <c r="E225" s="168">
        <f t="shared" si="68"/>
        <v>45</v>
      </c>
      <c r="F225" s="168">
        <f t="shared" si="68"/>
        <v>307</v>
      </c>
      <c r="G225" s="168">
        <f t="shared" si="68"/>
        <v>11</v>
      </c>
      <c r="H225" s="168">
        <f t="shared" si="68"/>
        <v>117</v>
      </c>
      <c r="I225" s="168">
        <f t="shared" si="68"/>
        <v>6</v>
      </c>
      <c r="J225" s="168">
        <f t="shared" si="68"/>
        <v>149</v>
      </c>
      <c r="K225" s="168">
        <f t="shared" si="68"/>
        <v>0</v>
      </c>
      <c r="L225" s="168">
        <f t="shared" si="68"/>
        <v>0</v>
      </c>
      <c r="M225" s="168">
        <f t="shared" si="68"/>
        <v>23625</v>
      </c>
      <c r="N225" s="168">
        <f t="shared" si="68"/>
        <v>6727.5</v>
      </c>
      <c r="O225" s="169">
        <f t="shared" si="68"/>
        <v>52.5</v>
      </c>
      <c r="P225" s="169">
        <f t="shared" si="68"/>
        <v>35</v>
      </c>
      <c r="Q225" s="265">
        <f>SUM(M225-N225)-O225+P225</f>
        <v>16880</v>
      </c>
      <c r="R225" s="266">
        <f>SUM(R219:R224)</f>
        <v>212</v>
      </c>
    </row>
    <row r="226" spans="1:18" ht="12.75" customHeight="1">
      <c r="A226" s="385" t="s">
        <v>118</v>
      </c>
      <c r="B226" s="385"/>
      <c r="C226" s="125">
        <f aca="true" t="shared" si="69" ref="C226:R226">SUM(C218,C225)</f>
        <v>3467</v>
      </c>
      <c r="D226" s="125">
        <f t="shared" si="69"/>
        <v>211</v>
      </c>
      <c r="E226" s="125">
        <f t="shared" si="69"/>
        <v>116</v>
      </c>
      <c r="F226" s="125">
        <f t="shared" si="69"/>
        <v>900</v>
      </c>
      <c r="G226" s="125">
        <f t="shared" si="69"/>
        <v>27</v>
      </c>
      <c r="H226" s="125">
        <f t="shared" si="69"/>
        <v>479</v>
      </c>
      <c r="I226" s="125">
        <f t="shared" si="69"/>
        <v>14</v>
      </c>
      <c r="J226" s="125">
        <f t="shared" si="69"/>
        <v>354</v>
      </c>
      <c r="K226" s="125">
        <f t="shared" si="69"/>
        <v>0</v>
      </c>
      <c r="L226" s="125">
        <f t="shared" si="69"/>
        <v>0</v>
      </c>
      <c r="M226" s="125">
        <f t="shared" si="69"/>
        <v>65310</v>
      </c>
      <c r="N226" s="125">
        <f t="shared" si="69"/>
        <v>20782.5</v>
      </c>
      <c r="O226" s="125">
        <f t="shared" si="69"/>
        <v>52.5</v>
      </c>
      <c r="P226" s="125">
        <f t="shared" si="69"/>
        <v>44.5</v>
      </c>
      <c r="Q226" s="125">
        <f t="shared" si="69"/>
        <v>44519.5</v>
      </c>
      <c r="R226" s="125">
        <f t="shared" si="69"/>
        <v>739</v>
      </c>
    </row>
    <row r="227" spans="1:18" ht="12.75" customHeight="1">
      <c r="A227" s="386" t="s">
        <v>175</v>
      </c>
      <c r="B227" s="386"/>
      <c r="C227" s="142">
        <f aca="true" t="shared" si="70" ref="C227:R227">SUM(C11,C61,C111,C161,C211,C226)</f>
        <v>27319</v>
      </c>
      <c r="D227" s="142">
        <f t="shared" si="70"/>
        <v>2584</v>
      </c>
      <c r="E227" s="142">
        <f t="shared" si="70"/>
        <v>8991</v>
      </c>
      <c r="F227" s="142">
        <f t="shared" si="70"/>
        <v>6410</v>
      </c>
      <c r="G227" s="142">
        <f t="shared" si="70"/>
        <v>179</v>
      </c>
      <c r="H227" s="142">
        <f t="shared" si="70"/>
        <v>3904</v>
      </c>
      <c r="I227" s="142">
        <f t="shared" si="70"/>
        <v>67</v>
      </c>
      <c r="J227" s="142">
        <f t="shared" si="70"/>
        <v>4195</v>
      </c>
      <c r="K227" s="142">
        <f t="shared" si="70"/>
        <v>11</v>
      </c>
      <c r="L227" s="142">
        <f t="shared" si="70"/>
        <v>16</v>
      </c>
      <c r="M227" s="142">
        <f t="shared" si="70"/>
        <v>521867.5</v>
      </c>
      <c r="N227" s="142">
        <f t="shared" si="70"/>
        <v>165622</v>
      </c>
      <c r="O227" s="142">
        <f t="shared" si="70"/>
        <v>67.5</v>
      </c>
      <c r="P227" s="142">
        <f t="shared" si="70"/>
        <v>436.5</v>
      </c>
      <c r="Q227" s="142">
        <f t="shared" si="70"/>
        <v>356614.5</v>
      </c>
      <c r="R227" s="142">
        <f t="shared" si="70"/>
        <v>6138</v>
      </c>
    </row>
  </sheetData>
  <sheetProtection selectLockedCells="1" selectUnlockedCells="1"/>
  <mergeCells count="44">
    <mergeCell ref="A1:M1"/>
    <mergeCell ref="Q1:R1"/>
    <mergeCell ref="A2:B2"/>
    <mergeCell ref="C2:E2"/>
    <mergeCell ref="F2:J2"/>
    <mergeCell ref="K2:L2"/>
    <mergeCell ref="A4:A10"/>
    <mergeCell ref="A11:B11"/>
    <mergeCell ref="A12:A18"/>
    <mergeCell ref="A19:A25"/>
    <mergeCell ref="A26:A32"/>
    <mergeCell ref="A33:A39"/>
    <mergeCell ref="A40:A46"/>
    <mergeCell ref="A47:A53"/>
    <mergeCell ref="A54:A60"/>
    <mergeCell ref="A61:B61"/>
    <mergeCell ref="A62:A68"/>
    <mergeCell ref="A69:A75"/>
    <mergeCell ref="A76:A82"/>
    <mergeCell ref="A83:A89"/>
    <mergeCell ref="A90:A96"/>
    <mergeCell ref="A97:A103"/>
    <mergeCell ref="A104:A110"/>
    <mergeCell ref="A111:B111"/>
    <mergeCell ref="A112:A118"/>
    <mergeCell ref="A119:A125"/>
    <mergeCell ref="A126:A132"/>
    <mergeCell ref="A133:A139"/>
    <mergeCell ref="A140:A146"/>
    <mergeCell ref="A147:A153"/>
    <mergeCell ref="A154:A160"/>
    <mergeCell ref="A161:B161"/>
    <mergeCell ref="A162:A168"/>
    <mergeCell ref="A169:A175"/>
    <mergeCell ref="A176:A182"/>
    <mergeCell ref="A183:A189"/>
    <mergeCell ref="A226:B226"/>
    <mergeCell ref="A227:B227"/>
    <mergeCell ref="A190:A196"/>
    <mergeCell ref="A197:A203"/>
    <mergeCell ref="A204:A210"/>
    <mergeCell ref="A211:B211"/>
    <mergeCell ref="A212:A218"/>
    <mergeCell ref="A219:A2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28"/>
  <sheetViews>
    <sheetView zoomScale="70" zoomScaleNormal="70" zoomScalePageLayoutView="0" workbookViewId="0" topLeftCell="A1">
      <selection activeCell="D3" sqref="D3"/>
    </sheetView>
  </sheetViews>
  <sheetFormatPr defaultColWidth="11.00390625" defaultRowHeight="12.75"/>
  <cols>
    <col min="1" max="1" width="25.57421875" style="0" customWidth="1"/>
    <col min="2" max="2" width="26.57421875" style="0" customWidth="1"/>
    <col min="3" max="3" width="30.57421875" style="0" customWidth="1"/>
    <col min="4" max="4" width="16.421875" style="0" customWidth="1"/>
    <col min="5" max="5" width="18.7109375" style="0" customWidth="1"/>
    <col min="6" max="6" width="16.00390625" style="0" customWidth="1"/>
    <col min="7" max="7" width="20.57421875" style="0" customWidth="1"/>
    <col min="8" max="8" width="21.28125" style="0" customWidth="1"/>
    <col min="9" max="9" width="11.00390625" style="0" hidden="1" customWidth="1"/>
    <col min="10" max="10" width="24.57421875" style="0" customWidth="1"/>
  </cols>
  <sheetData>
    <row r="1" spans="1:10" ht="59.25" customHeight="1">
      <c r="A1" s="324" t="s">
        <v>176</v>
      </c>
      <c r="B1" s="325" t="s">
        <v>177</v>
      </c>
      <c r="C1" s="325" t="s">
        <v>178</v>
      </c>
      <c r="E1" s="326" t="s">
        <v>176</v>
      </c>
      <c r="F1" s="326" t="s">
        <v>179</v>
      </c>
      <c r="G1" s="326" t="s">
        <v>180</v>
      </c>
      <c r="H1" s="326" t="s">
        <v>181</v>
      </c>
      <c r="I1" s="326" t="s">
        <v>182</v>
      </c>
      <c r="J1" s="326" t="s">
        <v>180</v>
      </c>
    </row>
    <row r="2" spans="1:10" ht="25.5" customHeight="1">
      <c r="A2" s="327" t="s">
        <v>183</v>
      </c>
      <c r="B2" s="328">
        <v>3591</v>
      </c>
      <c r="C2" s="328">
        <v>3692</v>
      </c>
      <c r="E2" s="329" t="s">
        <v>183</v>
      </c>
      <c r="F2" s="330">
        <v>3707</v>
      </c>
      <c r="G2" s="331">
        <v>101927</v>
      </c>
      <c r="H2" s="330">
        <v>3591</v>
      </c>
      <c r="I2" s="331">
        <v>228292.5</v>
      </c>
      <c r="J2" s="331">
        <v>95545</v>
      </c>
    </row>
    <row r="3" spans="1:10" ht="25.5" customHeight="1">
      <c r="A3" s="327" t="s">
        <v>184</v>
      </c>
      <c r="B3" s="328">
        <v>3944</v>
      </c>
      <c r="C3" s="328">
        <v>4237</v>
      </c>
      <c r="E3" s="329" t="s">
        <v>184</v>
      </c>
      <c r="F3" s="330">
        <v>3880</v>
      </c>
      <c r="G3" s="331">
        <v>104090</v>
      </c>
      <c r="H3" s="330">
        <v>3944</v>
      </c>
      <c r="I3" s="331">
        <v>106172.5</v>
      </c>
      <c r="J3" s="331">
        <v>104352.5</v>
      </c>
    </row>
    <row r="4" spans="1:10" ht="25.5" customHeight="1">
      <c r="A4" s="327" t="s">
        <v>185</v>
      </c>
      <c r="B4" s="328">
        <v>4461</v>
      </c>
      <c r="C4" s="328">
        <v>4445</v>
      </c>
      <c r="E4" s="329" t="s">
        <v>185</v>
      </c>
      <c r="F4" s="330">
        <v>3928</v>
      </c>
      <c r="G4" s="331">
        <v>114697</v>
      </c>
      <c r="H4" s="330">
        <v>4461</v>
      </c>
      <c r="I4" s="331">
        <v>59822.5</v>
      </c>
      <c r="J4" s="331">
        <v>114727.5</v>
      </c>
    </row>
    <row r="5" spans="1:10" ht="25.5" customHeight="1">
      <c r="A5" s="327" t="s">
        <v>186</v>
      </c>
      <c r="B5" s="328">
        <v>4926</v>
      </c>
      <c r="C5" s="328">
        <v>4623</v>
      </c>
      <c r="E5" s="329" t="s">
        <v>186</v>
      </c>
      <c r="F5" s="330">
        <v>4713</v>
      </c>
      <c r="G5" s="331">
        <v>131520</v>
      </c>
      <c r="H5" s="330">
        <v>4926</v>
      </c>
      <c r="I5" s="331">
        <v>0</v>
      </c>
      <c r="J5" s="331">
        <v>131512.5</v>
      </c>
    </row>
    <row r="6" spans="1:10" ht="25.5" customHeight="1">
      <c r="A6" s="327" t="s">
        <v>187</v>
      </c>
      <c r="B6" s="328">
        <v>7389</v>
      </c>
      <c r="C6" s="328">
        <v>7640</v>
      </c>
      <c r="E6" s="329" t="s">
        <v>187</v>
      </c>
      <c r="F6" s="330">
        <v>7304</v>
      </c>
      <c r="G6" s="331">
        <v>192725</v>
      </c>
      <c r="H6" s="330">
        <v>7389</v>
      </c>
      <c r="I6" s="331">
        <v>0</v>
      </c>
      <c r="J6" s="331">
        <v>197007.5</v>
      </c>
    </row>
    <row r="7" spans="1:10" ht="25.5" customHeight="1">
      <c r="A7" s="327" t="s">
        <v>188</v>
      </c>
      <c r="B7" s="328">
        <v>4141</v>
      </c>
      <c r="C7" s="328">
        <v>3942</v>
      </c>
      <c r="E7" s="329" t="s">
        <v>188</v>
      </c>
      <c r="F7" s="330">
        <v>4195</v>
      </c>
      <c r="G7" s="331">
        <v>108275</v>
      </c>
      <c r="H7" s="330">
        <v>4141</v>
      </c>
      <c r="I7" s="331">
        <v>0</v>
      </c>
      <c r="J7" s="331">
        <v>108267.5</v>
      </c>
    </row>
    <row r="8" spans="1:14" ht="25.5" customHeight="1">
      <c r="A8" s="327" t="s">
        <v>189</v>
      </c>
      <c r="B8" s="328">
        <v>5096</v>
      </c>
      <c r="C8" s="328">
        <v>5077</v>
      </c>
      <c r="E8" s="329" t="s">
        <v>189</v>
      </c>
      <c r="F8" s="330">
        <v>5105</v>
      </c>
      <c r="G8" s="331">
        <v>121802</v>
      </c>
      <c r="H8" s="330">
        <v>5096</v>
      </c>
      <c r="I8" s="331">
        <v>0</v>
      </c>
      <c r="J8" s="331">
        <v>123932.5</v>
      </c>
      <c r="N8" s="332"/>
    </row>
    <row r="9" spans="1:14" ht="25.5" customHeight="1">
      <c r="A9" s="327" t="s">
        <v>190</v>
      </c>
      <c r="B9" s="328">
        <v>7351</v>
      </c>
      <c r="C9" s="328">
        <v>7614</v>
      </c>
      <c r="E9" s="329" t="s">
        <v>190</v>
      </c>
      <c r="F9" s="330">
        <v>7683</v>
      </c>
      <c r="G9" s="331">
        <v>159454</v>
      </c>
      <c r="H9" s="330">
        <v>7351</v>
      </c>
      <c r="I9" s="331">
        <v>0</v>
      </c>
      <c r="J9" s="331">
        <v>167485</v>
      </c>
      <c r="N9" s="332"/>
    </row>
    <row r="10" spans="1:14" ht="25.5" customHeight="1">
      <c r="A10" s="327" t="s">
        <v>191</v>
      </c>
      <c r="B10" s="328">
        <v>5037</v>
      </c>
      <c r="C10" s="328">
        <v>4855</v>
      </c>
      <c r="E10" s="329" t="s">
        <v>191</v>
      </c>
      <c r="F10" s="330">
        <v>5018</v>
      </c>
      <c r="G10" s="331">
        <v>128834</v>
      </c>
      <c r="H10" s="330">
        <v>5037</v>
      </c>
      <c r="I10" s="331">
        <v>0</v>
      </c>
      <c r="J10" s="331">
        <v>130635</v>
      </c>
      <c r="N10" s="332"/>
    </row>
    <row r="11" spans="1:14" ht="25.5" customHeight="1">
      <c r="A11" s="327" t="s">
        <v>192</v>
      </c>
      <c r="B11" s="328">
        <v>5994</v>
      </c>
      <c r="C11" s="333"/>
      <c r="E11" s="329" t="s">
        <v>192</v>
      </c>
      <c r="F11" s="330">
        <v>6138</v>
      </c>
      <c r="G11" s="331">
        <v>165622</v>
      </c>
      <c r="H11" s="330">
        <v>5994</v>
      </c>
      <c r="I11" s="331">
        <v>0</v>
      </c>
      <c r="J11" s="331">
        <v>157507.5</v>
      </c>
      <c r="N11" s="332"/>
    </row>
    <row r="12" spans="1:10" ht="22.5" customHeight="1">
      <c r="A12" s="334"/>
      <c r="B12" s="335">
        <f>SUM(B2:B11)</f>
        <v>51930</v>
      </c>
      <c r="C12" s="335">
        <f>SUM(C2:C11)</f>
        <v>46125</v>
      </c>
      <c r="E12" s="329"/>
      <c r="F12" s="335">
        <f>SUM(F2:F11)</f>
        <v>51671</v>
      </c>
      <c r="G12" s="336">
        <f>SUM(G2:G11)</f>
        <v>1328946</v>
      </c>
      <c r="H12" s="335">
        <f>SUM(H2:H11)</f>
        <v>51930</v>
      </c>
      <c r="I12" s="336" t="e">
        <f>SUM(I2:I13)</f>
        <v>#VALUE!</v>
      </c>
      <c r="J12" s="336">
        <f>SUM(J2:J11)</f>
        <v>1330972.5</v>
      </c>
    </row>
    <row r="13" spans="5:10" ht="18" customHeight="1">
      <c r="E13" s="337"/>
      <c r="F13" s="338"/>
      <c r="G13" s="339"/>
      <c r="H13" s="338"/>
      <c r="I13" s="331">
        <v>0</v>
      </c>
      <c r="J13" s="339"/>
    </row>
    <row r="14" ht="42" customHeight="1">
      <c r="E14" s="337"/>
    </row>
    <row r="15" ht="22.5" customHeight="1"/>
    <row r="16" ht="22.5" customHeight="1"/>
    <row r="17" spans="9:13" ht="22.5" customHeight="1">
      <c r="I17" s="339" t="e">
        <f>SUM(I2:I14)</f>
        <v>#VALUE!</v>
      </c>
      <c r="K17" s="340"/>
      <c r="L17" s="340"/>
      <c r="M17" s="340"/>
    </row>
    <row r="18" ht="14.25">
      <c r="I18" s="339" t="e">
        <f>SUM(I3:I15)</f>
        <v>#VALUE!</v>
      </c>
    </row>
    <row r="21" spans="1:11" s="341" customFormat="1" ht="28.5" customHeight="1">
      <c r="A21"/>
      <c r="B21"/>
      <c r="C21"/>
      <c r="D21"/>
      <c r="E21"/>
      <c r="F21"/>
      <c r="G21"/>
      <c r="H21"/>
      <c r="I21"/>
      <c r="J21"/>
      <c r="K21"/>
    </row>
    <row r="22" ht="27.75" customHeight="1"/>
    <row r="23" ht="44.25" customHeight="1"/>
    <row r="25" ht="24.75" customHeight="1">
      <c r="O25" s="332"/>
    </row>
    <row r="26" ht="12">
      <c r="O26" s="332"/>
    </row>
    <row r="27" ht="12">
      <c r="O27" s="332"/>
    </row>
    <row r="28" ht="12">
      <c r="O28" s="342"/>
    </row>
    <row r="33" spans="2:5" ht="15">
      <c r="B33" s="343"/>
      <c r="C33" s="343" t="s">
        <v>193</v>
      </c>
      <c r="D33" s="343" t="s">
        <v>194</v>
      </c>
      <c r="E33" s="343" t="s">
        <v>195</v>
      </c>
    </row>
    <row r="34" spans="2:5" ht="12.75">
      <c r="B34" s="344" t="s">
        <v>183</v>
      </c>
      <c r="C34" s="345">
        <v>3707</v>
      </c>
      <c r="D34" s="345">
        <v>3692</v>
      </c>
      <c r="E34" s="345">
        <v>3591</v>
      </c>
    </row>
    <row r="35" spans="2:5" ht="12.75">
      <c r="B35" s="344" t="s">
        <v>184</v>
      </c>
      <c r="C35" s="345">
        <v>3880</v>
      </c>
      <c r="D35" s="345">
        <v>4237</v>
      </c>
      <c r="E35" s="345">
        <v>3944</v>
      </c>
    </row>
    <row r="36" spans="2:15" ht="15">
      <c r="B36" s="344" t="s">
        <v>185</v>
      </c>
      <c r="C36" s="345">
        <v>3928</v>
      </c>
      <c r="D36" s="345">
        <v>4445</v>
      </c>
      <c r="E36" s="345">
        <v>4461</v>
      </c>
      <c r="O36" s="341"/>
    </row>
    <row r="37" spans="2:5" ht="12.75">
      <c r="B37" s="344" t="s">
        <v>186</v>
      </c>
      <c r="C37" s="345">
        <v>4713</v>
      </c>
      <c r="D37" s="345">
        <v>4623</v>
      </c>
      <c r="E37" s="345">
        <v>4926</v>
      </c>
    </row>
    <row r="38" spans="2:5" ht="12.75">
      <c r="B38" s="344" t="s">
        <v>196</v>
      </c>
      <c r="C38" s="345">
        <v>7304</v>
      </c>
      <c r="D38" s="345">
        <v>7640</v>
      </c>
      <c r="E38" s="345">
        <v>7389</v>
      </c>
    </row>
    <row r="39" spans="2:5" ht="12.75">
      <c r="B39" s="344" t="s">
        <v>188</v>
      </c>
      <c r="C39" s="345">
        <v>4195</v>
      </c>
      <c r="D39" s="345">
        <v>3942</v>
      </c>
      <c r="E39" s="345">
        <v>4141</v>
      </c>
    </row>
    <row r="40" spans="2:5" ht="12.75">
      <c r="B40" s="344" t="s">
        <v>189</v>
      </c>
      <c r="C40" s="345">
        <v>5105</v>
      </c>
      <c r="D40" s="345">
        <v>5077</v>
      </c>
      <c r="E40" s="345">
        <v>5096</v>
      </c>
    </row>
    <row r="41" spans="2:5" ht="12.75">
      <c r="B41" s="344" t="s">
        <v>190</v>
      </c>
      <c r="C41" s="345">
        <v>7683</v>
      </c>
      <c r="D41" s="345">
        <v>7614</v>
      </c>
      <c r="E41" s="345">
        <v>7351</v>
      </c>
    </row>
    <row r="42" spans="2:5" ht="12.75">
      <c r="B42" s="344" t="s">
        <v>191</v>
      </c>
      <c r="C42" s="345">
        <v>4834</v>
      </c>
      <c r="D42" s="345">
        <v>4855</v>
      </c>
      <c r="E42" s="345">
        <v>5037</v>
      </c>
    </row>
    <row r="43" spans="2:5" ht="12.75">
      <c r="B43" s="344" t="s">
        <v>192</v>
      </c>
      <c r="C43" s="345">
        <v>6138</v>
      </c>
      <c r="D43" s="345"/>
      <c r="E43" s="345">
        <v>5992</v>
      </c>
    </row>
    <row r="51" ht="15">
      <c r="A51" s="341"/>
    </row>
    <row r="54" spans="1:5" ht="41.25">
      <c r="A54" s="326" t="s">
        <v>176</v>
      </c>
      <c r="B54" s="326" t="s">
        <v>179</v>
      </c>
      <c r="C54" s="326" t="s">
        <v>180</v>
      </c>
      <c r="D54" s="326" t="s">
        <v>181</v>
      </c>
      <c r="E54" s="326" t="s">
        <v>182</v>
      </c>
    </row>
    <row r="55" spans="1:5" ht="12">
      <c r="A55" s="346" t="s">
        <v>197</v>
      </c>
      <c r="B55" s="347">
        <v>5968</v>
      </c>
      <c r="C55" s="348">
        <v>225252</v>
      </c>
      <c r="D55" s="299"/>
      <c r="E55" s="299"/>
    </row>
    <row r="56" spans="1:5" ht="12">
      <c r="A56" s="346" t="s">
        <v>198</v>
      </c>
      <c r="B56" s="347">
        <v>3195</v>
      </c>
      <c r="C56" s="348">
        <v>81217</v>
      </c>
      <c r="D56" s="299"/>
      <c r="E56" s="299"/>
    </row>
    <row r="57" spans="1:5" ht="12.75">
      <c r="A57" s="346" t="s">
        <v>183</v>
      </c>
      <c r="B57" s="347">
        <v>3707</v>
      </c>
      <c r="C57" s="348">
        <v>101927</v>
      </c>
      <c r="D57" s="345">
        <v>3591</v>
      </c>
      <c r="E57" s="348">
        <v>95605</v>
      </c>
    </row>
    <row r="58" spans="1:5" ht="12.75">
      <c r="A58" s="346" t="s">
        <v>184</v>
      </c>
      <c r="B58" s="347">
        <v>3880</v>
      </c>
      <c r="C58" s="348">
        <v>104090</v>
      </c>
      <c r="D58" s="345">
        <v>3944</v>
      </c>
      <c r="E58" s="348">
        <v>104532.5</v>
      </c>
    </row>
    <row r="59" spans="1:5" ht="12.75">
      <c r="A59" s="346" t="s">
        <v>185</v>
      </c>
      <c r="B59" s="347">
        <v>3928</v>
      </c>
      <c r="C59" s="348">
        <v>114697</v>
      </c>
      <c r="D59" s="345">
        <v>4461</v>
      </c>
      <c r="E59" s="348">
        <v>114727.5</v>
      </c>
    </row>
    <row r="60" spans="1:5" ht="12.75">
      <c r="A60" s="346" t="s">
        <v>186</v>
      </c>
      <c r="B60" s="347">
        <v>4713</v>
      </c>
      <c r="C60" s="348">
        <v>131520</v>
      </c>
      <c r="D60" s="345">
        <v>4926</v>
      </c>
      <c r="E60" s="348">
        <v>131527.7</v>
      </c>
    </row>
    <row r="61" spans="1:5" ht="12.75">
      <c r="A61" s="346" t="s">
        <v>196</v>
      </c>
      <c r="B61" s="347">
        <v>7304</v>
      </c>
      <c r="C61" s="348">
        <v>192725</v>
      </c>
      <c r="D61" s="345">
        <v>7389</v>
      </c>
      <c r="E61" s="348">
        <v>197007.5</v>
      </c>
    </row>
    <row r="62" spans="1:5" ht="12.75">
      <c r="A62" s="346" t="s">
        <v>188</v>
      </c>
      <c r="B62" s="347">
        <v>4195</v>
      </c>
      <c r="C62" s="348">
        <v>108275</v>
      </c>
      <c r="D62" s="345">
        <v>4141</v>
      </c>
      <c r="E62" s="348">
        <v>108267.5</v>
      </c>
    </row>
    <row r="63" spans="1:5" ht="12.75">
      <c r="A63" s="346" t="s">
        <v>189</v>
      </c>
      <c r="B63" s="347">
        <v>5105</v>
      </c>
      <c r="C63" s="348">
        <v>121802</v>
      </c>
      <c r="D63" s="345">
        <v>5096</v>
      </c>
      <c r="E63" s="348">
        <v>123932.5</v>
      </c>
    </row>
    <row r="64" spans="1:5" ht="12.75">
      <c r="A64" s="346" t="s">
        <v>190</v>
      </c>
      <c r="B64" s="347">
        <v>7683</v>
      </c>
      <c r="C64" s="348">
        <v>159454</v>
      </c>
      <c r="D64" s="345">
        <v>7351</v>
      </c>
      <c r="E64" s="348">
        <v>167485</v>
      </c>
    </row>
    <row r="65" spans="1:5" ht="12.75">
      <c r="A65" s="346" t="s">
        <v>191</v>
      </c>
      <c r="B65" s="347">
        <v>4828</v>
      </c>
      <c r="C65" s="348">
        <v>128834</v>
      </c>
      <c r="D65" s="345">
        <v>5037</v>
      </c>
      <c r="E65" s="348">
        <v>130635</v>
      </c>
    </row>
    <row r="66" spans="1:5" ht="12.75">
      <c r="A66" s="346" t="s">
        <v>192</v>
      </c>
      <c r="B66" s="347">
        <v>6138</v>
      </c>
      <c r="C66" s="348">
        <v>165622</v>
      </c>
      <c r="D66" s="345">
        <v>5992</v>
      </c>
      <c r="E66" s="348">
        <v>157417.5</v>
      </c>
    </row>
    <row r="67" spans="1:5" ht="12.75">
      <c r="A67" s="299"/>
      <c r="B67" s="349">
        <f>SUM(B3:B14)</f>
        <v>100269</v>
      </c>
      <c r="C67" s="350">
        <f>SUM(C3:C14)</f>
        <v>88558</v>
      </c>
      <c r="D67" s="351"/>
      <c r="E67" s="351"/>
    </row>
    <row r="68" spans="4:5" ht="12">
      <c r="D68" s="352"/>
      <c r="E68" s="353"/>
    </row>
    <row r="69" spans="5:6" ht="12">
      <c r="E69" s="352"/>
      <c r="F69" s="353"/>
    </row>
    <row r="70" spans="5:6" ht="12">
      <c r="E70" s="352"/>
      <c r="F70" s="353"/>
    </row>
    <row r="71" spans="5:6" ht="12">
      <c r="E71" s="352"/>
      <c r="F71" s="353"/>
    </row>
    <row r="72" spans="5:6" ht="12">
      <c r="E72" s="352"/>
      <c r="F72" s="353"/>
    </row>
    <row r="73" spans="5:6" ht="12">
      <c r="E73" s="352"/>
      <c r="F73" s="353"/>
    </row>
    <row r="74" spans="5:6" ht="12">
      <c r="E74" s="352"/>
      <c r="F74" s="353"/>
    </row>
    <row r="75" spans="5:6" ht="12">
      <c r="E75" s="352"/>
      <c r="F75" s="353"/>
    </row>
    <row r="76" spans="5:6" ht="12">
      <c r="E76" s="354"/>
      <c r="F76" s="353"/>
    </row>
    <row r="77" spans="1:5" ht="41.25">
      <c r="A77" s="326" t="s">
        <v>176</v>
      </c>
      <c r="B77" s="326" t="s">
        <v>179</v>
      </c>
      <c r="C77" s="326" t="s">
        <v>180</v>
      </c>
      <c r="D77" s="326" t="s">
        <v>181</v>
      </c>
      <c r="E77" s="326" t="s">
        <v>182</v>
      </c>
    </row>
    <row r="78" spans="1:5" ht="12.75">
      <c r="A78" s="346" t="s">
        <v>183</v>
      </c>
      <c r="B78" s="347">
        <v>3707</v>
      </c>
      <c r="C78" s="348">
        <v>101927</v>
      </c>
      <c r="D78" s="345">
        <v>3591</v>
      </c>
      <c r="E78" s="348">
        <v>95605</v>
      </c>
    </row>
    <row r="79" spans="1:5" ht="12.75">
      <c r="A79" s="346" t="s">
        <v>184</v>
      </c>
      <c r="B79" s="347">
        <v>3880</v>
      </c>
      <c r="C79" s="348">
        <v>104090</v>
      </c>
      <c r="D79" s="345">
        <v>3944</v>
      </c>
      <c r="E79" s="348">
        <v>104532.5</v>
      </c>
    </row>
    <row r="80" spans="1:5" ht="12.75">
      <c r="A80" s="346" t="s">
        <v>185</v>
      </c>
      <c r="B80" s="347">
        <v>3928</v>
      </c>
      <c r="C80" s="348">
        <v>114697</v>
      </c>
      <c r="D80" s="345">
        <v>4461</v>
      </c>
      <c r="E80" s="348">
        <v>114727.5</v>
      </c>
    </row>
    <row r="81" spans="1:5" ht="12.75">
      <c r="A81" s="346" t="s">
        <v>186</v>
      </c>
      <c r="B81" s="347">
        <v>4713</v>
      </c>
      <c r="C81" s="348">
        <v>131520</v>
      </c>
      <c r="D81" s="345">
        <v>4926</v>
      </c>
      <c r="E81" s="348">
        <v>131527.7</v>
      </c>
    </row>
    <row r="82" spans="1:5" ht="12.75">
      <c r="A82" s="346" t="s">
        <v>196</v>
      </c>
      <c r="B82" s="347">
        <v>7304</v>
      </c>
      <c r="C82" s="348">
        <v>192725</v>
      </c>
      <c r="D82" s="345">
        <v>7389</v>
      </c>
      <c r="E82" s="348">
        <v>197007.5</v>
      </c>
    </row>
    <row r="83" spans="1:5" ht="12.75">
      <c r="A83" s="346" t="s">
        <v>188</v>
      </c>
      <c r="B83" s="347">
        <v>4195</v>
      </c>
      <c r="C83" s="348">
        <v>108275</v>
      </c>
      <c r="D83" s="345">
        <v>4141</v>
      </c>
      <c r="E83" s="348">
        <v>108267.5</v>
      </c>
    </row>
    <row r="84" spans="1:5" ht="12.75">
      <c r="A84" s="346" t="s">
        <v>189</v>
      </c>
      <c r="B84" s="347">
        <v>5105</v>
      </c>
      <c r="C84" s="348">
        <v>121802</v>
      </c>
      <c r="D84" s="345">
        <v>5096</v>
      </c>
      <c r="E84" s="348">
        <v>123932.5</v>
      </c>
    </row>
    <row r="85" spans="1:5" ht="12.75">
      <c r="A85" s="346" t="s">
        <v>190</v>
      </c>
      <c r="B85" s="347">
        <v>7683</v>
      </c>
      <c r="C85" s="348">
        <v>159454</v>
      </c>
      <c r="D85" s="345">
        <v>7351</v>
      </c>
      <c r="E85" s="348">
        <v>167485</v>
      </c>
    </row>
    <row r="86" spans="1:5" ht="12.75">
      <c r="A86" s="346" t="s">
        <v>191</v>
      </c>
      <c r="B86" s="347">
        <v>4828</v>
      </c>
      <c r="C86" s="348">
        <v>128834</v>
      </c>
      <c r="D86" s="345">
        <v>5037</v>
      </c>
      <c r="E86" s="348">
        <v>130635</v>
      </c>
    </row>
    <row r="87" spans="1:5" ht="12.75">
      <c r="A87" s="346" t="s">
        <v>192</v>
      </c>
      <c r="B87" s="347">
        <v>6138</v>
      </c>
      <c r="C87" s="348">
        <v>151567</v>
      </c>
      <c r="D87" s="345">
        <v>5992</v>
      </c>
      <c r="E87" s="348">
        <v>157417.5</v>
      </c>
    </row>
    <row r="88" spans="1:5" ht="12">
      <c r="A88" s="355"/>
      <c r="B88" s="356">
        <f>SUM(B78:B87)</f>
        <v>51481</v>
      </c>
      <c r="C88" s="357">
        <f>SUM(C78:C87)</f>
        <v>1314891</v>
      </c>
      <c r="D88" s="358">
        <f>SUM(D78:D87)</f>
        <v>51928</v>
      </c>
      <c r="E88" s="359">
        <f>SUM(E78:E87)</f>
        <v>1331137.7</v>
      </c>
    </row>
    <row r="121" spans="2:6" ht="41.25">
      <c r="B121" s="326" t="s">
        <v>176</v>
      </c>
      <c r="C121" s="326" t="s">
        <v>179</v>
      </c>
      <c r="D121" s="326" t="s">
        <v>180</v>
      </c>
      <c r="E121" s="326" t="s">
        <v>181</v>
      </c>
      <c r="F121" s="326" t="s">
        <v>182</v>
      </c>
    </row>
    <row r="122" spans="2:6" ht="12.75">
      <c r="B122" s="329" t="s">
        <v>199</v>
      </c>
      <c r="C122" s="347">
        <v>1032</v>
      </c>
      <c r="D122" s="348">
        <v>28236</v>
      </c>
      <c r="E122" s="299"/>
      <c r="F122" s="299"/>
    </row>
    <row r="123" spans="2:6" ht="12.75">
      <c r="B123" s="329" t="s">
        <v>200</v>
      </c>
      <c r="C123" s="347">
        <v>5278</v>
      </c>
      <c r="D123" s="348">
        <v>144139.5</v>
      </c>
      <c r="E123" s="299"/>
      <c r="F123" s="299"/>
    </row>
    <row r="124" spans="2:6" ht="12.75">
      <c r="B124" s="329" t="s">
        <v>201</v>
      </c>
      <c r="C124" s="347">
        <v>3045</v>
      </c>
      <c r="D124" s="348">
        <v>82992</v>
      </c>
      <c r="E124" s="299"/>
      <c r="F124" s="299"/>
    </row>
    <row r="125" spans="2:6" ht="12.75">
      <c r="B125" s="329" t="s">
        <v>202</v>
      </c>
      <c r="C125" s="347">
        <v>5654</v>
      </c>
      <c r="D125" s="348">
        <v>151466.7</v>
      </c>
      <c r="E125" s="299"/>
      <c r="F125" s="299"/>
    </row>
    <row r="126" spans="2:6" ht="12.75">
      <c r="B126" s="329" t="s">
        <v>203</v>
      </c>
      <c r="C126" s="347">
        <v>4344</v>
      </c>
      <c r="D126" s="348">
        <v>89271.5</v>
      </c>
      <c r="E126" s="299"/>
      <c r="F126" s="299"/>
    </row>
    <row r="127" spans="2:6" ht="12.75">
      <c r="B127" s="329" t="s">
        <v>204</v>
      </c>
      <c r="C127" s="347">
        <v>5377</v>
      </c>
      <c r="D127" s="348">
        <v>122154</v>
      </c>
      <c r="E127" s="299"/>
      <c r="F127" s="299"/>
    </row>
    <row r="128" spans="2:6" ht="12.75">
      <c r="B128" s="329" t="s">
        <v>205</v>
      </c>
      <c r="C128" s="347">
        <v>4947</v>
      </c>
      <c r="D128" s="348">
        <v>140057</v>
      </c>
      <c r="E128" s="299"/>
      <c r="F128" s="299"/>
    </row>
  </sheetData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195"/>
  <sheetViews>
    <sheetView zoomScalePageLayoutView="0" workbookViewId="0" topLeftCell="F1">
      <pane ySplit="3" topLeftCell="A169" activePane="bottomLeft" state="frozen"/>
      <selection pane="topLeft" activeCell="F1" sqref="F1"/>
      <selection pane="bottomLeft" activeCell="F2" sqref="F2"/>
    </sheetView>
  </sheetViews>
  <sheetFormatPr defaultColWidth="7.00390625" defaultRowHeight="12.75" customHeight="1"/>
  <cols>
    <col min="1" max="1" width="7.140625" style="97" customWidth="1"/>
    <col min="2" max="2" width="11.421875" style="97" customWidth="1"/>
    <col min="3" max="3" width="7.421875" style="97" customWidth="1"/>
    <col min="4" max="4" width="7.57421875" style="97" customWidth="1"/>
    <col min="5" max="5" width="5.28125" style="97" customWidth="1"/>
    <col min="6" max="6" width="6.57421875" style="97" customWidth="1"/>
    <col min="7" max="7" width="9.57421875" style="97" customWidth="1"/>
    <col min="8" max="8" width="8.57421875" style="97" customWidth="1"/>
    <col min="9" max="9" width="5.421875" style="98" customWidth="1"/>
    <col min="10" max="10" width="9.57421875" style="97" customWidth="1"/>
    <col min="11" max="11" width="6.57421875" style="99" customWidth="1"/>
    <col min="12" max="12" width="7.57421875" style="97" customWidth="1"/>
    <col min="13" max="13" width="11.57421875" style="97" customWidth="1"/>
    <col min="14" max="14" width="10.28125" style="97" customWidth="1"/>
    <col min="15" max="16" width="7.00390625" style="0" customWidth="1"/>
    <col min="17" max="17" width="13.57421875" style="0" customWidth="1"/>
    <col min="18" max="18" width="10.57421875" style="0" customWidth="1"/>
    <col min="19" max="19" width="7.00390625" style="0" customWidth="1"/>
    <col min="20" max="20" width="17.421875" style="0" customWidth="1"/>
    <col min="21" max="21" width="12.421875" style="0" customWidth="1"/>
  </cols>
  <sheetData>
    <row r="1" spans="1:18" ht="12.75" customHeight="1">
      <c r="A1" s="390" t="s">
        <v>88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</row>
    <row r="2" spans="1:18" ht="51.75" customHeight="1">
      <c r="A2" s="391" t="s">
        <v>89</v>
      </c>
      <c r="B2" s="391"/>
      <c r="C2" s="392" t="s">
        <v>90</v>
      </c>
      <c r="D2" s="392"/>
      <c r="E2" s="392"/>
      <c r="F2" s="390" t="s">
        <v>91</v>
      </c>
      <c r="G2" s="390"/>
      <c r="H2" s="390"/>
      <c r="I2" s="390"/>
      <c r="J2" s="390"/>
      <c r="K2" s="390" t="s">
        <v>92</v>
      </c>
      <c r="L2" s="390"/>
      <c r="M2" s="102" t="s">
        <v>93</v>
      </c>
      <c r="N2" s="103" t="s">
        <v>94</v>
      </c>
      <c r="O2" s="104" t="s">
        <v>95</v>
      </c>
      <c r="P2" s="104" t="s">
        <v>96</v>
      </c>
      <c r="Q2" s="105" t="s">
        <v>97</v>
      </c>
      <c r="R2" s="106" t="s">
        <v>98</v>
      </c>
    </row>
    <row r="3" spans="1:249" s="107" customFormat="1" ht="14.25" customHeight="1">
      <c r="A3" s="105" t="s">
        <v>99</v>
      </c>
      <c r="B3" s="105" t="s">
        <v>100</v>
      </c>
      <c r="C3" s="105" t="s">
        <v>101</v>
      </c>
      <c r="D3" s="105" t="s">
        <v>102</v>
      </c>
      <c r="E3" s="101" t="s">
        <v>103</v>
      </c>
      <c r="F3" s="101" t="s">
        <v>104</v>
      </c>
      <c r="G3" s="101" t="s">
        <v>105</v>
      </c>
      <c r="H3" s="101" t="s">
        <v>106</v>
      </c>
      <c r="I3" s="101" t="s">
        <v>107</v>
      </c>
      <c r="J3" s="101" t="s">
        <v>108</v>
      </c>
      <c r="K3" s="101" t="s">
        <v>109</v>
      </c>
      <c r="L3" s="101" t="s">
        <v>110</v>
      </c>
      <c r="M3" s="101" t="s">
        <v>111</v>
      </c>
      <c r="N3" s="101" t="s">
        <v>111</v>
      </c>
      <c r="O3" s="101"/>
      <c r="P3" s="101"/>
      <c r="Q3" s="101" t="s">
        <v>111</v>
      </c>
      <c r="R3" s="101"/>
      <c r="IF3"/>
      <c r="IG3"/>
      <c r="IH3"/>
      <c r="II3"/>
      <c r="IJ3"/>
      <c r="IK3"/>
      <c r="IL3"/>
      <c r="IM3"/>
      <c r="IN3"/>
      <c r="IO3"/>
    </row>
    <row r="4" spans="1:18" ht="12.75" customHeight="1">
      <c r="A4" s="387">
        <v>43466</v>
      </c>
      <c r="B4" s="108" t="s">
        <v>112</v>
      </c>
      <c r="C4" s="109"/>
      <c r="D4" s="109"/>
      <c r="E4" s="109"/>
      <c r="F4" s="109"/>
      <c r="G4" s="109"/>
      <c r="H4" s="110"/>
      <c r="I4" s="110"/>
      <c r="J4" s="111"/>
      <c r="K4" s="111"/>
      <c r="L4" s="111"/>
      <c r="M4" s="112">
        <f>SUM(C4*15,F4*7.5,G4*7.5,H4*7.5,I4*7.5,J4*7.5,K4*100,L4*20)</f>
        <v>0</v>
      </c>
      <c r="N4" s="112"/>
      <c r="O4" s="113"/>
      <c r="P4" s="113"/>
      <c r="Q4" s="113"/>
      <c r="R4" s="114"/>
    </row>
    <row r="5" spans="1:18" ht="12.75" customHeight="1">
      <c r="A5" s="387"/>
      <c r="B5" s="108" t="s">
        <v>113</v>
      </c>
      <c r="C5" s="109"/>
      <c r="D5" s="109"/>
      <c r="E5" s="109"/>
      <c r="F5" s="109"/>
      <c r="G5" s="109"/>
      <c r="H5" s="110"/>
      <c r="I5" s="110"/>
      <c r="J5" s="111"/>
      <c r="K5" s="111"/>
      <c r="L5" s="111"/>
      <c r="M5" s="112">
        <f>SUM(C5*15,F5*7.5,G5*7.5,H5*7.5,I5*7.5,J5*7.5,K5*100,L5*20)</f>
        <v>0</v>
      </c>
      <c r="N5" s="112"/>
      <c r="O5" s="115"/>
      <c r="P5" s="115"/>
      <c r="Q5" s="113"/>
      <c r="R5" s="114"/>
    </row>
    <row r="6" spans="1:18" ht="12.75" customHeight="1">
      <c r="A6" s="387"/>
      <c r="B6" s="108" t="s">
        <v>114</v>
      </c>
      <c r="C6" s="109"/>
      <c r="D6" s="109"/>
      <c r="E6" s="109"/>
      <c r="F6" s="109"/>
      <c r="G6" s="109"/>
      <c r="H6" s="110"/>
      <c r="I6" s="110"/>
      <c r="J6" s="111"/>
      <c r="K6" s="111"/>
      <c r="L6" s="111"/>
      <c r="M6" s="112">
        <f>SUM(C6*15,F6*7.5,G6*7.5,H6*7.5,I6*7.5,J6*7.5,K6*100,L6*20)</f>
        <v>0</v>
      </c>
      <c r="N6" s="112"/>
      <c r="O6" s="115"/>
      <c r="P6" s="115"/>
      <c r="Q6" s="113"/>
      <c r="R6" s="114"/>
    </row>
    <row r="7" spans="1:18" ht="12.75" customHeight="1">
      <c r="A7" s="387"/>
      <c r="B7" s="108" t="s">
        <v>115</v>
      </c>
      <c r="C7" s="109"/>
      <c r="D7" s="109"/>
      <c r="E7" s="109"/>
      <c r="F7" s="109"/>
      <c r="G7" s="109"/>
      <c r="H7" s="110"/>
      <c r="I7" s="110"/>
      <c r="J7" s="111"/>
      <c r="K7" s="111"/>
      <c r="L7" s="111"/>
      <c r="M7" s="112">
        <f>SUM(C7*15,F7*7.5,G7*7.5,H7*7.5,I7*7.5,J7*7.5,K7*100,L7*20)</f>
        <v>0</v>
      </c>
      <c r="N7" s="112"/>
      <c r="O7" s="115"/>
      <c r="P7" s="115"/>
      <c r="Q7" s="113"/>
      <c r="R7" s="114"/>
    </row>
    <row r="8" spans="1:18" ht="12.75" customHeight="1">
      <c r="A8" s="387"/>
      <c r="B8" s="108" t="s">
        <v>116</v>
      </c>
      <c r="C8" s="109"/>
      <c r="D8" s="109"/>
      <c r="E8" s="109"/>
      <c r="F8" s="109"/>
      <c r="G8" s="109"/>
      <c r="H8" s="110"/>
      <c r="I8" s="110"/>
      <c r="J8" s="111"/>
      <c r="K8" s="111"/>
      <c r="L8" s="111"/>
      <c r="M8" s="112">
        <f>SUM(C8*15,F8*7.5,G8*7.5,H8*7.5,I8*7.5,J8*7.5,K8*100,L8*20)</f>
        <v>0</v>
      </c>
      <c r="N8" s="112"/>
      <c r="O8" s="115"/>
      <c r="P8" s="115"/>
      <c r="Q8" s="113"/>
      <c r="R8" s="114"/>
    </row>
    <row r="9" spans="1:18" ht="12.75" customHeight="1">
      <c r="A9" s="387"/>
      <c r="B9" s="116" t="s">
        <v>117</v>
      </c>
      <c r="C9" s="117">
        <f aca="true" t="shared" si="0" ref="C9:P9">SUM(C4:C8)</f>
        <v>0</v>
      </c>
      <c r="D9" s="117">
        <f t="shared" si="0"/>
        <v>0</v>
      </c>
      <c r="E9" s="117">
        <f t="shared" si="0"/>
        <v>0</v>
      </c>
      <c r="F9" s="117">
        <f t="shared" si="0"/>
        <v>0</v>
      </c>
      <c r="G9" s="117">
        <f t="shared" si="0"/>
        <v>0</v>
      </c>
      <c r="H9" s="117">
        <f t="shared" si="0"/>
        <v>0</v>
      </c>
      <c r="I9" s="117">
        <f t="shared" si="0"/>
        <v>0</v>
      </c>
      <c r="J9" s="117">
        <f t="shared" si="0"/>
        <v>0</v>
      </c>
      <c r="K9" s="117">
        <f t="shared" si="0"/>
        <v>0</v>
      </c>
      <c r="L9" s="118">
        <f t="shared" si="0"/>
        <v>0</v>
      </c>
      <c r="M9" s="119">
        <f t="shared" si="0"/>
        <v>0</v>
      </c>
      <c r="N9" s="119">
        <f t="shared" si="0"/>
        <v>0</v>
      </c>
      <c r="O9" s="118">
        <f t="shared" si="0"/>
        <v>0</v>
      </c>
      <c r="P9" s="118">
        <f t="shared" si="0"/>
        <v>0</v>
      </c>
      <c r="Q9" s="120">
        <f>SUM(M9-N9)-O9+P9</f>
        <v>0</v>
      </c>
      <c r="R9" s="121">
        <f>SUM(R4:R8)</f>
        <v>0</v>
      </c>
    </row>
    <row r="10" spans="1:18" ht="12.75" customHeight="1">
      <c r="A10" s="387">
        <v>43467</v>
      </c>
      <c r="B10" s="108" t="s">
        <v>112</v>
      </c>
      <c r="C10" s="109">
        <v>680</v>
      </c>
      <c r="D10" s="109">
        <v>46</v>
      </c>
      <c r="E10" s="109">
        <v>3</v>
      </c>
      <c r="F10" s="109">
        <v>168</v>
      </c>
      <c r="G10" s="109">
        <v>2</v>
      </c>
      <c r="H10" s="110">
        <v>41</v>
      </c>
      <c r="I10" s="110"/>
      <c r="J10" s="111">
        <v>32</v>
      </c>
      <c r="K10" s="111"/>
      <c r="L10" s="111"/>
      <c r="M10" s="112">
        <f>SUM(C10*15,F10*7.5,G10*7.5,H10*7.5,I10*7.5,J10*7.5,K10*100,L10*20)</f>
        <v>12022.5</v>
      </c>
      <c r="N10" s="112">
        <v>3660</v>
      </c>
      <c r="O10" s="113"/>
      <c r="P10" s="113">
        <v>60</v>
      </c>
      <c r="Q10" s="122">
        <f>SUM(M10-N10)-O10+P10</f>
        <v>8422.5</v>
      </c>
      <c r="R10" s="114">
        <v>137</v>
      </c>
    </row>
    <row r="11" spans="1:18" ht="12.75" customHeight="1">
      <c r="A11" s="387"/>
      <c r="B11" s="108" t="s">
        <v>113</v>
      </c>
      <c r="C11" s="109"/>
      <c r="D11" s="109"/>
      <c r="E11" s="109"/>
      <c r="F11" s="109"/>
      <c r="G11" s="109"/>
      <c r="H11" s="110"/>
      <c r="I11" s="110"/>
      <c r="J11" s="111"/>
      <c r="K11" s="111"/>
      <c r="L11" s="111"/>
      <c r="M11" s="112">
        <f>SUM(C11*15,F11*7.5,G11*7.5,H11*7.5,I11*7.5,J11*7.5,K11*100,L11*20)</f>
        <v>0</v>
      </c>
      <c r="N11" s="112"/>
      <c r="O11" s="115"/>
      <c r="P11" s="115">
        <v>0</v>
      </c>
      <c r="Q11" s="113"/>
      <c r="R11" s="114"/>
    </row>
    <row r="12" spans="1:18" ht="12.75" customHeight="1">
      <c r="A12" s="387"/>
      <c r="B12" s="108" t="s">
        <v>114</v>
      </c>
      <c r="C12" s="109">
        <v>840</v>
      </c>
      <c r="D12" s="109"/>
      <c r="E12" s="109">
        <v>35</v>
      </c>
      <c r="F12" s="109">
        <v>161</v>
      </c>
      <c r="G12" s="109">
        <v>2</v>
      </c>
      <c r="H12" s="110">
        <v>102</v>
      </c>
      <c r="I12" s="110"/>
      <c r="J12" s="111">
        <v>75</v>
      </c>
      <c r="K12" s="111"/>
      <c r="L12" s="111"/>
      <c r="M12" s="112">
        <f>SUM(C12*15,F12*7.5,G12*7.5,H12*7.5,I12*7.5,J12*7.5,K12*100,L12*20)</f>
        <v>15150</v>
      </c>
      <c r="N12" s="112">
        <v>3877.5</v>
      </c>
      <c r="O12" s="115"/>
      <c r="P12" s="115">
        <v>15</v>
      </c>
      <c r="Q12" s="113"/>
      <c r="R12" s="114">
        <v>133</v>
      </c>
    </row>
    <row r="13" spans="1:18" ht="12.75" customHeight="1">
      <c r="A13" s="387"/>
      <c r="B13" s="108" t="s">
        <v>115</v>
      </c>
      <c r="C13" s="109">
        <v>592</v>
      </c>
      <c r="D13" s="109">
        <v>85</v>
      </c>
      <c r="E13" s="109">
        <v>28</v>
      </c>
      <c r="F13" s="109">
        <v>154</v>
      </c>
      <c r="G13" s="109">
        <v>6</v>
      </c>
      <c r="H13" s="110">
        <v>53</v>
      </c>
      <c r="I13" s="110"/>
      <c r="J13" s="111">
        <v>60</v>
      </c>
      <c r="K13" s="111"/>
      <c r="L13" s="111"/>
      <c r="M13" s="112">
        <f>SUM(C13*15,F13*7.5,G13*7.5,H13*7.5,I13*7.5,J13*7.5,K13*100,L13*20)</f>
        <v>10927.5</v>
      </c>
      <c r="N13" s="112">
        <v>2782</v>
      </c>
      <c r="O13" s="115"/>
      <c r="P13" s="115">
        <v>25</v>
      </c>
      <c r="Q13" s="113"/>
      <c r="R13" s="114">
        <v>101</v>
      </c>
    </row>
    <row r="14" spans="1:18" ht="12.75" customHeight="1">
      <c r="A14" s="387"/>
      <c r="B14" s="108" t="s">
        <v>116</v>
      </c>
      <c r="C14" s="109">
        <v>195</v>
      </c>
      <c r="D14" s="109">
        <v>52</v>
      </c>
      <c r="E14" s="109">
        <v>16</v>
      </c>
      <c r="F14" s="109">
        <v>43</v>
      </c>
      <c r="G14" s="109">
        <v>2</v>
      </c>
      <c r="H14" s="110">
        <v>26</v>
      </c>
      <c r="I14" s="110">
        <v>2</v>
      </c>
      <c r="J14" s="111">
        <v>15</v>
      </c>
      <c r="K14" s="111"/>
      <c r="L14" s="111"/>
      <c r="M14" s="112">
        <f>SUM(C14*15,F14*7.5,G14*7.5,H14*7.5,I14*7.5,J14*7.5,K14*100,L14*20)</f>
        <v>3585</v>
      </c>
      <c r="N14" s="112">
        <v>817.5</v>
      </c>
      <c r="O14" s="115"/>
      <c r="P14" s="115"/>
      <c r="Q14" s="113"/>
      <c r="R14" s="114">
        <v>33</v>
      </c>
    </row>
    <row r="15" spans="1:25" ht="12.75" customHeight="1">
      <c r="A15" s="387"/>
      <c r="B15" s="116" t="s">
        <v>117</v>
      </c>
      <c r="C15" s="117">
        <f aca="true" t="shared" si="1" ref="C15:P15">SUM(C10:C14)</f>
        <v>2307</v>
      </c>
      <c r="D15" s="117">
        <f t="shared" si="1"/>
        <v>183</v>
      </c>
      <c r="E15" s="117">
        <f t="shared" si="1"/>
        <v>82</v>
      </c>
      <c r="F15" s="117">
        <f t="shared" si="1"/>
        <v>526</v>
      </c>
      <c r="G15" s="117">
        <f t="shared" si="1"/>
        <v>12</v>
      </c>
      <c r="H15" s="117">
        <f t="shared" si="1"/>
        <v>222</v>
      </c>
      <c r="I15" s="117">
        <f t="shared" si="1"/>
        <v>2</v>
      </c>
      <c r="J15" s="117">
        <f t="shared" si="1"/>
        <v>182</v>
      </c>
      <c r="K15" s="117">
        <f t="shared" si="1"/>
        <v>0</v>
      </c>
      <c r="L15" s="118">
        <f t="shared" si="1"/>
        <v>0</v>
      </c>
      <c r="M15" s="119">
        <f t="shared" si="1"/>
        <v>41685</v>
      </c>
      <c r="N15" s="119">
        <f t="shared" si="1"/>
        <v>11137</v>
      </c>
      <c r="O15" s="118">
        <f t="shared" si="1"/>
        <v>0</v>
      </c>
      <c r="P15" s="118">
        <f t="shared" si="1"/>
        <v>100</v>
      </c>
      <c r="Q15" s="120">
        <f>SUM(M15-N15)-O15+P15</f>
        <v>30648</v>
      </c>
      <c r="R15" s="121">
        <f>SUM(R10:R14)</f>
        <v>404</v>
      </c>
      <c r="U15" s="117">
        <f>SUM(U10:U14)</f>
        <v>0</v>
      </c>
      <c r="V15" s="117">
        <f>SUM(V10:V14)</f>
        <v>0</v>
      </c>
      <c r="W15" s="117">
        <f>SUM(W10:W14)</f>
        <v>0</v>
      </c>
      <c r="X15" s="117">
        <f>SUM(X10:X14)</f>
        <v>0</v>
      </c>
      <c r="Y15" s="117">
        <f>SUM(Y10:Y14)</f>
        <v>0</v>
      </c>
    </row>
    <row r="16" spans="1:25" ht="12.75" customHeight="1">
      <c r="A16" s="387">
        <v>43468</v>
      </c>
      <c r="B16" s="108" t="s">
        <v>112</v>
      </c>
      <c r="C16" s="109">
        <v>438</v>
      </c>
      <c r="D16" s="109">
        <v>88</v>
      </c>
      <c r="E16" s="109">
        <v>15</v>
      </c>
      <c r="F16" s="109">
        <v>80</v>
      </c>
      <c r="G16" s="109"/>
      <c r="H16" s="110">
        <v>65</v>
      </c>
      <c r="I16" s="110">
        <v>2</v>
      </c>
      <c r="J16" s="111">
        <v>17</v>
      </c>
      <c r="K16" s="111"/>
      <c r="L16" s="111"/>
      <c r="M16" s="112">
        <f>SUM(C16*15,F16*7.5,G16*7.5,H16*7.5,I16*7.5,J16*7.5,K16*100,L16*20)</f>
        <v>7800</v>
      </c>
      <c r="N16" s="112">
        <v>2812.5</v>
      </c>
      <c r="O16" s="113"/>
      <c r="P16" s="113"/>
      <c r="Q16" s="122">
        <f>SUM(M16-N16)-O16+P16</f>
        <v>4987.5</v>
      </c>
      <c r="R16" s="114">
        <v>102</v>
      </c>
      <c r="U16">
        <v>526</v>
      </c>
      <c r="V16">
        <v>12</v>
      </c>
      <c r="W16">
        <v>222</v>
      </c>
      <c r="X16">
        <v>2</v>
      </c>
      <c r="Y16">
        <v>182</v>
      </c>
    </row>
    <row r="17" spans="1:18" ht="12.75" customHeight="1">
      <c r="A17" s="387"/>
      <c r="B17" s="108" t="s">
        <v>113</v>
      </c>
      <c r="C17" s="109">
        <v>69</v>
      </c>
      <c r="D17" s="109"/>
      <c r="E17" s="109">
        <v>2</v>
      </c>
      <c r="F17" s="109">
        <v>11</v>
      </c>
      <c r="G17" s="109"/>
      <c r="H17" s="110">
        <v>7</v>
      </c>
      <c r="I17" s="110"/>
      <c r="J17" s="111">
        <v>3</v>
      </c>
      <c r="K17" s="111"/>
      <c r="L17" s="111"/>
      <c r="M17" s="112">
        <f>SUM(C17*15,F17*7.5,G17*7.5,H17*7.5,I17*7.5,J17*7.5,K17*100,L17*20)</f>
        <v>1192.5</v>
      </c>
      <c r="N17" s="112"/>
      <c r="O17" s="115"/>
      <c r="P17" s="115"/>
      <c r="Q17" s="113"/>
      <c r="R17" s="114"/>
    </row>
    <row r="18" spans="1:18" ht="12.75" customHeight="1">
      <c r="A18" s="387"/>
      <c r="B18" s="108" t="s">
        <v>114</v>
      </c>
      <c r="C18" s="109">
        <v>725</v>
      </c>
      <c r="D18" s="109"/>
      <c r="E18" s="109">
        <v>20</v>
      </c>
      <c r="F18" s="109">
        <v>175</v>
      </c>
      <c r="G18" s="109">
        <v>7</v>
      </c>
      <c r="H18" s="110">
        <v>88</v>
      </c>
      <c r="I18" s="110">
        <v>4</v>
      </c>
      <c r="J18" s="111">
        <v>88</v>
      </c>
      <c r="K18" s="111"/>
      <c r="L18" s="111"/>
      <c r="M18" s="112">
        <f>SUM(C18*15,F18*7.5,G18*7.5,H18*7.5,I18*7.5,J18*7.5,K18*100,L18*20)</f>
        <v>13590</v>
      </c>
      <c r="N18" s="112">
        <v>3750</v>
      </c>
      <c r="O18" s="115">
        <v>0</v>
      </c>
      <c r="P18" s="115">
        <v>50</v>
      </c>
      <c r="Q18" s="113"/>
      <c r="R18" s="114">
        <v>131</v>
      </c>
    </row>
    <row r="19" spans="1:18" ht="12.75" customHeight="1">
      <c r="A19" s="387"/>
      <c r="B19" s="108" t="s">
        <v>115</v>
      </c>
      <c r="C19" s="109">
        <v>452</v>
      </c>
      <c r="D19" s="109">
        <v>47</v>
      </c>
      <c r="E19" s="109">
        <v>25</v>
      </c>
      <c r="F19" s="109">
        <v>83</v>
      </c>
      <c r="G19" s="109">
        <v>2</v>
      </c>
      <c r="H19" s="110">
        <v>57</v>
      </c>
      <c r="I19" s="110"/>
      <c r="J19" s="111">
        <v>39</v>
      </c>
      <c r="K19" s="111"/>
      <c r="L19" s="111"/>
      <c r="M19" s="112">
        <f>SUM(C19*15,F19*7.5,G19*7.5,H19*7.5,I19*7.5,J19*7.5,K19*100,L19*20)</f>
        <v>8137.5</v>
      </c>
      <c r="N19" s="112">
        <v>2085</v>
      </c>
      <c r="O19" s="115"/>
      <c r="P19" s="115">
        <v>2.5</v>
      </c>
      <c r="Q19" s="113"/>
      <c r="R19" s="114">
        <v>84</v>
      </c>
    </row>
    <row r="20" spans="1:18" ht="12.75" customHeight="1">
      <c r="A20" s="387"/>
      <c r="B20" s="108" t="s">
        <v>116</v>
      </c>
      <c r="C20" s="109">
        <v>113</v>
      </c>
      <c r="D20" s="109">
        <v>25</v>
      </c>
      <c r="E20" s="109">
        <v>18</v>
      </c>
      <c r="F20" s="109">
        <v>31</v>
      </c>
      <c r="G20" s="109"/>
      <c r="H20" s="110">
        <v>20</v>
      </c>
      <c r="I20" s="110"/>
      <c r="J20" s="111">
        <v>11</v>
      </c>
      <c r="K20" s="111"/>
      <c r="L20" s="111"/>
      <c r="M20" s="112">
        <f>SUM(C20*15,F20*7.5,G20*7.5,H20*7.5,I20*7.5,J20*7.5,K20*100,L20*20)</f>
        <v>2160</v>
      </c>
      <c r="N20" s="112">
        <v>667.5</v>
      </c>
      <c r="O20" s="115"/>
      <c r="P20" s="115"/>
      <c r="Q20" s="113"/>
      <c r="R20" s="114">
        <v>28</v>
      </c>
    </row>
    <row r="21" spans="1:18" ht="12.75" customHeight="1">
      <c r="A21" s="387"/>
      <c r="B21" s="116" t="s">
        <v>117</v>
      </c>
      <c r="C21" s="117">
        <f aca="true" t="shared" si="2" ref="C21:P21">SUM(C16:C20)</f>
        <v>1797</v>
      </c>
      <c r="D21" s="117">
        <f t="shared" si="2"/>
        <v>160</v>
      </c>
      <c r="E21" s="117">
        <f t="shared" si="2"/>
        <v>80</v>
      </c>
      <c r="F21" s="117">
        <f t="shared" si="2"/>
        <v>380</v>
      </c>
      <c r="G21" s="117">
        <f t="shared" si="2"/>
        <v>9</v>
      </c>
      <c r="H21" s="117">
        <f t="shared" si="2"/>
        <v>237</v>
      </c>
      <c r="I21" s="117">
        <f t="shared" si="2"/>
        <v>6</v>
      </c>
      <c r="J21" s="117">
        <f t="shared" si="2"/>
        <v>158</v>
      </c>
      <c r="K21" s="117">
        <f t="shared" si="2"/>
        <v>0</v>
      </c>
      <c r="L21" s="118">
        <f t="shared" si="2"/>
        <v>0</v>
      </c>
      <c r="M21" s="119">
        <f t="shared" si="2"/>
        <v>32880</v>
      </c>
      <c r="N21" s="119">
        <f t="shared" si="2"/>
        <v>9315</v>
      </c>
      <c r="O21" s="118">
        <f t="shared" si="2"/>
        <v>0</v>
      </c>
      <c r="P21" s="118">
        <f t="shared" si="2"/>
        <v>52.5</v>
      </c>
      <c r="Q21" s="120">
        <f>SUM(M21-N21)-O21+P21</f>
        <v>23617.5</v>
      </c>
      <c r="R21" s="121">
        <f>SUM(R16:R20)</f>
        <v>345</v>
      </c>
    </row>
    <row r="22" spans="1:18" ht="12.75" customHeight="1">
      <c r="A22" s="387">
        <v>43469</v>
      </c>
      <c r="B22" s="108" t="s">
        <v>112</v>
      </c>
      <c r="C22" s="109">
        <v>355</v>
      </c>
      <c r="D22" s="109">
        <v>81</v>
      </c>
      <c r="E22" s="109">
        <v>9</v>
      </c>
      <c r="F22" s="109">
        <v>81</v>
      </c>
      <c r="G22" s="109">
        <v>2</v>
      </c>
      <c r="H22" s="110">
        <v>34</v>
      </c>
      <c r="I22" s="110">
        <v>6</v>
      </c>
      <c r="J22" s="111">
        <v>51</v>
      </c>
      <c r="K22" s="111"/>
      <c r="L22" s="111"/>
      <c r="M22" s="112">
        <f>SUM(C22*15,F22*7.5,G22*7.5,H22*7.5,I22*7.5,J22*7.5,K22*100,L22*20)</f>
        <v>6630</v>
      </c>
      <c r="N22" s="112">
        <v>1672.5</v>
      </c>
      <c r="O22" s="123">
        <v>480</v>
      </c>
      <c r="P22" s="113"/>
      <c r="Q22" s="122">
        <f>SUM(M22-N22)-O22+P22</f>
        <v>4477.5</v>
      </c>
      <c r="R22" s="114">
        <v>70</v>
      </c>
    </row>
    <row r="23" spans="1:18" ht="12.75" customHeight="1">
      <c r="A23" s="387"/>
      <c r="B23" s="108" t="s">
        <v>113</v>
      </c>
      <c r="C23" s="109">
        <v>166</v>
      </c>
      <c r="D23" s="109"/>
      <c r="E23" s="109">
        <v>8</v>
      </c>
      <c r="F23" s="109">
        <v>56</v>
      </c>
      <c r="G23" s="109"/>
      <c r="H23" s="110"/>
      <c r="I23" s="110"/>
      <c r="J23" s="111">
        <v>2</v>
      </c>
      <c r="K23" s="111"/>
      <c r="L23" s="111"/>
      <c r="M23" s="112">
        <f>SUM(C23*15,F23*7.5,G23*7.5,H23*7.5,I23*7.5,J23*7.5,K23*100,L23*20)</f>
        <v>2925</v>
      </c>
      <c r="N23" s="112"/>
      <c r="O23" s="115"/>
      <c r="P23" s="115"/>
      <c r="Q23" s="113"/>
      <c r="R23" s="114"/>
    </row>
    <row r="24" spans="1:18" ht="12.75" customHeight="1">
      <c r="A24" s="387"/>
      <c r="B24" s="108" t="s">
        <v>114</v>
      </c>
      <c r="C24" s="109">
        <v>566</v>
      </c>
      <c r="D24" s="109"/>
      <c r="E24" s="109">
        <v>19</v>
      </c>
      <c r="F24" s="109">
        <v>124</v>
      </c>
      <c r="G24" s="109">
        <v>1</v>
      </c>
      <c r="H24" s="110">
        <v>66</v>
      </c>
      <c r="I24" s="110"/>
      <c r="J24" s="111">
        <v>69</v>
      </c>
      <c r="K24" s="111"/>
      <c r="L24" s="111">
        <v>1</v>
      </c>
      <c r="M24" s="112">
        <f>SUM(C24*15,F24*7.5,G24*7.5,H24*7.5,I24*7.5,J24*7.5,K24*100,L24*20)</f>
        <v>10460</v>
      </c>
      <c r="N24" s="112">
        <v>3120</v>
      </c>
      <c r="O24" s="124">
        <v>525</v>
      </c>
      <c r="P24" s="115"/>
      <c r="Q24" s="113"/>
      <c r="R24" s="114">
        <v>117</v>
      </c>
    </row>
    <row r="25" spans="1:18" ht="12.75" customHeight="1">
      <c r="A25" s="387"/>
      <c r="B25" s="108" t="s">
        <v>115</v>
      </c>
      <c r="C25" s="109">
        <v>399</v>
      </c>
      <c r="D25" s="109">
        <v>29</v>
      </c>
      <c r="E25" s="109">
        <v>11</v>
      </c>
      <c r="F25" s="109">
        <v>99</v>
      </c>
      <c r="G25" s="109">
        <v>1</v>
      </c>
      <c r="H25" s="110">
        <v>27</v>
      </c>
      <c r="I25" s="110">
        <v>3</v>
      </c>
      <c r="J25" s="111">
        <v>34</v>
      </c>
      <c r="K25" s="111"/>
      <c r="L25" s="111"/>
      <c r="M25" s="112">
        <f>SUM(C25*15,F25*7.5,G25*7.5,H25*7.5,I25*7.5,J25*7.5,K25*100,L25*20)</f>
        <v>7215</v>
      </c>
      <c r="N25" s="112">
        <v>2085</v>
      </c>
      <c r="O25" s="124">
        <v>22.5</v>
      </c>
      <c r="P25" s="115"/>
      <c r="Q25" s="113"/>
      <c r="R25" s="114">
        <v>81</v>
      </c>
    </row>
    <row r="26" spans="1:18" ht="12.75" customHeight="1">
      <c r="A26" s="387"/>
      <c r="B26" s="108" t="s">
        <v>116</v>
      </c>
      <c r="C26" s="109">
        <v>121</v>
      </c>
      <c r="D26" s="109">
        <v>43</v>
      </c>
      <c r="E26" s="109">
        <v>18</v>
      </c>
      <c r="F26" s="109">
        <v>24</v>
      </c>
      <c r="G26" s="109">
        <v>2</v>
      </c>
      <c r="H26" s="110">
        <v>20</v>
      </c>
      <c r="I26" s="110"/>
      <c r="J26" s="111">
        <v>14</v>
      </c>
      <c r="K26" s="111"/>
      <c r="L26" s="111"/>
      <c r="M26" s="112">
        <f>SUM(C26*15,F26*7.5,G26*7.5,H26*7.5,I26*7.5,J26*7.5,K26*100,L26*20)</f>
        <v>2265</v>
      </c>
      <c r="N26" s="112">
        <v>945</v>
      </c>
      <c r="O26" s="115"/>
      <c r="P26" s="115">
        <v>44</v>
      </c>
      <c r="Q26" s="113"/>
      <c r="R26" s="114">
        <v>30</v>
      </c>
    </row>
    <row r="27" spans="1:18" ht="12.75" customHeight="1">
      <c r="A27" s="387"/>
      <c r="B27" s="116" t="s">
        <v>117</v>
      </c>
      <c r="C27" s="117">
        <f aca="true" t="shared" si="3" ref="C27:P27">SUM(C22:C26)</f>
        <v>1607</v>
      </c>
      <c r="D27" s="117">
        <f t="shared" si="3"/>
        <v>153</v>
      </c>
      <c r="E27" s="117">
        <f t="shared" si="3"/>
        <v>65</v>
      </c>
      <c r="F27" s="117">
        <f t="shared" si="3"/>
        <v>384</v>
      </c>
      <c r="G27" s="117">
        <f t="shared" si="3"/>
        <v>6</v>
      </c>
      <c r="H27" s="117">
        <f t="shared" si="3"/>
        <v>147</v>
      </c>
      <c r="I27" s="117">
        <f t="shared" si="3"/>
        <v>9</v>
      </c>
      <c r="J27" s="117">
        <f t="shared" si="3"/>
        <v>170</v>
      </c>
      <c r="K27" s="117">
        <f t="shared" si="3"/>
        <v>0</v>
      </c>
      <c r="L27" s="118">
        <f t="shared" si="3"/>
        <v>1</v>
      </c>
      <c r="M27" s="119">
        <f t="shared" si="3"/>
        <v>29495</v>
      </c>
      <c r="N27" s="119">
        <f t="shared" si="3"/>
        <v>7822.5</v>
      </c>
      <c r="O27" s="118">
        <f t="shared" si="3"/>
        <v>1027.5</v>
      </c>
      <c r="P27" s="118">
        <f t="shared" si="3"/>
        <v>44</v>
      </c>
      <c r="Q27" s="120">
        <f aca="true" t="shared" si="4" ref="Q27:Q39">SUM(M27-N27)-O27+P27</f>
        <v>20689</v>
      </c>
      <c r="R27" s="121">
        <f>SUM(R22:R26)</f>
        <v>298</v>
      </c>
    </row>
    <row r="28" spans="1:18" ht="12.75" customHeight="1">
      <c r="A28" s="387">
        <v>43470</v>
      </c>
      <c r="B28" s="108" t="s">
        <v>112</v>
      </c>
      <c r="C28" s="109">
        <v>688</v>
      </c>
      <c r="D28" s="109">
        <v>45</v>
      </c>
      <c r="E28" s="109">
        <v>40</v>
      </c>
      <c r="F28" s="109">
        <v>118</v>
      </c>
      <c r="G28" s="109">
        <v>5</v>
      </c>
      <c r="H28" s="110">
        <v>100</v>
      </c>
      <c r="I28" s="110"/>
      <c r="J28" s="111">
        <v>50</v>
      </c>
      <c r="K28" s="111"/>
      <c r="L28" s="111"/>
      <c r="M28" s="112">
        <f>SUM(C28*15,F28*7.5,G28*7.5,H28*7.5,I28*7.5,J28*7.5,K28*100,L28*20)</f>
        <v>12367.5</v>
      </c>
      <c r="N28" s="112">
        <v>3735</v>
      </c>
      <c r="O28" s="113"/>
      <c r="P28" s="113"/>
      <c r="Q28" s="122">
        <f t="shared" si="4"/>
        <v>8632.5</v>
      </c>
      <c r="R28" s="114">
        <v>135</v>
      </c>
    </row>
    <row r="29" spans="1:18" ht="12.75" customHeight="1">
      <c r="A29" s="387"/>
      <c r="B29" s="108" t="s">
        <v>113</v>
      </c>
      <c r="C29" s="109"/>
      <c r="D29" s="109"/>
      <c r="E29" s="109"/>
      <c r="F29" s="109"/>
      <c r="G29" s="109"/>
      <c r="H29" s="110"/>
      <c r="I29" s="110"/>
      <c r="J29" s="111"/>
      <c r="K29" s="111"/>
      <c r="L29" s="111"/>
      <c r="M29" s="112">
        <f>SUM(C29*15,F29*7.5,G29*7.5,H29*7.5,I29*7.5,J29*7.5,K29*100,L29*20)</f>
        <v>0</v>
      </c>
      <c r="N29" s="112">
        <f>SUM(D29*15,G29*7.5,H29*7.5,I29*7.5,J29*7.5,K29*7.5,L29*100,M29*20)</f>
        <v>0</v>
      </c>
      <c r="O29" s="115"/>
      <c r="P29" s="115"/>
      <c r="Q29" s="122">
        <f t="shared" si="4"/>
        <v>0</v>
      </c>
      <c r="R29" s="114"/>
    </row>
    <row r="30" spans="1:18" ht="12.75" customHeight="1">
      <c r="A30" s="387"/>
      <c r="B30" s="108" t="s">
        <v>114</v>
      </c>
      <c r="C30" s="109">
        <v>496</v>
      </c>
      <c r="D30" s="109"/>
      <c r="E30" s="109">
        <v>19</v>
      </c>
      <c r="F30" s="109">
        <v>78</v>
      </c>
      <c r="G30" s="109">
        <v>8</v>
      </c>
      <c r="H30" s="110">
        <v>76</v>
      </c>
      <c r="I30" s="110">
        <v>1</v>
      </c>
      <c r="J30" s="111">
        <v>122</v>
      </c>
      <c r="K30" s="111">
        <v>1</v>
      </c>
      <c r="L30" s="111">
        <v>2</v>
      </c>
      <c r="M30" s="112">
        <f>SUM(C30*15,F30*7.5,G30*7.5,H30*7.5,I30*7.5,J30*7.5,K30*100,L30*20)</f>
        <v>9717.5</v>
      </c>
      <c r="N30" s="112">
        <v>3150</v>
      </c>
      <c r="O30" s="115"/>
      <c r="P30" s="115"/>
      <c r="Q30" s="122">
        <f t="shared" si="4"/>
        <v>6567.5</v>
      </c>
      <c r="R30" s="114">
        <v>100</v>
      </c>
    </row>
    <row r="31" spans="1:18" ht="12.75" customHeight="1">
      <c r="A31" s="387"/>
      <c r="B31" s="108" t="s">
        <v>115</v>
      </c>
      <c r="C31" s="109">
        <v>499</v>
      </c>
      <c r="D31" s="109">
        <v>47</v>
      </c>
      <c r="E31" s="109">
        <v>6</v>
      </c>
      <c r="F31" s="109">
        <v>104</v>
      </c>
      <c r="G31" s="109">
        <v>6</v>
      </c>
      <c r="H31" s="110">
        <v>67</v>
      </c>
      <c r="I31" s="110">
        <v>1</v>
      </c>
      <c r="J31" s="111">
        <v>60</v>
      </c>
      <c r="K31" s="111"/>
      <c r="L31" s="111"/>
      <c r="M31" s="112">
        <f>SUM(C31*15,F31*7.5,G31*7.5,H31*7.5,I31*7.5,J31*7.5,K31*100,L31*20)</f>
        <v>9270</v>
      </c>
      <c r="N31" s="112">
        <v>2977.5</v>
      </c>
      <c r="O31" s="115"/>
      <c r="P31" s="115"/>
      <c r="Q31" s="122">
        <f t="shared" si="4"/>
        <v>6292.5</v>
      </c>
      <c r="R31" s="114">
        <v>111</v>
      </c>
    </row>
    <row r="32" spans="1:18" ht="12.75" customHeight="1">
      <c r="A32" s="387"/>
      <c r="B32" s="108" t="s">
        <v>116</v>
      </c>
      <c r="C32" s="109">
        <v>175</v>
      </c>
      <c r="D32" s="109">
        <v>34</v>
      </c>
      <c r="E32" s="109">
        <v>20</v>
      </c>
      <c r="F32" s="109">
        <v>23</v>
      </c>
      <c r="G32" s="109"/>
      <c r="H32" s="110">
        <v>34</v>
      </c>
      <c r="I32" s="110">
        <v>1</v>
      </c>
      <c r="J32" s="111">
        <v>20</v>
      </c>
      <c r="K32" s="111"/>
      <c r="L32" s="111"/>
      <c r="M32" s="112">
        <f>SUM(C32*15,F32*7.5,G32*7.5,H32*7.5,I32*7.5,J32*7.5,K32*100,L32*20)</f>
        <v>3210</v>
      </c>
      <c r="N32" s="112">
        <v>1065</v>
      </c>
      <c r="O32" s="115"/>
      <c r="P32" s="115"/>
      <c r="Q32" s="122">
        <f t="shared" si="4"/>
        <v>2145</v>
      </c>
      <c r="R32" s="114">
        <v>35</v>
      </c>
    </row>
    <row r="33" spans="1:18" ht="12.75" customHeight="1">
      <c r="A33" s="387"/>
      <c r="B33" s="116" t="s">
        <v>117</v>
      </c>
      <c r="C33" s="117">
        <f aca="true" t="shared" si="5" ref="C33:P33">SUM(C28:C32)</f>
        <v>1858</v>
      </c>
      <c r="D33" s="117">
        <f t="shared" si="5"/>
        <v>126</v>
      </c>
      <c r="E33" s="117">
        <f t="shared" si="5"/>
        <v>85</v>
      </c>
      <c r="F33" s="117">
        <f t="shared" si="5"/>
        <v>323</v>
      </c>
      <c r="G33" s="117">
        <f t="shared" si="5"/>
        <v>19</v>
      </c>
      <c r="H33" s="117">
        <f t="shared" si="5"/>
        <v>277</v>
      </c>
      <c r="I33" s="117">
        <f t="shared" si="5"/>
        <v>3</v>
      </c>
      <c r="J33" s="117">
        <f t="shared" si="5"/>
        <v>252</v>
      </c>
      <c r="K33" s="117">
        <f t="shared" si="5"/>
        <v>1</v>
      </c>
      <c r="L33" s="118">
        <f t="shared" si="5"/>
        <v>2</v>
      </c>
      <c r="M33" s="119">
        <f t="shared" si="5"/>
        <v>34565</v>
      </c>
      <c r="N33" s="119">
        <f t="shared" si="5"/>
        <v>10927.5</v>
      </c>
      <c r="O33" s="118">
        <f t="shared" si="5"/>
        <v>0</v>
      </c>
      <c r="P33" s="118">
        <f t="shared" si="5"/>
        <v>0</v>
      </c>
      <c r="Q33" s="120">
        <f t="shared" si="4"/>
        <v>23637.5</v>
      </c>
      <c r="R33" s="121">
        <f>SUM(R28:R32)</f>
        <v>381</v>
      </c>
    </row>
    <row r="34" spans="1:18" ht="12.75" customHeight="1">
      <c r="A34" s="387">
        <v>43471</v>
      </c>
      <c r="B34" s="108" t="s">
        <v>112</v>
      </c>
      <c r="C34" s="109">
        <v>386</v>
      </c>
      <c r="D34" s="109">
        <v>46</v>
      </c>
      <c r="E34" s="109">
        <v>49</v>
      </c>
      <c r="F34" s="109">
        <v>100</v>
      </c>
      <c r="G34" s="109">
        <v>3</v>
      </c>
      <c r="H34" s="110">
        <v>86</v>
      </c>
      <c r="I34" s="110"/>
      <c r="J34" s="111">
        <v>52</v>
      </c>
      <c r="K34" s="111"/>
      <c r="L34" s="111"/>
      <c r="M34" s="112">
        <f>SUM(C34*15,F34*7.5,G34*7.5,H34*7.5,I34*7.5,J34*7.5,K34*100,L34*20)</f>
        <v>7597.5</v>
      </c>
      <c r="N34" s="112">
        <v>3255</v>
      </c>
      <c r="O34" s="123">
        <v>32.5</v>
      </c>
      <c r="P34" s="113"/>
      <c r="Q34" s="122">
        <f t="shared" si="4"/>
        <v>4310</v>
      </c>
      <c r="R34" s="114">
        <v>117</v>
      </c>
    </row>
    <row r="35" spans="1:18" ht="12.75" customHeight="1">
      <c r="A35" s="387"/>
      <c r="B35" s="108" t="s">
        <v>113</v>
      </c>
      <c r="C35" s="109">
        <v>336</v>
      </c>
      <c r="D35" s="109">
        <v>0</v>
      </c>
      <c r="E35" s="109">
        <v>3</v>
      </c>
      <c r="F35" s="109">
        <v>162</v>
      </c>
      <c r="G35" s="109">
        <v>1</v>
      </c>
      <c r="H35" s="110"/>
      <c r="I35" s="110"/>
      <c r="J35" s="111"/>
      <c r="K35" s="111"/>
      <c r="L35" s="111"/>
      <c r="M35" s="112">
        <f>SUM(C35*15,F35*7.5,G35*7.5,H35*7.5,I35*7.5,J35*7.5,K35*100,L35*20)</f>
        <v>6262.5</v>
      </c>
      <c r="N35" s="112"/>
      <c r="O35" s="124">
        <v>15</v>
      </c>
      <c r="P35" s="115"/>
      <c r="Q35" s="122">
        <f t="shared" si="4"/>
        <v>6247.5</v>
      </c>
      <c r="R35" s="114"/>
    </row>
    <row r="36" spans="1:18" ht="12.75" customHeight="1">
      <c r="A36" s="387"/>
      <c r="B36" s="108" t="s">
        <v>114</v>
      </c>
      <c r="C36" s="109">
        <v>425</v>
      </c>
      <c r="D36" s="109"/>
      <c r="E36" s="109">
        <v>47</v>
      </c>
      <c r="F36" s="109">
        <v>89</v>
      </c>
      <c r="G36" s="109">
        <v>12</v>
      </c>
      <c r="H36" s="110">
        <v>65</v>
      </c>
      <c r="I36" s="110">
        <v>1</v>
      </c>
      <c r="J36" s="111">
        <v>104</v>
      </c>
      <c r="K36" s="111"/>
      <c r="L36" s="111"/>
      <c r="M36" s="112">
        <f>SUM(C36*15,F36*7.5,G36*7.5,H36*7.5,I36*7.5,J36*7.5,K36*100,L36*20)</f>
        <v>8407.5</v>
      </c>
      <c r="N36" s="112">
        <v>3780</v>
      </c>
      <c r="O36" s="115"/>
      <c r="P36" s="115"/>
      <c r="Q36" s="122">
        <f t="shared" si="4"/>
        <v>4627.5</v>
      </c>
      <c r="R36" s="114">
        <v>137</v>
      </c>
    </row>
    <row r="37" spans="1:18" ht="12.75" customHeight="1">
      <c r="A37" s="387"/>
      <c r="B37" s="108" t="s">
        <v>115</v>
      </c>
      <c r="C37" s="109">
        <v>402</v>
      </c>
      <c r="D37" s="109">
        <v>58</v>
      </c>
      <c r="E37" s="109">
        <v>17</v>
      </c>
      <c r="F37" s="109">
        <v>82</v>
      </c>
      <c r="G37" s="109">
        <v>3</v>
      </c>
      <c r="H37" s="110">
        <v>76</v>
      </c>
      <c r="I37" s="110">
        <v>3</v>
      </c>
      <c r="J37" s="111">
        <v>75</v>
      </c>
      <c r="K37" s="111"/>
      <c r="L37" s="111"/>
      <c r="M37" s="112">
        <f>SUM(C37*15,F37*7.5,G37*7.5,H37*7.5,I37*7.5,J37*7.5,K37*100,L37*20)</f>
        <v>7822.5</v>
      </c>
      <c r="N37" s="112">
        <v>2572.5</v>
      </c>
      <c r="O37" s="115">
        <v>6</v>
      </c>
      <c r="P37" s="115"/>
      <c r="Q37" s="122">
        <f t="shared" si="4"/>
        <v>5244</v>
      </c>
      <c r="R37" s="114">
        <v>96</v>
      </c>
    </row>
    <row r="38" spans="1:18" ht="12.75" customHeight="1">
      <c r="A38" s="387"/>
      <c r="B38" s="108" t="s">
        <v>116</v>
      </c>
      <c r="C38" s="109">
        <v>115</v>
      </c>
      <c r="D38" s="109">
        <v>40</v>
      </c>
      <c r="E38" s="109">
        <v>7</v>
      </c>
      <c r="F38" s="109">
        <v>21</v>
      </c>
      <c r="G38" s="109">
        <v>2</v>
      </c>
      <c r="H38" s="110">
        <v>12</v>
      </c>
      <c r="I38" s="110"/>
      <c r="J38" s="111">
        <v>32</v>
      </c>
      <c r="K38" s="111"/>
      <c r="L38" s="111"/>
      <c r="M38" s="112">
        <f>SUM(C38*15,F38*7.5,G38*7.5,H38*7.5,I38*7.5,J38*7.5,K38*100,L38*20)</f>
        <v>2227.5</v>
      </c>
      <c r="N38" s="112">
        <v>420</v>
      </c>
      <c r="O38" s="115"/>
      <c r="P38" s="115"/>
      <c r="Q38" s="122">
        <f t="shared" si="4"/>
        <v>1807.5</v>
      </c>
      <c r="R38" s="114">
        <v>21</v>
      </c>
    </row>
    <row r="39" spans="1:18" ht="12.75" customHeight="1">
      <c r="A39" s="387"/>
      <c r="B39" s="116" t="s">
        <v>117</v>
      </c>
      <c r="C39" s="117">
        <f aca="true" t="shared" si="6" ref="C39:P39">SUM(C34:C38)</f>
        <v>1664</v>
      </c>
      <c r="D39" s="117">
        <f t="shared" si="6"/>
        <v>144</v>
      </c>
      <c r="E39" s="117">
        <f t="shared" si="6"/>
        <v>123</v>
      </c>
      <c r="F39" s="117">
        <f t="shared" si="6"/>
        <v>454</v>
      </c>
      <c r="G39" s="117">
        <f t="shared" si="6"/>
        <v>21</v>
      </c>
      <c r="H39" s="117">
        <f t="shared" si="6"/>
        <v>239</v>
      </c>
      <c r="I39" s="117">
        <f t="shared" si="6"/>
        <v>4</v>
      </c>
      <c r="J39" s="117">
        <f t="shared" si="6"/>
        <v>263</v>
      </c>
      <c r="K39" s="117">
        <f t="shared" si="6"/>
        <v>0</v>
      </c>
      <c r="L39" s="118">
        <f t="shared" si="6"/>
        <v>0</v>
      </c>
      <c r="M39" s="119">
        <f t="shared" si="6"/>
        <v>32317.5</v>
      </c>
      <c r="N39" s="119">
        <f t="shared" si="6"/>
        <v>10027.5</v>
      </c>
      <c r="O39" s="118">
        <f t="shared" si="6"/>
        <v>53.5</v>
      </c>
      <c r="P39" s="118">
        <f t="shared" si="6"/>
        <v>0</v>
      </c>
      <c r="Q39" s="120">
        <f t="shared" si="4"/>
        <v>22236.5</v>
      </c>
      <c r="R39" s="121">
        <f>SUM(R34:R38)</f>
        <v>371</v>
      </c>
    </row>
    <row r="40" spans="1:18" ht="12.75" customHeight="1">
      <c r="A40" s="385" t="s">
        <v>118</v>
      </c>
      <c r="B40" s="385"/>
      <c r="C40" s="125">
        <f aca="true" t="shared" si="7" ref="C40:R40">SUM(C9,C39,C15,C21,C27,C33,C39)</f>
        <v>10897</v>
      </c>
      <c r="D40" s="125">
        <f t="shared" si="7"/>
        <v>910</v>
      </c>
      <c r="E40" s="125">
        <f t="shared" si="7"/>
        <v>558</v>
      </c>
      <c r="F40" s="125">
        <f t="shared" si="7"/>
        <v>2521</v>
      </c>
      <c r="G40" s="125">
        <f t="shared" si="7"/>
        <v>88</v>
      </c>
      <c r="H40" s="125">
        <f t="shared" si="7"/>
        <v>1361</v>
      </c>
      <c r="I40" s="125">
        <f t="shared" si="7"/>
        <v>28</v>
      </c>
      <c r="J40" s="125">
        <f t="shared" si="7"/>
        <v>1288</v>
      </c>
      <c r="K40" s="125">
        <f t="shared" si="7"/>
        <v>1</v>
      </c>
      <c r="L40" s="125">
        <f t="shared" si="7"/>
        <v>3</v>
      </c>
      <c r="M40" s="125">
        <f t="shared" si="7"/>
        <v>203260</v>
      </c>
      <c r="N40" s="125">
        <f t="shared" si="7"/>
        <v>59257</v>
      </c>
      <c r="O40" s="125">
        <f t="shared" si="7"/>
        <v>1134.5</v>
      </c>
      <c r="P40" s="125">
        <f t="shared" si="7"/>
        <v>196.5</v>
      </c>
      <c r="Q40" s="125">
        <f t="shared" si="7"/>
        <v>143065</v>
      </c>
      <c r="R40" s="125">
        <f t="shared" si="7"/>
        <v>2170</v>
      </c>
    </row>
    <row r="41" spans="1:18" ht="12.75" customHeight="1">
      <c r="A41" s="387">
        <v>43472</v>
      </c>
      <c r="B41" s="108" t="s">
        <v>112</v>
      </c>
      <c r="C41" s="109">
        <v>337</v>
      </c>
      <c r="D41" s="109">
        <v>30</v>
      </c>
      <c r="E41" s="109">
        <v>24</v>
      </c>
      <c r="F41" s="109">
        <v>80</v>
      </c>
      <c r="G41" s="109"/>
      <c r="H41" s="110">
        <v>58</v>
      </c>
      <c r="I41" s="110"/>
      <c r="J41" s="111">
        <v>30</v>
      </c>
      <c r="K41" s="111"/>
      <c r="L41" s="111">
        <v>1</v>
      </c>
      <c r="M41" s="112">
        <f>SUM(C41*15,F41*7.5,G41*7.5,H41*7.5,I41*7.5,J41*7.5,K41*100,L41*20)</f>
        <v>6335</v>
      </c>
      <c r="N41" s="112">
        <v>1552.5</v>
      </c>
      <c r="O41" s="113"/>
      <c r="P41" s="113"/>
      <c r="Q41" s="122">
        <f aca="true" t="shared" si="8" ref="Q41:Q82">SUM(M41-N41)-O41+P41</f>
        <v>4782.5</v>
      </c>
      <c r="R41" s="114">
        <v>62</v>
      </c>
    </row>
    <row r="42" spans="1:18" ht="12.75" customHeight="1">
      <c r="A42" s="387"/>
      <c r="B42" s="108" t="s">
        <v>113</v>
      </c>
      <c r="C42" s="109"/>
      <c r="D42" s="109"/>
      <c r="E42" s="109"/>
      <c r="F42" s="109"/>
      <c r="G42" s="109"/>
      <c r="H42" s="110"/>
      <c r="I42" s="110"/>
      <c r="J42" s="111"/>
      <c r="K42" s="111"/>
      <c r="L42" s="111"/>
      <c r="M42" s="112">
        <f>SUM(C42*15,F42*7.5,G42*7.5,H42*7.5,I42*7.5,J42*7.5,K42*100,L42*20)</f>
        <v>0</v>
      </c>
      <c r="N42" s="112"/>
      <c r="O42" s="115"/>
      <c r="P42" s="115"/>
      <c r="Q42" s="122">
        <f t="shared" si="8"/>
        <v>0</v>
      </c>
      <c r="R42" s="114"/>
    </row>
    <row r="43" spans="1:18" ht="12.75" customHeight="1">
      <c r="A43" s="387"/>
      <c r="B43" s="108" t="s">
        <v>114</v>
      </c>
      <c r="C43" s="109">
        <v>307</v>
      </c>
      <c r="D43" s="109"/>
      <c r="E43" s="109">
        <v>34</v>
      </c>
      <c r="F43" s="109">
        <v>72</v>
      </c>
      <c r="G43" s="109"/>
      <c r="H43" s="110">
        <v>63</v>
      </c>
      <c r="I43" s="110"/>
      <c r="J43" s="111">
        <v>46</v>
      </c>
      <c r="K43" s="111"/>
      <c r="L43" s="111"/>
      <c r="M43" s="112">
        <f>SUM(C43*15,F43*7.5,G43*7.5,H43*7.5,I43*7.5,J43*7.5,K43*100,L43*20)</f>
        <v>5962.5</v>
      </c>
      <c r="N43" s="112">
        <v>1237.5</v>
      </c>
      <c r="O43" s="124">
        <v>60</v>
      </c>
      <c r="P43" s="115"/>
      <c r="Q43" s="122">
        <f t="shared" si="8"/>
        <v>4665</v>
      </c>
      <c r="R43" s="114">
        <v>49</v>
      </c>
    </row>
    <row r="44" spans="1:18" ht="12.75" customHeight="1">
      <c r="A44" s="387"/>
      <c r="B44" s="108" t="s">
        <v>115</v>
      </c>
      <c r="C44" s="109">
        <v>235</v>
      </c>
      <c r="D44" s="109">
        <v>28</v>
      </c>
      <c r="E44" s="109">
        <v>9</v>
      </c>
      <c r="F44" s="109">
        <v>51</v>
      </c>
      <c r="G44" s="109">
        <v>1</v>
      </c>
      <c r="H44" s="110">
        <v>49</v>
      </c>
      <c r="I44" s="110"/>
      <c r="J44" s="111">
        <v>24</v>
      </c>
      <c r="K44" s="111"/>
      <c r="L44" s="111"/>
      <c r="M44" s="112">
        <f>SUM(C44*15,F44*7.5,G44*7.5,H44*7.5,I44*7.5,J44*7.5,K44*100,L44*20)</f>
        <v>4462.5</v>
      </c>
      <c r="N44" s="112">
        <v>1410</v>
      </c>
      <c r="O44" s="115"/>
      <c r="P44" s="115"/>
      <c r="Q44" s="122">
        <f t="shared" si="8"/>
        <v>3052.5</v>
      </c>
      <c r="R44" s="114">
        <v>50</v>
      </c>
    </row>
    <row r="45" spans="1:18" ht="12.75" customHeight="1">
      <c r="A45" s="387"/>
      <c r="B45" s="108" t="s">
        <v>116</v>
      </c>
      <c r="C45" s="109">
        <v>33</v>
      </c>
      <c r="D45" s="109">
        <v>15</v>
      </c>
      <c r="E45" s="109">
        <v>5</v>
      </c>
      <c r="F45" s="109">
        <v>8</v>
      </c>
      <c r="G45" s="109"/>
      <c r="H45" s="110">
        <v>9</v>
      </c>
      <c r="I45" s="110"/>
      <c r="J45" s="111">
        <v>6</v>
      </c>
      <c r="K45" s="111"/>
      <c r="L45" s="111"/>
      <c r="M45" s="112">
        <f>SUM(C45*15,F45*7.5,G45*7.5,H45*7.5,I45*7.5,J45*7.5,K45*100,L45*20)</f>
        <v>667.5</v>
      </c>
      <c r="N45" s="112">
        <v>367.5</v>
      </c>
      <c r="O45" s="115"/>
      <c r="P45" s="115"/>
      <c r="Q45" s="122">
        <f t="shared" si="8"/>
        <v>300</v>
      </c>
      <c r="R45" s="114">
        <v>11</v>
      </c>
    </row>
    <row r="46" spans="1:18" ht="12.75" customHeight="1">
      <c r="A46" s="387"/>
      <c r="B46" s="116" t="s">
        <v>117</v>
      </c>
      <c r="C46" s="117">
        <f aca="true" t="shared" si="9" ref="C46:P46">SUM(C41:C45)</f>
        <v>912</v>
      </c>
      <c r="D46" s="117">
        <f t="shared" si="9"/>
        <v>73</v>
      </c>
      <c r="E46" s="117">
        <f t="shared" si="9"/>
        <v>72</v>
      </c>
      <c r="F46" s="117">
        <f t="shared" si="9"/>
        <v>211</v>
      </c>
      <c r="G46" s="117">
        <f t="shared" si="9"/>
        <v>1</v>
      </c>
      <c r="H46" s="117">
        <f t="shared" si="9"/>
        <v>179</v>
      </c>
      <c r="I46" s="117">
        <f t="shared" si="9"/>
        <v>0</v>
      </c>
      <c r="J46" s="117">
        <f t="shared" si="9"/>
        <v>106</v>
      </c>
      <c r="K46" s="117">
        <f t="shared" si="9"/>
        <v>0</v>
      </c>
      <c r="L46" s="118">
        <f t="shared" si="9"/>
        <v>1</v>
      </c>
      <c r="M46" s="119">
        <f t="shared" si="9"/>
        <v>17427.5</v>
      </c>
      <c r="N46" s="119">
        <f t="shared" si="9"/>
        <v>4567.5</v>
      </c>
      <c r="O46" s="118">
        <f t="shared" si="9"/>
        <v>60</v>
      </c>
      <c r="P46" s="118">
        <f t="shared" si="9"/>
        <v>0</v>
      </c>
      <c r="Q46" s="120">
        <f t="shared" si="8"/>
        <v>12800</v>
      </c>
      <c r="R46" s="121">
        <f>SUM(R41:R45)</f>
        <v>172</v>
      </c>
    </row>
    <row r="47" spans="1:18" ht="12.75" customHeight="1">
      <c r="A47" s="387">
        <v>43473</v>
      </c>
      <c r="B47" s="108" t="s">
        <v>112</v>
      </c>
      <c r="C47" s="109">
        <v>400</v>
      </c>
      <c r="D47" s="109">
        <v>39</v>
      </c>
      <c r="E47" s="109">
        <v>8</v>
      </c>
      <c r="F47" s="109">
        <v>96</v>
      </c>
      <c r="G47" s="109">
        <v>2</v>
      </c>
      <c r="H47" s="110">
        <v>13</v>
      </c>
      <c r="I47" s="110">
        <v>1</v>
      </c>
      <c r="J47" s="111">
        <v>41</v>
      </c>
      <c r="K47" s="111"/>
      <c r="L47" s="111"/>
      <c r="M47" s="112">
        <f>SUM(C47*15,F47*7.5,G47*7.5,H47*7.5,I47*7.5,J47*7.5,K47*100,L47*20)</f>
        <v>7147.5</v>
      </c>
      <c r="N47" s="112">
        <v>2115</v>
      </c>
      <c r="O47" s="123">
        <v>30</v>
      </c>
      <c r="P47" s="113"/>
      <c r="Q47" s="122">
        <f t="shared" si="8"/>
        <v>5002.5</v>
      </c>
      <c r="R47" s="114">
        <v>75</v>
      </c>
    </row>
    <row r="48" spans="1:18" ht="12.75" customHeight="1">
      <c r="A48" s="387"/>
      <c r="B48" s="108" t="s">
        <v>113</v>
      </c>
      <c r="C48" s="109"/>
      <c r="D48" s="109"/>
      <c r="E48" s="109"/>
      <c r="F48" s="109"/>
      <c r="G48" s="109"/>
      <c r="H48" s="110"/>
      <c r="I48" s="110"/>
      <c r="J48" s="111"/>
      <c r="K48" s="111"/>
      <c r="L48" s="111"/>
      <c r="M48" s="112">
        <f>SUM(C48*15,F48*7.5,G48*7.5,H48*7.5,I48*7.5,J48*7.5,K48*100,L48*20)</f>
        <v>0</v>
      </c>
      <c r="N48" s="112"/>
      <c r="O48" s="115"/>
      <c r="P48" s="115"/>
      <c r="Q48" s="122">
        <f t="shared" si="8"/>
        <v>0</v>
      </c>
      <c r="R48" s="114"/>
    </row>
    <row r="49" spans="1:18" ht="12.75" customHeight="1">
      <c r="A49" s="387"/>
      <c r="B49" s="108" t="s">
        <v>114</v>
      </c>
      <c r="C49" s="109">
        <v>359</v>
      </c>
      <c r="D49" s="109"/>
      <c r="E49" s="109">
        <v>32</v>
      </c>
      <c r="F49" s="109">
        <v>64</v>
      </c>
      <c r="G49" s="109">
        <v>2</v>
      </c>
      <c r="H49" s="110">
        <v>82</v>
      </c>
      <c r="I49" s="110"/>
      <c r="J49" s="111">
        <v>30</v>
      </c>
      <c r="K49" s="111">
        <v>1</v>
      </c>
      <c r="L49" s="111">
        <v>2</v>
      </c>
      <c r="M49" s="112">
        <f>SUM(C49*15,F49*7.5,G49*7.5,H49*7.5,I49*7.5,J49*7.5,K49*100,L49*20)</f>
        <v>6860</v>
      </c>
      <c r="N49" s="112">
        <v>2262.5</v>
      </c>
      <c r="O49" s="124">
        <v>41</v>
      </c>
      <c r="P49" s="115"/>
      <c r="Q49" s="122">
        <f t="shared" si="8"/>
        <v>4556.5</v>
      </c>
      <c r="R49" s="114">
        <v>75</v>
      </c>
    </row>
    <row r="50" spans="1:18" ht="12.75" customHeight="1">
      <c r="A50" s="387"/>
      <c r="B50" s="108" t="s">
        <v>115</v>
      </c>
      <c r="C50" s="109">
        <v>212</v>
      </c>
      <c r="D50" s="109">
        <v>55</v>
      </c>
      <c r="E50" s="109">
        <v>19</v>
      </c>
      <c r="F50" s="109">
        <v>80</v>
      </c>
      <c r="G50" s="109">
        <v>1</v>
      </c>
      <c r="H50" s="110">
        <v>24</v>
      </c>
      <c r="I50" s="110"/>
      <c r="J50" s="111">
        <v>25</v>
      </c>
      <c r="K50" s="111"/>
      <c r="L50" s="111"/>
      <c r="M50" s="112">
        <f>SUM(C50*15,F50*7.5,G50*7.5,H50*7.5,I50*7.5,J50*7.5,K50*100,L50*20)</f>
        <v>4155</v>
      </c>
      <c r="N50" s="112">
        <v>1365</v>
      </c>
      <c r="O50" s="115"/>
      <c r="P50" s="115">
        <v>52.5</v>
      </c>
      <c r="Q50" s="122">
        <f t="shared" si="8"/>
        <v>2842.5</v>
      </c>
      <c r="R50" s="114">
        <v>55</v>
      </c>
    </row>
    <row r="51" spans="1:18" ht="12.75" customHeight="1">
      <c r="A51" s="387"/>
      <c r="B51" s="108" t="s">
        <v>116</v>
      </c>
      <c r="C51" s="109">
        <v>69</v>
      </c>
      <c r="D51" s="109">
        <v>23</v>
      </c>
      <c r="E51" s="109">
        <v>9</v>
      </c>
      <c r="F51" s="109">
        <v>4</v>
      </c>
      <c r="G51" s="109"/>
      <c r="H51" s="110">
        <v>10</v>
      </c>
      <c r="I51" s="110"/>
      <c r="J51" s="111">
        <v>8</v>
      </c>
      <c r="K51" s="111"/>
      <c r="L51" s="111"/>
      <c r="M51" s="112">
        <f>SUM(C51*15,F51*7.5,G51*7.5,H51*7.5,I51*7.5,J51*7.5,K51*100,L51*20)</f>
        <v>1200</v>
      </c>
      <c r="N51" s="112">
        <v>285</v>
      </c>
      <c r="O51" s="115"/>
      <c r="P51" s="115"/>
      <c r="Q51" s="122">
        <f t="shared" si="8"/>
        <v>915</v>
      </c>
      <c r="R51" s="114">
        <v>8</v>
      </c>
    </row>
    <row r="52" spans="1:18" ht="12.75" customHeight="1">
      <c r="A52" s="387"/>
      <c r="B52" s="116" t="s">
        <v>117</v>
      </c>
      <c r="C52" s="117">
        <f aca="true" t="shared" si="10" ref="C52:P52">SUM(C47:C51)</f>
        <v>1040</v>
      </c>
      <c r="D52" s="117">
        <f t="shared" si="10"/>
        <v>117</v>
      </c>
      <c r="E52" s="117">
        <f t="shared" si="10"/>
        <v>68</v>
      </c>
      <c r="F52" s="117">
        <f t="shared" si="10"/>
        <v>244</v>
      </c>
      <c r="G52" s="117">
        <f t="shared" si="10"/>
        <v>5</v>
      </c>
      <c r="H52" s="117">
        <f t="shared" si="10"/>
        <v>129</v>
      </c>
      <c r="I52" s="117">
        <f t="shared" si="10"/>
        <v>1</v>
      </c>
      <c r="J52" s="117">
        <f t="shared" si="10"/>
        <v>104</v>
      </c>
      <c r="K52" s="117">
        <f t="shared" si="10"/>
        <v>1</v>
      </c>
      <c r="L52" s="118">
        <f t="shared" si="10"/>
        <v>2</v>
      </c>
      <c r="M52" s="119">
        <f t="shared" si="10"/>
        <v>19362.5</v>
      </c>
      <c r="N52" s="119">
        <f t="shared" si="10"/>
        <v>6027.5</v>
      </c>
      <c r="O52" s="118">
        <f t="shared" si="10"/>
        <v>71</v>
      </c>
      <c r="P52" s="118">
        <f t="shared" si="10"/>
        <v>52.5</v>
      </c>
      <c r="Q52" s="120">
        <f t="shared" si="8"/>
        <v>13316.5</v>
      </c>
      <c r="R52" s="121">
        <f>SUM(R47:R51)</f>
        <v>213</v>
      </c>
    </row>
    <row r="53" spans="1:18" ht="12.75" customHeight="1">
      <c r="A53" s="387">
        <v>43474</v>
      </c>
      <c r="B53" s="108" t="s">
        <v>112</v>
      </c>
      <c r="C53" s="109">
        <v>398</v>
      </c>
      <c r="D53" s="109">
        <v>63</v>
      </c>
      <c r="E53" s="109">
        <v>21</v>
      </c>
      <c r="F53" s="109">
        <v>60</v>
      </c>
      <c r="G53" s="109">
        <v>4</v>
      </c>
      <c r="H53" s="110">
        <v>100</v>
      </c>
      <c r="I53" s="110">
        <v>1</v>
      </c>
      <c r="J53" s="111">
        <v>35</v>
      </c>
      <c r="K53" s="111"/>
      <c r="L53" s="111">
        <v>1</v>
      </c>
      <c r="M53" s="112">
        <f>SUM(C53*15,F53*7.5,G53*7.5,H53*7.5,I53*7.5,J53*7.5,K53*100,L53*20)</f>
        <v>7490</v>
      </c>
      <c r="N53" s="112">
        <v>2670</v>
      </c>
      <c r="O53" s="123">
        <v>22.5</v>
      </c>
      <c r="P53" s="113"/>
      <c r="Q53" s="122">
        <f t="shared" si="8"/>
        <v>4797.5</v>
      </c>
      <c r="R53" s="114">
        <v>91</v>
      </c>
    </row>
    <row r="54" spans="1:20" ht="12.75" customHeight="1">
      <c r="A54" s="387"/>
      <c r="B54" s="108" t="s">
        <v>113</v>
      </c>
      <c r="C54" s="109"/>
      <c r="D54" s="109"/>
      <c r="E54" s="109"/>
      <c r="F54" s="109"/>
      <c r="G54" s="109"/>
      <c r="H54" s="110"/>
      <c r="I54" s="110"/>
      <c r="J54" s="111"/>
      <c r="K54" s="111"/>
      <c r="L54" s="111"/>
      <c r="M54" s="112">
        <f>SUM(C54*15,F54*7.5,G54*7.5,H54*7.5,I54*7.5,J54*7.5,K54*100,L54*20)</f>
        <v>0</v>
      </c>
      <c r="N54" s="112"/>
      <c r="O54" s="115"/>
      <c r="P54" s="115"/>
      <c r="Q54" s="122">
        <f t="shared" si="8"/>
        <v>0</v>
      </c>
      <c r="R54" s="114"/>
      <c r="T54" t="s">
        <v>119</v>
      </c>
    </row>
    <row r="55" spans="1:18" ht="12.75" customHeight="1">
      <c r="A55" s="387"/>
      <c r="B55" s="108" t="s">
        <v>114</v>
      </c>
      <c r="C55" s="109">
        <v>343</v>
      </c>
      <c r="D55" s="109">
        <v>69</v>
      </c>
      <c r="E55" s="109">
        <v>28</v>
      </c>
      <c r="F55" s="109">
        <v>44</v>
      </c>
      <c r="G55" s="109">
        <v>2</v>
      </c>
      <c r="H55" s="110">
        <v>78</v>
      </c>
      <c r="I55" s="110">
        <v>2</v>
      </c>
      <c r="J55" s="111">
        <v>48</v>
      </c>
      <c r="K55" s="111">
        <v>1</v>
      </c>
      <c r="L55" s="111">
        <v>2</v>
      </c>
      <c r="M55" s="112">
        <f>SUM(C55*15,F55*7.5,G55*7.5,H55*7.5,I55*7.5,J55*7.5,K55*100,L55*20)</f>
        <v>6590</v>
      </c>
      <c r="N55" s="112">
        <v>1920</v>
      </c>
      <c r="O55" s="115"/>
      <c r="P55" s="115"/>
      <c r="Q55" s="122">
        <f t="shared" si="8"/>
        <v>4670</v>
      </c>
      <c r="R55" s="114">
        <v>69</v>
      </c>
    </row>
    <row r="56" spans="1:18" ht="12.75" customHeight="1">
      <c r="A56" s="387"/>
      <c r="B56" s="108" t="s">
        <v>115</v>
      </c>
      <c r="C56" s="109">
        <v>240</v>
      </c>
      <c r="D56" s="109">
        <v>15</v>
      </c>
      <c r="E56" s="109">
        <v>13</v>
      </c>
      <c r="F56" s="109">
        <v>76</v>
      </c>
      <c r="G56" s="109">
        <v>5</v>
      </c>
      <c r="H56" s="110">
        <v>52</v>
      </c>
      <c r="I56" s="110"/>
      <c r="J56" s="111">
        <v>25</v>
      </c>
      <c r="K56" s="111"/>
      <c r="L56" s="111"/>
      <c r="M56" s="112">
        <f>SUM(C56*15,F56*7.5,G56*7.5,H56*7.5,I56*7.5,J56*7.5,K56*100,L56*20)</f>
        <v>4785</v>
      </c>
      <c r="N56" s="112">
        <v>1590</v>
      </c>
      <c r="O56" s="115"/>
      <c r="P56" s="115"/>
      <c r="Q56" s="122">
        <f t="shared" si="8"/>
        <v>3195</v>
      </c>
      <c r="R56" s="114">
        <v>61</v>
      </c>
    </row>
    <row r="57" spans="1:18" ht="12.75" customHeight="1">
      <c r="A57" s="387"/>
      <c r="B57" s="108" t="s">
        <v>116</v>
      </c>
      <c r="C57" s="109">
        <v>80</v>
      </c>
      <c r="D57" s="109">
        <v>22</v>
      </c>
      <c r="E57" s="109">
        <v>12</v>
      </c>
      <c r="F57" s="109">
        <v>15</v>
      </c>
      <c r="G57" s="109"/>
      <c r="H57" s="110">
        <v>20</v>
      </c>
      <c r="I57" s="110"/>
      <c r="J57" s="111">
        <v>9</v>
      </c>
      <c r="K57" s="111"/>
      <c r="L57" s="111"/>
      <c r="M57" s="112">
        <f>SUM(C57*15,F57*7.5,G57*7.5,H57*7.5,I57*7.5,J57*7.5,K57*100,L57*20)</f>
        <v>1530</v>
      </c>
      <c r="N57" s="112">
        <v>795</v>
      </c>
      <c r="O57" s="115"/>
      <c r="P57" s="115"/>
      <c r="Q57" s="122">
        <f t="shared" si="8"/>
        <v>735</v>
      </c>
      <c r="R57" s="114">
        <v>25</v>
      </c>
    </row>
    <row r="58" spans="1:18" ht="12.75" customHeight="1">
      <c r="A58" s="387"/>
      <c r="B58" s="116" t="s">
        <v>117</v>
      </c>
      <c r="C58" s="117">
        <f aca="true" t="shared" si="11" ref="C58:P58">SUM(C53:C57)</f>
        <v>1061</v>
      </c>
      <c r="D58" s="117">
        <f t="shared" si="11"/>
        <v>169</v>
      </c>
      <c r="E58" s="117">
        <f t="shared" si="11"/>
        <v>74</v>
      </c>
      <c r="F58" s="117">
        <f t="shared" si="11"/>
        <v>195</v>
      </c>
      <c r="G58" s="117">
        <f t="shared" si="11"/>
        <v>11</v>
      </c>
      <c r="H58" s="117">
        <f t="shared" si="11"/>
        <v>250</v>
      </c>
      <c r="I58" s="117">
        <f t="shared" si="11"/>
        <v>3</v>
      </c>
      <c r="J58" s="117">
        <f t="shared" si="11"/>
        <v>117</v>
      </c>
      <c r="K58" s="117">
        <f t="shared" si="11"/>
        <v>1</v>
      </c>
      <c r="L58" s="118">
        <f t="shared" si="11"/>
        <v>3</v>
      </c>
      <c r="M58" s="119">
        <f t="shared" si="11"/>
        <v>20395</v>
      </c>
      <c r="N58" s="119">
        <f t="shared" si="11"/>
        <v>6975</v>
      </c>
      <c r="O58" s="118">
        <f t="shared" si="11"/>
        <v>22.5</v>
      </c>
      <c r="P58" s="118">
        <f t="shared" si="11"/>
        <v>0</v>
      </c>
      <c r="Q58" s="120">
        <f t="shared" si="8"/>
        <v>13397.5</v>
      </c>
      <c r="R58" s="121">
        <f>SUM(R53:R57)</f>
        <v>246</v>
      </c>
    </row>
    <row r="59" spans="1:18" ht="12.75" customHeight="1">
      <c r="A59" s="387">
        <v>43475</v>
      </c>
      <c r="B59" s="108" t="s">
        <v>112</v>
      </c>
      <c r="C59" s="109">
        <v>366</v>
      </c>
      <c r="D59" s="109">
        <v>72</v>
      </c>
      <c r="E59" s="109">
        <v>22</v>
      </c>
      <c r="F59" s="109">
        <v>101</v>
      </c>
      <c r="G59" s="109"/>
      <c r="H59" s="110">
        <v>63</v>
      </c>
      <c r="I59" s="110"/>
      <c r="J59" s="111">
        <v>60</v>
      </c>
      <c r="K59" s="111"/>
      <c r="L59" s="111">
        <v>1</v>
      </c>
      <c r="M59" s="112">
        <f>SUM(C59*15,F59*7.5,G59*7.5,H59*7.5,I59*7.5,J59*7.5,K59*100,L59*20)</f>
        <v>7190</v>
      </c>
      <c r="N59" s="112">
        <v>2487.5</v>
      </c>
      <c r="O59" s="123">
        <v>7.5</v>
      </c>
      <c r="P59" s="113"/>
      <c r="Q59" s="122">
        <f t="shared" si="8"/>
        <v>4695</v>
      </c>
      <c r="R59" s="114">
        <v>86</v>
      </c>
    </row>
    <row r="60" spans="1:18" ht="12.75" customHeight="1">
      <c r="A60" s="387"/>
      <c r="B60" s="108" t="s">
        <v>113</v>
      </c>
      <c r="C60" s="109"/>
      <c r="D60" s="109"/>
      <c r="E60" s="109"/>
      <c r="F60" s="109"/>
      <c r="G60" s="109"/>
      <c r="H60" s="110"/>
      <c r="I60" s="110"/>
      <c r="J60" s="111"/>
      <c r="K60" s="111"/>
      <c r="L60" s="111"/>
      <c r="M60" s="112">
        <f>SUM(C60*15,F60*7.5,G60*7.5,H60*7.5,I60*7.5,J60*7.5,K60*100,L60*20)</f>
        <v>0</v>
      </c>
      <c r="N60" s="112"/>
      <c r="O60" s="115"/>
      <c r="P60" s="115"/>
      <c r="Q60" s="122">
        <f t="shared" si="8"/>
        <v>0</v>
      </c>
      <c r="R60" s="114"/>
    </row>
    <row r="61" spans="1:18" ht="12.75" customHeight="1">
      <c r="A61" s="387"/>
      <c r="B61" s="108" t="s">
        <v>114</v>
      </c>
      <c r="C61" s="109">
        <v>388</v>
      </c>
      <c r="D61" s="109"/>
      <c r="E61" s="109">
        <v>9</v>
      </c>
      <c r="F61" s="109">
        <v>92</v>
      </c>
      <c r="G61" s="109">
        <v>2</v>
      </c>
      <c r="H61" s="110">
        <v>40</v>
      </c>
      <c r="I61" s="110"/>
      <c r="J61" s="111">
        <v>43</v>
      </c>
      <c r="K61" s="111">
        <v>1</v>
      </c>
      <c r="L61" s="111">
        <v>1</v>
      </c>
      <c r="M61" s="112">
        <f>SUM(C61*15,F61*7.5,G61*7.5,H61*7.5,I61*7.5,J61*7.5,K61*100,L61*20)</f>
        <v>7267.5</v>
      </c>
      <c r="N61" s="112">
        <v>1552.5</v>
      </c>
      <c r="O61" s="124">
        <v>120</v>
      </c>
      <c r="P61" s="115"/>
      <c r="Q61" s="122">
        <f t="shared" si="8"/>
        <v>5595</v>
      </c>
      <c r="R61" s="114">
        <v>58</v>
      </c>
    </row>
    <row r="62" spans="1:18" ht="12.75" customHeight="1">
      <c r="A62" s="387"/>
      <c r="B62" s="108" t="s">
        <v>115</v>
      </c>
      <c r="C62" s="109">
        <v>222</v>
      </c>
      <c r="D62" s="109">
        <v>27</v>
      </c>
      <c r="E62" s="109">
        <v>22</v>
      </c>
      <c r="F62" s="109">
        <v>61</v>
      </c>
      <c r="G62" s="109">
        <v>2</v>
      </c>
      <c r="H62" s="110">
        <v>50</v>
      </c>
      <c r="I62" s="110"/>
      <c r="J62" s="111">
        <v>25</v>
      </c>
      <c r="K62" s="111"/>
      <c r="L62" s="111"/>
      <c r="M62" s="112">
        <f>SUM(C62*15,F62*7.5,G62*7.5,H62*7.5,I62*7.5,J62*7.5,K62*100,L62*20)</f>
        <v>4365</v>
      </c>
      <c r="N62" s="112">
        <v>1222.5</v>
      </c>
      <c r="O62" s="115"/>
      <c r="P62" s="115"/>
      <c r="Q62" s="122">
        <f t="shared" si="8"/>
        <v>3142.5</v>
      </c>
      <c r="R62" s="114">
        <v>49</v>
      </c>
    </row>
    <row r="63" spans="1:18" ht="12.75" customHeight="1">
      <c r="A63" s="387"/>
      <c r="B63" s="108" t="s">
        <v>116</v>
      </c>
      <c r="C63" s="109">
        <v>68</v>
      </c>
      <c r="D63" s="109">
        <v>23</v>
      </c>
      <c r="E63" s="109">
        <v>22</v>
      </c>
      <c r="F63" s="109">
        <v>18</v>
      </c>
      <c r="G63" s="109"/>
      <c r="H63" s="110">
        <v>14</v>
      </c>
      <c r="I63" s="110"/>
      <c r="J63" s="111">
        <v>5</v>
      </c>
      <c r="K63" s="111"/>
      <c r="L63" s="111"/>
      <c r="M63" s="112">
        <f>SUM(C63*15,F63*7.5,G63*7.5,H63*7.5,I63*7.5,J63*7.5,K63*100,L63*20)</f>
        <v>1297.5</v>
      </c>
      <c r="N63" s="112">
        <v>495</v>
      </c>
      <c r="O63" s="115"/>
      <c r="P63" s="115"/>
      <c r="Q63" s="122">
        <f t="shared" si="8"/>
        <v>802.5</v>
      </c>
      <c r="R63" s="114">
        <v>16</v>
      </c>
    </row>
    <row r="64" spans="1:18" ht="12.75" customHeight="1">
      <c r="A64" s="387"/>
      <c r="B64" s="116" t="s">
        <v>117</v>
      </c>
      <c r="C64" s="117">
        <f aca="true" t="shared" si="12" ref="C64:P64">SUM(C59:C63)</f>
        <v>1044</v>
      </c>
      <c r="D64" s="117">
        <f t="shared" si="12"/>
        <v>122</v>
      </c>
      <c r="E64" s="117">
        <f t="shared" si="12"/>
        <v>75</v>
      </c>
      <c r="F64" s="117">
        <f t="shared" si="12"/>
        <v>272</v>
      </c>
      <c r="G64" s="117">
        <f t="shared" si="12"/>
        <v>4</v>
      </c>
      <c r="H64" s="117">
        <f t="shared" si="12"/>
        <v>167</v>
      </c>
      <c r="I64" s="117">
        <f t="shared" si="12"/>
        <v>0</v>
      </c>
      <c r="J64" s="117">
        <f t="shared" si="12"/>
        <v>133</v>
      </c>
      <c r="K64" s="117">
        <f t="shared" si="12"/>
        <v>1</v>
      </c>
      <c r="L64" s="118">
        <f t="shared" si="12"/>
        <v>2</v>
      </c>
      <c r="M64" s="119">
        <f t="shared" si="12"/>
        <v>20120</v>
      </c>
      <c r="N64" s="119">
        <f t="shared" si="12"/>
        <v>5757.5</v>
      </c>
      <c r="O64" s="118">
        <f t="shared" si="12"/>
        <v>127.5</v>
      </c>
      <c r="P64" s="118">
        <f t="shared" si="12"/>
        <v>0</v>
      </c>
      <c r="Q64" s="120">
        <f t="shared" si="8"/>
        <v>14235</v>
      </c>
      <c r="R64" s="121">
        <f>SUM(R59:R63)</f>
        <v>209</v>
      </c>
    </row>
    <row r="65" spans="1:18" ht="12.75" customHeight="1">
      <c r="A65" s="387">
        <v>43476</v>
      </c>
      <c r="B65" s="108" t="s">
        <v>112</v>
      </c>
      <c r="C65" s="109">
        <v>274</v>
      </c>
      <c r="D65" s="109">
        <v>78</v>
      </c>
      <c r="E65" s="109">
        <v>22</v>
      </c>
      <c r="F65" s="109">
        <v>38</v>
      </c>
      <c r="G65" s="109">
        <v>1</v>
      </c>
      <c r="H65" s="110">
        <v>54</v>
      </c>
      <c r="I65" s="110"/>
      <c r="J65" s="111">
        <v>36</v>
      </c>
      <c r="K65" s="111"/>
      <c r="L65" s="111"/>
      <c r="M65" s="112">
        <f>SUM(C65*15,F65*7.5,G65*7.5,H65*7.5,I65*7.5,J65*7.5,K65*100,L65*20)</f>
        <v>5077.5</v>
      </c>
      <c r="N65" s="112">
        <v>1335</v>
      </c>
      <c r="O65" s="123">
        <v>60</v>
      </c>
      <c r="P65" s="113"/>
      <c r="Q65" s="122">
        <f t="shared" si="8"/>
        <v>3682.5</v>
      </c>
      <c r="R65" s="114">
        <v>50</v>
      </c>
    </row>
    <row r="66" spans="1:18" ht="12.75" customHeight="1">
      <c r="A66" s="387"/>
      <c r="B66" s="108" t="s">
        <v>113</v>
      </c>
      <c r="C66" s="109"/>
      <c r="D66" s="109"/>
      <c r="E66" s="109"/>
      <c r="F66" s="109"/>
      <c r="G66" s="109"/>
      <c r="H66" s="110"/>
      <c r="I66" s="110"/>
      <c r="J66" s="111"/>
      <c r="K66" s="111"/>
      <c r="L66" s="111"/>
      <c r="M66" s="112">
        <f>SUM(C66*15,F66*7.5,G66*7.5,H66*7.5,I66*7.5,J66*7.5,K66*100,L66*20)</f>
        <v>0</v>
      </c>
      <c r="N66" s="112"/>
      <c r="O66" s="115"/>
      <c r="P66" s="115"/>
      <c r="Q66" s="122">
        <f t="shared" si="8"/>
        <v>0</v>
      </c>
      <c r="R66" s="114"/>
    </row>
    <row r="67" spans="1:18" ht="12.75" customHeight="1">
      <c r="A67" s="387"/>
      <c r="B67" s="108" t="s">
        <v>114</v>
      </c>
      <c r="C67" s="109">
        <v>483</v>
      </c>
      <c r="D67" s="109"/>
      <c r="E67" s="109">
        <v>12</v>
      </c>
      <c r="F67" s="109">
        <v>103</v>
      </c>
      <c r="G67" s="109">
        <v>7</v>
      </c>
      <c r="H67" s="110">
        <v>74</v>
      </c>
      <c r="I67" s="110">
        <v>1</v>
      </c>
      <c r="J67" s="111">
        <v>55</v>
      </c>
      <c r="K67" s="111"/>
      <c r="L67" s="111"/>
      <c r="M67" s="112">
        <f>SUM(C67*15,F67*7.5,G67*7.5,H67*7.5,I67*7.5,J67*7.5,K67*100,L67*20)</f>
        <v>9045</v>
      </c>
      <c r="N67" s="112">
        <v>2512.5</v>
      </c>
      <c r="O67" s="124">
        <v>22.5</v>
      </c>
      <c r="P67" s="115"/>
      <c r="Q67" s="122">
        <f t="shared" si="8"/>
        <v>6510</v>
      </c>
      <c r="R67" s="114">
        <v>84</v>
      </c>
    </row>
    <row r="68" spans="1:18" ht="12.75" customHeight="1">
      <c r="A68" s="387"/>
      <c r="B68" s="108" t="s">
        <v>115</v>
      </c>
      <c r="C68" s="109">
        <v>241</v>
      </c>
      <c r="D68" s="109">
        <v>52</v>
      </c>
      <c r="E68" s="109">
        <v>24</v>
      </c>
      <c r="F68" s="109">
        <v>41</v>
      </c>
      <c r="G68" s="109"/>
      <c r="H68" s="110">
        <v>62</v>
      </c>
      <c r="I68" s="110"/>
      <c r="J68" s="111">
        <v>28</v>
      </c>
      <c r="K68" s="111"/>
      <c r="L68" s="111"/>
      <c r="M68" s="112">
        <f>SUM(C68*15,F68*7.5,G68*7.5,H68*7.5,I68*7.5,J68*7.5,K68*100,L68*20)</f>
        <v>4597.5</v>
      </c>
      <c r="N68" s="112">
        <v>1515</v>
      </c>
      <c r="O68" s="115"/>
      <c r="P68" s="115"/>
      <c r="Q68" s="122">
        <f t="shared" si="8"/>
        <v>3082.5</v>
      </c>
      <c r="R68" s="114">
        <v>65</v>
      </c>
    </row>
    <row r="69" spans="1:18" ht="12.75" customHeight="1">
      <c r="A69" s="387"/>
      <c r="B69" s="108" t="s">
        <v>116</v>
      </c>
      <c r="C69" s="109">
        <v>59</v>
      </c>
      <c r="D69" s="109">
        <v>33</v>
      </c>
      <c r="E69" s="109">
        <v>19</v>
      </c>
      <c r="F69" s="109">
        <v>10</v>
      </c>
      <c r="G69" s="109"/>
      <c r="H69" s="110">
        <v>7</v>
      </c>
      <c r="I69" s="110"/>
      <c r="J69" s="111">
        <v>5</v>
      </c>
      <c r="K69" s="111"/>
      <c r="L69" s="111"/>
      <c r="M69" s="112">
        <f>SUM(C69*15,F69*7.5,G69*7.5,H69*7.5,I69*7.5,J69*7.5,K69*100,L69*20)</f>
        <v>1050</v>
      </c>
      <c r="N69" s="112">
        <v>337.5</v>
      </c>
      <c r="O69" s="115"/>
      <c r="P69" s="115"/>
      <c r="Q69" s="122">
        <f t="shared" si="8"/>
        <v>712.5</v>
      </c>
      <c r="R69" s="114">
        <v>11</v>
      </c>
    </row>
    <row r="70" spans="1:18" ht="12.75" customHeight="1">
      <c r="A70" s="387"/>
      <c r="B70" s="116" t="s">
        <v>117</v>
      </c>
      <c r="C70" s="117">
        <f aca="true" t="shared" si="13" ref="C70:P70">SUM(C65:C69)</f>
        <v>1057</v>
      </c>
      <c r="D70" s="117">
        <f t="shared" si="13"/>
        <v>163</v>
      </c>
      <c r="E70" s="117">
        <f t="shared" si="13"/>
        <v>77</v>
      </c>
      <c r="F70" s="117">
        <f t="shared" si="13"/>
        <v>192</v>
      </c>
      <c r="G70" s="117">
        <f t="shared" si="13"/>
        <v>8</v>
      </c>
      <c r="H70" s="117">
        <f t="shared" si="13"/>
        <v>197</v>
      </c>
      <c r="I70" s="117">
        <f t="shared" si="13"/>
        <v>1</v>
      </c>
      <c r="J70" s="117">
        <f t="shared" si="13"/>
        <v>124</v>
      </c>
      <c r="K70" s="117">
        <f t="shared" si="13"/>
        <v>0</v>
      </c>
      <c r="L70" s="118">
        <f t="shared" si="13"/>
        <v>0</v>
      </c>
      <c r="M70" s="119">
        <f t="shared" si="13"/>
        <v>19770</v>
      </c>
      <c r="N70" s="119">
        <f t="shared" si="13"/>
        <v>5700</v>
      </c>
      <c r="O70" s="118">
        <f t="shared" si="13"/>
        <v>82.5</v>
      </c>
      <c r="P70" s="118">
        <f t="shared" si="13"/>
        <v>0</v>
      </c>
      <c r="Q70" s="120">
        <f t="shared" si="8"/>
        <v>13987.5</v>
      </c>
      <c r="R70" s="121">
        <f>SUM(R65:R69)</f>
        <v>210</v>
      </c>
    </row>
    <row r="71" spans="1:18" ht="12.75" customHeight="1">
      <c r="A71" s="387">
        <v>43477</v>
      </c>
      <c r="B71" s="108" t="s">
        <v>112</v>
      </c>
      <c r="C71" s="109">
        <v>461</v>
      </c>
      <c r="D71" s="109">
        <v>35</v>
      </c>
      <c r="E71" s="109">
        <v>21</v>
      </c>
      <c r="F71" s="109">
        <v>137</v>
      </c>
      <c r="G71" s="109">
        <v>2</v>
      </c>
      <c r="H71" s="110">
        <v>94</v>
      </c>
      <c r="I71" s="110"/>
      <c r="J71" s="111">
        <v>61</v>
      </c>
      <c r="K71" s="111"/>
      <c r="L71" s="111"/>
      <c r="M71" s="112">
        <f>SUM(C71*15,F71*7.5,G71*7.5,H71*7.5,I71*7.5,J71*7.5,K71*100,L71*20)</f>
        <v>9120</v>
      </c>
      <c r="N71" s="112">
        <v>2497.5</v>
      </c>
      <c r="O71" s="123">
        <v>67.5</v>
      </c>
      <c r="P71" s="113"/>
      <c r="Q71" s="122">
        <f t="shared" si="8"/>
        <v>6555</v>
      </c>
      <c r="R71" s="114">
        <v>99</v>
      </c>
    </row>
    <row r="72" spans="1:18" ht="12.75" customHeight="1">
      <c r="A72" s="387"/>
      <c r="B72" s="108" t="s">
        <v>113</v>
      </c>
      <c r="C72" s="109"/>
      <c r="D72" s="109"/>
      <c r="E72" s="109"/>
      <c r="F72" s="109"/>
      <c r="G72" s="109"/>
      <c r="H72" s="110"/>
      <c r="I72" s="110"/>
      <c r="J72" s="111"/>
      <c r="K72" s="111"/>
      <c r="L72" s="111"/>
      <c r="M72" s="112">
        <f>SUM(C72*15,F72*7.5,G72*7.5,H72*7.5,I72*7.5,J72*7.5,K72*100,L72*20)</f>
        <v>0</v>
      </c>
      <c r="N72" s="112"/>
      <c r="O72" s="115"/>
      <c r="P72" s="115"/>
      <c r="Q72" s="122">
        <f t="shared" si="8"/>
        <v>0</v>
      </c>
      <c r="R72" s="114"/>
    </row>
    <row r="73" spans="1:18" ht="12.75" customHeight="1">
      <c r="A73" s="387"/>
      <c r="B73" s="108" t="s">
        <v>114</v>
      </c>
      <c r="C73" s="109">
        <v>507</v>
      </c>
      <c r="D73" s="109"/>
      <c r="E73" s="109">
        <v>18</v>
      </c>
      <c r="F73" s="109">
        <v>134</v>
      </c>
      <c r="G73" s="109"/>
      <c r="H73" s="110">
        <v>72</v>
      </c>
      <c r="I73" s="110">
        <v>1</v>
      </c>
      <c r="J73" s="111">
        <v>79</v>
      </c>
      <c r="K73" s="111"/>
      <c r="L73" s="111"/>
      <c r="M73" s="112">
        <f>SUM(C73*15,F73*7.5,G73*7.5,H73*7.5,I73*7.5,J73*7.5,K73*100,L73*20)</f>
        <v>9750</v>
      </c>
      <c r="N73" s="112">
        <v>3120</v>
      </c>
      <c r="O73" s="124">
        <v>35</v>
      </c>
      <c r="P73" s="115"/>
      <c r="Q73" s="122">
        <f t="shared" si="8"/>
        <v>6595</v>
      </c>
      <c r="R73" s="114">
        <v>114</v>
      </c>
    </row>
    <row r="74" spans="1:18" ht="12.75" customHeight="1">
      <c r="A74" s="387"/>
      <c r="B74" s="108" t="s">
        <v>115</v>
      </c>
      <c r="C74" s="109">
        <v>368</v>
      </c>
      <c r="D74" s="109">
        <v>41</v>
      </c>
      <c r="E74" s="109">
        <v>9</v>
      </c>
      <c r="F74" s="109">
        <v>150</v>
      </c>
      <c r="G74" s="109"/>
      <c r="H74" s="110">
        <v>44</v>
      </c>
      <c r="I74" s="110"/>
      <c r="J74" s="111">
        <v>54</v>
      </c>
      <c r="K74" s="111"/>
      <c r="L74" s="111"/>
      <c r="M74" s="112">
        <f>SUM(C74*15,F74*7.5,G74*7.5,H74*7.5,I74*7.5,J74*7.5,K74*100,L74*20)</f>
        <v>7380</v>
      </c>
      <c r="N74" s="112">
        <v>2055</v>
      </c>
      <c r="O74" s="115">
        <v>10</v>
      </c>
      <c r="P74" s="115"/>
      <c r="Q74" s="122">
        <f t="shared" si="8"/>
        <v>5315</v>
      </c>
      <c r="R74" s="114">
        <v>85</v>
      </c>
    </row>
    <row r="75" spans="1:18" ht="12.75" customHeight="1">
      <c r="A75" s="387"/>
      <c r="B75" s="108" t="s">
        <v>116</v>
      </c>
      <c r="C75" s="109">
        <v>96</v>
      </c>
      <c r="D75" s="109">
        <v>40</v>
      </c>
      <c r="E75" s="109">
        <v>16</v>
      </c>
      <c r="F75" s="109">
        <v>19</v>
      </c>
      <c r="G75" s="109">
        <v>2</v>
      </c>
      <c r="H75" s="110">
        <v>20</v>
      </c>
      <c r="I75" s="110"/>
      <c r="J75" s="111">
        <v>16</v>
      </c>
      <c r="K75" s="126"/>
      <c r="L75" s="127"/>
      <c r="M75" s="112">
        <f>SUM(C75*15,F75*7.5,G75*7.5,H75*7.5,I75*7.5,J75*7.5,K75*100,L75*20)</f>
        <v>1867.5</v>
      </c>
      <c r="N75" s="112">
        <v>555</v>
      </c>
      <c r="O75" s="124">
        <v>22.5</v>
      </c>
      <c r="P75" s="115"/>
      <c r="Q75" s="122">
        <f t="shared" si="8"/>
        <v>1290</v>
      </c>
      <c r="R75" s="114">
        <v>19</v>
      </c>
    </row>
    <row r="76" spans="1:18" ht="12.75" customHeight="1">
      <c r="A76" s="387"/>
      <c r="B76" s="116" t="s">
        <v>117</v>
      </c>
      <c r="C76" s="117">
        <f aca="true" t="shared" si="14" ref="C76:P76">SUM(C71:C75)</f>
        <v>1432</v>
      </c>
      <c r="D76" s="117">
        <f t="shared" si="14"/>
        <v>116</v>
      </c>
      <c r="E76" s="117">
        <f t="shared" si="14"/>
        <v>64</v>
      </c>
      <c r="F76" s="117">
        <f t="shared" si="14"/>
        <v>440</v>
      </c>
      <c r="G76" s="117">
        <f t="shared" si="14"/>
        <v>4</v>
      </c>
      <c r="H76" s="117">
        <f t="shared" si="14"/>
        <v>230</v>
      </c>
      <c r="I76" s="117">
        <f t="shared" si="14"/>
        <v>1</v>
      </c>
      <c r="J76" s="117">
        <f t="shared" si="14"/>
        <v>210</v>
      </c>
      <c r="K76" s="117">
        <f t="shared" si="14"/>
        <v>0</v>
      </c>
      <c r="L76" s="118">
        <f t="shared" si="14"/>
        <v>0</v>
      </c>
      <c r="M76" s="119">
        <f t="shared" si="14"/>
        <v>28117.5</v>
      </c>
      <c r="N76" s="119">
        <f t="shared" si="14"/>
        <v>8227.5</v>
      </c>
      <c r="O76" s="118">
        <f t="shared" si="14"/>
        <v>135</v>
      </c>
      <c r="P76" s="118">
        <f t="shared" si="14"/>
        <v>0</v>
      </c>
      <c r="Q76" s="120">
        <f t="shared" si="8"/>
        <v>19755</v>
      </c>
      <c r="R76" s="121">
        <f>SUM(R71:R75)</f>
        <v>317</v>
      </c>
    </row>
    <row r="77" spans="1:18" ht="12.75" customHeight="1">
      <c r="A77" s="387">
        <v>43478</v>
      </c>
      <c r="B77" s="108" t="s">
        <v>112</v>
      </c>
      <c r="C77" s="109">
        <v>574</v>
      </c>
      <c r="D77" s="109">
        <v>40</v>
      </c>
      <c r="E77" s="109">
        <v>43</v>
      </c>
      <c r="F77" s="109">
        <v>93</v>
      </c>
      <c r="G77" s="109">
        <v>5</v>
      </c>
      <c r="H77" s="110">
        <v>104</v>
      </c>
      <c r="I77" s="110"/>
      <c r="J77" s="111">
        <v>56</v>
      </c>
      <c r="K77" s="126"/>
      <c r="L77" s="127"/>
      <c r="M77" s="112">
        <f>SUM(C77*15,F77*7.5,G77*7.5,H77*7.5,I77*7.5,J77*7.5,K77*100,L77*20)</f>
        <v>10545</v>
      </c>
      <c r="N77" s="112">
        <v>3337.5</v>
      </c>
      <c r="O77" s="123">
        <v>30</v>
      </c>
      <c r="P77" s="113"/>
      <c r="Q77" s="122">
        <f t="shared" si="8"/>
        <v>7177.5</v>
      </c>
      <c r="R77" s="114">
        <v>118</v>
      </c>
    </row>
    <row r="78" spans="1:18" ht="12.75" customHeight="1">
      <c r="A78" s="387"/>
      <c r="B78" s="108" t="s">
        <v>113</v>
      </c>
      <c r="C78" s="109">
        <v>124</v>
      </c>
      <c r="D78" s="109"/>
      <c r="E78" s="109">
        <v>15</v>
      </c>
      <c r="F78" s="109">
        <v>17</v>
      </c>
      <c r="G78" s="109"/>
      <c r="H78" s="110">
        <v>15</v>
      </c>
      <c r="I78" s="110"/>
      <c r="J78" s="111">
        <v>8</v>
      </c>
      <c r="K78" s="126"/>
      <c r="L78" s="127"/>
      <c r="M78" s="112">
        <f>SUM(C78*15,F78*7.5,G78*7.5,H78*7.5,I78*7.5,J78*7.5,K78*100,L78*20)</f>
        <v>2160</v>
      </c>
      <c r="N78" s="112"/>
      <c r="O78" s="115"/>
      <c r="P78" s="115"/>
      <c r="Q78" s="122">
        <f t="shared" si="8"/>
        <v>2160</v>
      </c>
      <c r="R78" s="114"/>
    </row>
    <row r="79" spans="1:18" ht="12.75" customHeight="1">
      <c r="A79" s="387"/>
      <c r="B79" s="108" t="s">
        <v>114</v>
      </c>
      <c r="C79" s="109">
        <v>483</v>
      </c>
      <c r="D79" s="109"/>
      <c r="E79" s="109">
        <v>21</v>
      </c>
      <c r="F79" s="109">
        <v>53</v>
      </c>
      <c r="G79" s="109">
        <v>1</v>
      </c>
      <c r="H79" s="110">
        <v>92</v>
      </c>
      <c r="I79" s="110"/>
      <c r="J79" s="111">
        <v>174</v>
      </c>
      <c r="K79" s="126"/>
      <c r="L79" s="127"/>
      <c r="M79" s="112">
        <f>SUM(C79*15,F79*7.5,G79*7.5,H79*7.5,I79*7.5,J79*7.5,K79*100,L79*20)</f>
        <v>9645</v>
      </c>
      <c r="N79" s="112">
        <v>3015</v>
      </c>
      <c r="O79" s="124">
        <v>37.5</v>
      </c>
      <c r="P79" s="115">
        <v>10</v>
      </c>
      <c r="Q79" s="122">
        <f t="shared" si="8"/>
        <v>6602.5</v>
      </c>
      <c r="R79" s="114">
        <v>105</v>
      </c>
    </row>
    <row r="80" spans="1:18" ht="12.75" customHeight="1">
      <c r="A80" s="387"/>
      <c r="B80" s="108" t="s">
        <v>115</v>
      </c>
      <c r="C80" s="109">
        <v>459</v>
      </c>
      <c r="D80" s="109">
        <v>58</v>
      </c>
      <c r="E80" s="109">
        <v>19</v>
      </c>
      <c r="F80" s="109">
        <v>93</v>
      </c>
      <c r="G80" s="109"/>
      <c r="H80" s="110">
        <v>59</v>
      </c>
      <c r="I80" s="110">
        <v>1</v>
      </c>
      <c r="J80" s="111">
        <v>81</v>
      </c>
      <c r="K80" s="126"/>
      <c r="L80" s="127"/>
      <c r="M80" s="112">
        <f>SUM(C80*15,F80*7.5,G80*7.5,H80*7.5,I80*7.5,J80*7.5,K80*100,L80*20)</f>
        <v>8640</v>
      </c>
      <c r="N80" s="112">
        <v>2467.5</v>
      </c>
      <c r="O80" s="115"/>
      <c r="P80" s="115"/>
      <c r="Q80" s="122">
        <f t="shared" si="8"/>
        <v>6172.5</v>
      </c>
      <c r="R80" s="114">
        <v>95</v>
      </c>
    </row>
    <row r="81" spans="1:18" ht="12.75" customHeight="1">
      <c r="A81" s="387"/>
      <c r="B81" s="108" t="s">
        <v>116</v>
      </c>
      <c r="C81" s="109">
        <v>150</v>
      </c>
      <c r="D81" s="109">
        <v>19</v>
      </c>
      <c r="E81" s="109">
        <v>14</v>
      </c>
      <c r="F81" s="109">
        <v>11</v>
      </c>
      <c r="G81" s="109"/>
      <c r="H81" s="110">
        <v>22</v>
      </c>
      <c r="I81" s="110"/>
      <c r="J81" s="111">
        <v>33</v>
      </c>
      <c r="K81" s="126"/>
      <c r="L81" s="127"/>
      <c r="M81" s="112">
        <f>SUM(C81*15,F81*7.5,G81*7.5,H81*7.5,I81*7.5,J81*7.5,K81*100,L81*20)</f>
        <v>2745</v>
      </c>
      <c r="N81" s="112">
        <v>1042.5</v>
      </c>
      <c r="O81" s="124">
        <v>15</v>
      </c>
      <c r="P81" s="115"/>
      <c r="Q81" s="122">
        <f t="shared" si="8"/>
        <v>1687.5</v>
      </c>
      <c r="R81" s="114">
        <v>33</v>
      </c>
    </row>
    <row r="82" spans="1:18" ht="12.75" customHeight="1">
      <c r="A82" s="387"/>
      <c r="B82" s="116" t="s">
        <v>117</v>
      </c>
      <c r="C82" s="117">
        <f aca="true" t="shared" si="15" ref="C82:P82">SUM(C77:C81)</f>
        <v>1790</v>
      </c>
      <c r="D82" s="117">
        <f t="shared" si="15"/>
        <v>117</v>
      </c>
      <c r="E82" s="117">
        <f t="shared" si="15"/>
        <v>112</v>
      </c>
      <c r="F82" s="117">
        <f t="shared" si="15"/>
        <v>267</v>
      </c>
      <c r="G82" s="117">
        <f t="shared" si="15"/>
        <v>6</v>
      </c>
      <c r="H82" s="117">
        <f t="shared" si="15"/>
        <v>292</v>
      </c>
      <c r="I82" s="117">
        <f t="shared" si="15"/>
        <v>1</v>
      </c>
      <c r="J82" s="117">
        <f t="shared" si="15"/>
        <v>352</v>
      </c>
      <c r="K82" s="117">
        <f t="shared" si="15"/>
        <v>0</v>
      </c>
      <c r="L82" s="118">
        <f t="shared" si="15"/>
        <v>0</v>
      </c>
      <c r="M82" s="119">
        <f t="shared" si="15"/>
        <v>33735</v>
      </c>
      <c r="N82" s="119">
        <f t="shared" si="15"/>
        <v>9862.5</v>
      </c>
      <c r="O82" s="118">
        <f t="shared" si="15"/>
        <v>82.5</v>
      </c>
      <c r="P82" s="118">
        <f t="shared" si="15"/>
        <v>10</v>
      </c>
      <c r="Q82" s="120">
        <f t="shared" si="8"/>
        <v>23800</v>
      </c>
      <c r="R82" s="121">
        <f>SUM(R77:R81)</f>
        <v>351</v>
      </c>
    </row>
    <row r="83" spans="1:18" ht="12.75" customHeight="1">
      <c r="A83" s="385" t="s">
        <v>118</v>
      </c>
      <c r="B83" s="385"/>
      <c r="C83" s="125">
        <f aca="true" t="shared" si="16" ref="C83:R83">SUM(C46,C52,C82,C58,C64,C70,C76,C82)</f>
        <v>10126</v>
      </c>
      <c r="D83" s="125">
        <f t="shared" si="16"/>
        <v>994</v>
      </c>
      <c r="E83" s="125">
        <f t="shared" si="16"/>
        <v>654</v>
      </c>
      <c r="F83" s="125">
        <f t="shared" si="16"/>
        <v>2088</v>
      </c>
      <c r="G83" s="125">
        <f t="shared" si="16"/>
        <v>45</v>
      </c>
      <c r="H83" s="125">
        <f t="shared" si="16"/>
        <v>1736</v>
      </c>
      <c r="I83" s="125">
        <f t="shared" si="16"/>
        <v>8</v>
      </c>
      <c r="J83" s="125">
        <f t="shared" si="16"/>
        <v>1498</v>
      </c>
      <c r="K83" s="125">
        <f t="shared" si="16"/>
        <v>3</v>
      </c>
      <c r="L83" s="125">
        <f t="shared" si="16"/>
        <v>8</v>
      </c>
      <c r="M83" s="125">
        <f t="shared" si="16"/>
        <v>192662.5</v>
      </c>
      <c r="N83" s="125">
        <f t="shared" si="16"/>
        <v>56980</v>
      </c>
      <c r="O83" s="125">
        <f t="shared" si="16"/>
        <v>663.5</v>
      </c>
      <c r="P83" s="125">
        <f t="shared" si="16"/>
        <v>72.5</v>
      </c>
      <c r="Q83" s="125">
        <f t="shared" si="16"/>
        <v>135091.5</v>
      </c>
      <c r="R83" s="125">
        <f t="shared" si="16"/>
        <v>2069</v>
      </c>
    </row>
    <row r="84" spans="1:18" ht="12.75" customHeight="1">
      <c r="A84" s="387">
        <v>43479</v>
      </c>
      <c r="B84" s="108" t="s">
        <v>112</v>
      </c>
      <c r="C84" s="109">
        <v>309</v>
      </c>
      <c r="D84" s="109">
        <v>23</v>
      </c>
      <c r="E84" s="109">
        <v>31</v>
      </c>
      <c r="F84" s="109">
        <v>75</v>
      </c>
      <c r="G84" s="109">
        <v>2</v>
      </c>
      <c r="H84" s="110">
        <v>86</v>
      </c>
      <c r="I84" s="110"/>
      <c r="J84" s="111">
        <v>53</v>
      </c>
      <c r="K84" s="126"/>
      <c r="L84" s="127"/>
      <c r="M84" s="112">
        <f>SUM(C84*15,F84*7.5,G84*7.5,H84*7.5,I84*7.5,J84*7.5,K84*100,L84*20)</f>
        <v>6255</v>
      </c>
      <c r="N84" s="112">
        <v>1605</v>
      </c>
      <c r="O84" s="113"/>
      <c r="P84" s="113">
        <v>31</v>
      </c>
      <c r="Q84" s="122">
        <f aca="true" t="shared" si="17" ref="Q84:Q125">SUM(M84-N84)-O84+P84</f>
        <v>4681</v>
      </c>
      <c r="R84" s="114">
        <v>60</v>
      </c>
    </row>
    <row r="85" spans="1:18" ht="12.75" customHeight="1">
      <c r="A85" s="387"/>
      <c r="B85" s="108" t="s">
        <v>113</v>
      </c>
      <c r="C85" s="109"/>
      <c r="D85" s="109"/>
      <c r="E85" s="109"/>
      <c r="F85" s="109"/>
      <c r="G85" s="109"/>
      <c r="H85" s="110"/>
      <c r="I85" s="110"/>
      <c r="J85" s="111"/>
      <c r="K85" s="126"/>
      <c r="L85" s="127"/>
      <c r="M85" s="112">
        <f>SUM(C85*15,F85*7.5,G85*7.5,H85*7.5,I85*7.5,J85*7.5,K85*100,L85*20)</f>
        <v>0</v>
      </c>
      <c r="N85" s="112"/>
      <c r="O85" s="115"/>
      <c r="P85" s="115"/>
      <c r="Q85" s="122">
        <f t="shared" si="17"/>
        <v>0</v>
      </c>
      <c r="R85" s="114"/>
    </row>
    <row r="86" spans="1:18" ht="12.75" customHeight="1">
      <c r="A86" s="387"/>
      <c r="B86" s="108" t="s">
        <v>114</v>
      </c>
      <c r="C86" s="109">
        <v>248</v>
      </c>
      <c r="D86" s="109"/>
      <c r="E86" s="109">
        <v>21</v>
      </c>
      <c r="F86" s="109">
        <v>62</v>
      </c>
      <c r="G86" s="109">
        <v>0</v>
      </c>
      <c r="H86" s="110">
        <v>46</v>
      </c>
      <c r="I86" s="110"/>
      <c r="J86" s="111">
        <v>34</v>
      </c>
      <c r="K86" s="126"/>
      <c r="L86" s="127"/>
      <c r="M86" s="112">
        <f>SUM(C86*15,F86*7.5,G86*7.5,H86*7.5,I86*7.5,J86*7.5,K86*100,L86*20)</f>
        <v>4785</v>
      </c>
      <c r="N86" s="112">
        <v>1282.5</v>
      </c>
      <c r="O86" s="115"/>
      <c r="P86" s="115"/>
      <c r="Q86" s="122">
        <f t="shared" si="17"/>
        <v>3502.5</v>
      </c>
      <c r="R86" s="114">
        <v>45</v>
      </c>
    </row>
    <row r="87" spans="1:18" ht="12.75" customHeight="1">
      <c r="A87" s="387"/>
      <c r="B87" s="108" t="s">
        <v>115</v>
      </c>
      <c r="C87" s="109">
        <v>221</v>
      </c>
      <c r="D87" s="109">
        <v>53</v>
      </c>
      <c r="E87" s="109">
        <v>9</v>
      </c>
      <c r="F87" s="109">
        <v>30</v>
      </c>
      <c r="G87" s="109">
        <v>1</v>
      </c>
      <c r="H87" s="110">
        <v>45</v>
      </c>
      <c r="I87" s="110"/>
      <c r="J87" s="111">
        <v>20</v>
      </c>
      <c r="K87" s="126"/>
      <c r="L87" s="127"/>
      <c r="M87" s="112">
        <f>SUM(C87*15,F87*7.5,G87*7.5,H87*7.5,I87*7.5,J87*7.5,K87*100,L87*20)</f>
        <v>4035</v>
      </c>
      <c r="N87" s="112">
        <v>1005</v>
      </c>
      <c r="O87" s="115"/>
      <c r="P87" s="115"/>
      <c r="Q87" s="122">
        <f t="shared" si="17"/>
        <v>3030</v>
      </c>
      <c r="R87" s="114">
        <v>44</v>
      </c>
    </row>
    <row r="88" spans="1:18" ht="12.75" customHeight="1">
      <c r="A88" s="387"/>
      <c r="B88" s="108" t="s">
        <v>116</v>
      </c>
      <c r="C88" s="109">
        <v>64</v>
      </c>
      <c r="D88" s="109">
        <v>20</v>
      </c>
      <c r="E88" s="109">
        <v>4</v>
      </c>
      <c r="F88" s="109">
        <v>20</v>
      </c>
      <c r="G88" s="109">
        <v>1</v>
      </c>
      <c r="H88" s="110">
        <v>13</v>
      </c>
      <c r="I88" s="110"/>
      <c r="J88" s="111">
        <v>12</v>
      </c>
      <c r="K88" s="126"/>
      <c r="L88" s="127"/>
      <c r="M88" s="112">
        <f>SUM(C88*15,F88*7.5,G88*7.5,H88*7.5,I88*7.5,J88*7.5,K88*100,L88*20)</f>
        <v>1305</v>
      </c>
      <c r="N88" s="112">
        <v>457.5</v>
      </c>
      <c r="O88" s="115"/>
      <c r="P88" s="115"/>
      <c r="Q88" s="122">
        <f t="shared" si="17"/>
        <v>847.5</v>
      </c>
      <c r="R88" s="114">
        <v>15</v>
      </c>
    </row>
    <row r="89" spans="1:18" ht="12.75" customHeight="1">
      <c r="A89" s="387"/>
      <c r="B89" s="116" t="s">
        <v>117</v>
      </c>
      <c r="C89" s="117">
        <f aca="true" t="shared" si="18" ref="C89:P89">SUM(C84:C88)</f>
        <v>842</v>
      </c>
      <c r="D89" s="117">
        <f t="shared" si="18"/>
        <v>96</v>
      </c>
      <c r="E89" s="117">
        <f t="shared" si="18"/>
        <v>65</v>
      </c>
      <c r="F89" s="117">
        <f t="shared" si="18"/>
        <v>187</v>
      </c>
      <c r="G89" s="117">
        <f t="shared" si="18"/>
        <v>4</v>
      </c>
      <c r="H89" s="117">
        <f t="shared" si="18"/>
        <v>190</v>
      </c>
      <c r="I89" s="117">
        <f t="shared" si="18"/>
        <v>0</v>
      </c>
      <c r="J89" s="117">
        <f t="shared" si="18"/>
        <v>119</v>
      </c>
      <c r="K89" s="117">
        <f t="shared" si="18"/>
        <v>0</v>
      </c>
      <c r="L89" s="118">
        <f t="shared" si="18"/>
        <v>0</v>
      </c>
      <c r="M89" s="119">
        <f t="shared" si="18"/>
        <v>16380</v>
      </c>
      <c r="N89" s="119">
        <f t="shared" si="18"/>
        <v>4350</v>
      </c>
      <c r="O89" s="118">
        <f t="shared" si="18"/>
        <v>0</v>
      </c>
      <c r="P89" s="118">
        <f t="shared" si="18"/>
        <v>31</v>
      </c>
      <c r="Q89" s="120">
        <f t="shared" si="17"/>
        <v>12061</v>
      </c>
      <c r="R89" s="121">
        <f>SUM(R84:R88)</f>
        <v>164</v>
      </c>
    </row>
    <row r="90" spans="1:18" ht="12.75" customHeight="1">
      <c r="A90" s="387">
        <v>43480</v>
      </c>
      <c r="B90" s="108" t="s">
        <v>112</v>
      </c>
      <c r="C90" s="109">
        <v>288</v>
      </c>
      <c r="D90" s="109">
        <v>74</v>
      </c>
      <c r="E90" s="109">
        <v>37</v>
      </c>
      <c r="F90" s="109">
        <v>59</v>
      </c>
      <c r="G90" s="109">
        <v>1</v>
      </c>
      <c r="H90" s="110">
        <v>82</v>
      </c>
      <c r="I90" s="110"/>
      <c r="J90" s="111">
        <v>32</v>
      </c>
      <c r="K90" s="126"/>
      <c r="L90" s="127"/>
      <c r="M90" s="112">
        <f>SUM(C84*15,F84*7.5,G84*7.5,H84*7.5,I84*7.5,J84*7.5,K84*100,L90*20)</f>
        <v>6255</v>
      </c>
      <c r="N90" s="112">
        <v>1462.5</v>
      </c>
      <c r="O90" s="113"/>
      <c r="P90" s="113"/>
      <c r="Q90" s="122">
        <f t="shared" si="17"/>
        <v>4792.5</v>
      </c>
      <c r="R90" s="114">
        <v>55</v>
      </c>
    </row>
    <row r="91" spans="1:18" ht="12.75" customHeight="1">
      <c r="A91" s="387"/>
      <c r="B91" s="108" t="s">
        <v>113</v>
      </c>
      <c r="C91" s="109"/>
      <c r="D91" s="109"/>
      <c r="E91" s="109"/>
      <c r="F91" s="109"/>
      <c r="G91" s="109"/>
      <c r="H91" s="110"/>
      <c r="I91" s="110"/>
      <c r="J91" s="111"/>
      <c r="K91" s="126"/>
      <c r="L91" s="127"/>
      <c r="M91" s="112">
        <f>SUM(C85*15,F85*7.5,G85*7.5,H85*7.5,I85*7.5,J85*7.5,K85*100,L91*20)</f>
        <v>0</v>
      </c>
      <c r="N91" s="112"/>
      <c r="O91" s="115"/>
      <c r="P91" s="115"/>
      <c r="Q91" s="122">
        <f t="shared" si="17"/>
        <v>0</v>
      </c>
      <c r="R91" s="114"/>
    </row>
    <row r="92" spans="1:18" ht="12.75" customHeight="1">
      <c r="A92" s="387"/>
      <c r="B92" s="108" t="s">
        <v>114</v>
      </c>
      <c r="C92" s="109">
        <v>336</v>
      </c>
      <c r="D92" s="109"/>
      <c r="E92" s="109">
        <v>78</v>
      </c>
      <c r="F92" s="109">
        <v>61</v>
      </c>
      <c r="G92" s="109">
        <v>2</v>
      </c>
      <c r="H92" s="110">
        <v>85</v>
      </c>
      <c r="I92" s="110"/>
      <c r="J92" s="111">
        <v>44</v>
      </c>
      <c r="K92" s="126"/>
      <c r="L92" s="127"/>
      <c r="M92" s="112">
        <f>SUM(C86*15,F86*7.5,G86*7.5,H86*7.5,I86*7.5,J86*7.5,K86*100,L92*20)</f>
        <v>4785</v>
      </c>
      <c r="N92" s="112">
        <v>1492.5</v>
      </c>
      <c r="O92" s="124">
        <v>22.5</v>
      </c>
      <c r="P92" s="115">
        <v>15</v>
      </c>
      <c r="Q92" s="122">
        <f t="shared" si="17"/>
        <v>3285</v>
      </c>
      <c r="R92" s="114">
        <v>57</v>
      </c>
    </row>
    <row r="93" spans="1:18" ht="12.75" customHeight="1">
      <c r="A93" s="387"/>
      <c r="B93" s="108" t="s">
        <v>115</v>
      </c>
      <c r="C93" s="109">
        <v>208</v>
      </c>
      <c r="D93" s="109">
        <v>22</v>
      </c>
      <c r="E93" s="109">
        <v>8</v>
      </c>
      <c r="F93" s="109">
        <v>44</v>
      </c>
      <c r="G93" s="109">
        <v>2</v>
      </c>
      <c r="H93" s="110">
        <v>35</v>
      </c>
      <c r="I93" s="110"/>
      <c r="J93" s="111">
        <v>26</v>
      </c>
      <c r="K93" s="126"/>
      <c r="L93" s="127"/>
      <c r="M93" s="112">
        <f>SUM(C87*15,F87*7.5,G87*7.5,H87*7.5,I87*7.5,J87*7.5,K87*100,L93*20)</f>
        <v>4035</v>
      </c>
      <c r="N93" s="112">
        <v>1275</v>
      </c>
      <c r="O93" s="115"/>
      <c r="P93" s="115"/>
      <c r="Q93" s="122">
        <f t="shared" si="17"/>
        <v>2760</v>
      </c>
      <c r="R93" s="114">
        <v>57</v>
      </c>
    </row>
    <row r="94" spans="1:18" ht="12.75" customHeight="1">
      <c r="A94" s="387"/>
      <c r="B94" s="108" t="s">
        <v>116</v>
      </c>
      <c r="C94" s="109">
        <v>46</v>
      </c>
      <c r="D94" s="109">
        <v>45</v>
      </c>
      <c r="E94" s="109">
        <v>9</v>
      </c>
      <c r="F94" s="109">
        <v>7</v>
      </c>
      <c r="G94" s="109"/>
      <c r="H94" s="110">
        <v>5</v>
      </c>
      <c r="I94" s="110"/>
      <c r="J94" s="111">
        <v>11</v>
      </c>
      <c r="K94" s="126"/>
      <c r="L94" s="127"/>
      <c r="M94" s="112">
        <f>SUM(C88*15,F88*7.5,G88*7.5,H88*7.5,I88*7.5,J88*7.5,K88*100,L94*20)</f>
        <v>1305</v>
      </c>
      <c r="N94" s="112">
        <v>330</v>
      </c>
      <c r="O94" s="115"/>
      <c r="P94" s="115"/>
      <c r="Q94" s="122">
        <f t="shared" si="17"/>
        <v>975</v>
      </c>
      <c r="R94" s="114">
        <v>12</v>
      </c>
    </row>
    <row r="95" spans="1:18" ht="12.75" customHeight="1">
      <c r="A95" s="387"/>
      <c r="B95" s="116" t="s">
        <v>117</v>
      </c>
      <c r="C95" s="117">
        <f aca="true" t="shared" si="19" ref="C95:P95">SUM(C90:C94)</f>
        <v>878</v>
      </c>
      <c r="D95" s="117">
        <f t="shared" si="19"/>
        <v>141</v>
      </c>
      <c r="E95" s="117">
        <f t="shared" si="19"/>
        <v>132</v>
      </c>
      <c r="F95" s="117">
        <f t="shared" si="19"/>
        <v>171</v>
      </c>
      <c r="G95" s="117">
        <f t="shared" si="19"/>
        <v>5</v>
      </c>
      <c r="H95" s="117">
        <f t="shared" si="19"/>
        <v>207</v>
      </c>
      <c r="I95" s="117">
        <f t="shared" si="19"/>
        <v>0</v>
      </c>
      <c r="J95" s="117">
        <f t="shared" si="19"/>
        <v>113</v>
      </c>
      <c r="K95" s="117">
        <f t="shared" si="19"/>
        <v>0</v>
      </c>
      <c r="L95" s="118">
        <f t="shared" si="19"/>
        <v>0</v>
      </c>
      <c r="M95" s="119">
        <f t="shared" si="19"/>
        <v>16380</v>
      </c>
      <c r="N95" s="119">
        <f t="shared" si="19"/>
        <v>4560</v>
      </c>
      <c r="O95" s="118">
        <f t="shared" si="19"/>
        <v>22.5</v>
      </c>
      <c r="P95" s="118">
        <f t="shared" si="19"/>
        <v>15</v>
      </c>
      <c r="Q95" s="120">
        <f t="shared" si="17"/>
        <v>11812.5</v>
      </c>
      <c r="R95" s="121">
        <f>SUM(R90:R94)</f>
        <v>181</v>
      </c>
    </row>
    <row r="96" spans="1:18" ht="12.75" customHeight="1">
      <c r="A96" s="387">
        <v>43481</v>
      </c>
      <c r="B96" s="108" t="s">
        <v>112</v>
      </c>
      <c r="C96" s="109">
        <v>361</v>
      </c>
      <c r="D96" s="109">
        <v>45</v>
      </c>
      <c r="E96" s="109">
        <v>14</v>
      </c>
      <c r="F96" s="109">
        <v>141</v>
      </c>
      <c r="G96" s="109">
        <v>2</v>
      </c>
      <c r="H96" s="110">
        <v>21</v>
      </c>
      <c r="I96" s="110"/>
      <c r="J96" s="111">
        <v>40</v>
      </c>
      <c r="K96" s="126"/>
      <c r="L96" s="127"/>
      <c r="M96" s="112">
        <f>SUM(C96*15,F96*7.5,G96*7.5,H96*7.5,I96*7.5,J96*7.5,K96*100,L96*20)</f>
        <v>6945</v>
      </c>
      <c r="N96" s="112">
        <v>2032.5</v>
      </c>
      <c r="O96" s="123">
        <v>37.5</v>
      </c>
      <c r="P96" s="113"/>
      <c r="Q96" s="122">
        <f t="shared" si="17"/>
        <v>4875</v>
      </c>
      <c r="R96" s="114">
        <v>71</v>
      </c>
    </row>
    <row r="97" spans="1:18" ht="12.75" customHeight="1">
      <c r="A97" s="387"/>
      <c r="B97" s="108" t="s">
        <v>113</v>
      </c>
      <c r="C97" s="109"/>
      <c r="D97" s="109"/>
      <c r="E97" s="109"/>
      <c r="F97" s="109"/>
      <c r="G97" s="109"/>
      <c r="H97" s="110"/>
      <c r="I97" s="110"/>
      <c r="J97" s="111"/>
      <c r="K97" s="126"/>
      <c r="L97" s="127"/>
      <c r="M97" s="112">
        <f>SUM(C97*15,F97*7.5,G97*7.5,H97*7.5,I97*7.5,J97*7.5,K97*100,L97*20)</f>
        <v>0</v>
      </c>
      <c r="N97" s="112"/>
      <c r="O97" s="115"/>
      <c r="P97" s="115"/>
      <c r="Q97" s="122">
        <f t="shared" si="17"/>
        <v>0</v>
      </c>
      <c r="R97" s="114"/>
    </row>
    <row r="98" spans="1:18" ht="12.75" customHeight="1">
      <c r="A98" s="387"/>
      <c r="B98" s="108" t="s">
        <v>114</v>
      </c>
      <c r="C98" s="109">
        <v>303</v>
      </c>
      <c r="D98" s="109"/>
      <c r="E98" s="109">
        <v>53</v>
      </c>
      <c r="F98" s="109">
        <v>75</v>
      </c>
      <c r="G98" s="109">
        <v>5</v>
      </c>
      <c r="H98" s="110">
        <v>86</v>
      </c>
      <c r="I98" s="110"/>
      <c r="J98" s="111">
        <v>55</v>
      </c>
      <c r="K98" s="126"/>
      <c r="L98" s="127"/>
      <c r="M98" s="112">
        <f>SUM(C98*15,F98*7.5,G98*7.5,H98*7.5,I98*7.5,J98*7.5,K98*100,L98*20)</f>
        <v>6202.5</v>
      </c>
      <c r="N98" s="112">
        <v>1567.5</v>
      </c>
      <c r="O98" s="124">
        <v>22.5</v>
      </c>
      <c r="P98" s="115"/>
      <c r="Q98" s="122">
        <f t="shared" si="17"/>
        <v>4612.5</v>
      </c>
      <c r="R98" s="114">
        <v>66</v>
      </c>
    </row>
    <row r="99" spans="1:18" ht="12.75" customHeight="1">
      <c r="A99" s="387"/>
      <c r="B99" s="108" t="s">
        <v>115</v>
      </c>
      <c r="C99" s="109">
        <v>200</v>
      </c>
      <c r="D99" s="109">
        <v>55</v>
      </c>
      <c r="E99" s="109">
        <v>26</v>
      </c>
      <c r="F99" s="109">
        <v>50</v>
      </c>
      <c r="G99" s="109">
        <v>4</v>
      </c>
      <c r="H99" s="110">
        <v>25</v>
      </c>
      <c r="I99" s="110">
        <v>1</v>
      </c>
      <c r="J99" s="111">
        <v>35</v>
      </c>
      <c r="K99" s="126"/>
      <c r="L99" s="127"/>
      <c r="M99" s="112">
        <f>SUM(C99*15,F99*7.5,G99*7.5,H99*7.5,I99*7.5,J99*7.5,K99*100,L99*20)</f>
        <v>3862.5</v>
      </c>
      <c r="N99" s="112">
        <v>997.5</v>
      </c>
      <c r="O99" s="115"/>
      <c r="P99" s="115"/>
      <c r="Q99" s="122">
        <f t="shared" si="17"/>
        <v>2865</v>
      </c>
      <c r="R99" s="114">
        <v>44</v>
      </c>
    </row>
    <row r="100" spans="1:18" ht="12.75" customHeight="1">
      <c r="A100" s="387"/>
      <c r="B100" s="108" t="s">
        <v>116</v>
      </c>
      <c r="C100" s="109">
        <v>63</v>
      </c>
      <c r="D100" s="109">
        <v>25</v>
      </c>
      <c r="E100" s="109">
        <v>15</v>
      </c>
      <c r="F100" s="109">
        <v>16</v>
      </c>
      <c r="G100" s="109">
        <v>3</v>
      </c>
      <c r="H100" s="110">
        <v>9</v>
      </c>
      <c r="I100" s="110"/>
      <c r="J100" s="111">
        <v>11</v>
      </c>
      <c r="K100" s="126"/>
      <c r="L100" s="127"/>
      <c r="M100" s="112">
        <f>SUM(C100*15,F100*7.5,G100*7.5,H100*7.5,I100*7.5,J100*7.5,K100*100,L100*20)</f>
        <v>1237.5</v>
      </c>
      <c r="N100" s="112">
        <v>300</v>
      </c>
      <c r="O100" s="115"/>
      <c r="P100" s="115"/>
      <c r="Q100" s="122">
        <f t="shared" si="17"/>
        <v>937.5</v>
      </c>
      <c r="R100" s="114">
        <v>13</v>
      </c>
    </row>
    <row r="101" spans="1:18" ht="12.75" customHeight="1">
      <c r="A101" s="387"/>
      <c r="B101" s="116" t="s">
        <v>117</v>
      </c>
      <c r="C101" s="117">
        <f aca="true" t="shared" si="20" ref="C101:P101">SUM(C96:C100)</f>
        <v>927</v>
      </c>
      <c r="D101" s="117">
        <f t="shared" si="20"/>
        <v>125</v>
      </c>
      <c r="E101" s="117">
        <f t="shared" si="20"/>
        <v>108</v>
      </c>
      <c r="F101" s="117">
        <f t="shared" si="20"/>
        <v>282</v>
      </c>
      <c r="G101" s="117">
        <f t="shared" si="20"/>
        <v>14</v>
      </c>
      <c r="H101" s="117">
        <f t="shared" si="20"/>
        <v>141</v>
      </c>
      <c r="I101" s="117">
        <f t="shared" si="20"/>
        <v>1</v>
      </c>
      <c r="J101" s="117">
        <f t="shared" si="20"/>
        <v>141</v>
      </c>
      <c r="K101" s="117">
        <f t="shared" si="20"/>
        <v>0</v>
      </c>
      <c r="L101" s="118">
        <f t="shared" si="20"/>
        <v>0</v>
      </c>
      <c r="M101" s="119">
        <f t="shared" si="20"/>
        <v>18247.5</v>
      </c>
      <c r="N101" s="119">
        <f t="shared" si="20"/>
        <v>4897.5</v>
      </c>
      <c r="O101" s="118">
        <f t="shared" si="20"/>
        <v>60</v>
      </c>
      <c r="P101" s="118">
        <f t="shared" si="20"/>
        <v>0</v>
      </c>
      <c r="Q101" s="120">
        <f t="shared" si="17"/>
        <v>13290</v>
      </c>
      <c r="R101" s="121">
        <f>SUM(R96:R100)</f>
        <v>194</v>
      </c>
    </row>
    <row r="102" spans="1:18" ht="12.75" customHeight="1">
      <c r="A102" s="387">
        <v>43482</v>
      </c>
      <c r="B102" s="108" t="s">
        <v>112</v>
      </c>
      <c r="C102" s="109">
        <v>344</v>
      </c>
      <c r="D102" s="109">
        <v>56</v>
      </c>
      <c r="E102" s="109">
        <v>14</v>
      </c>
      <c r="F102" s="109">
        <v>61</v>
      </c>
      <c r="G102" s="109">
        <v>6</v>
      </c>
      <c r="H102" s="110">
        <v>57</v>
      </c>
      <c r="I102" s="110"/>
      <c r="J102" s="111">
        <v>41</v>
      </c>
      <c r="K102" s="126">
        <v>0</v>
      </c>
      <c r="L102" s="127">
        <v>1</v>
      </c>
      <c r="M102" s="112">
        <f>SUM(C102*15,F102*7.5,G102*7.5,H102*7.5,I102*7.5,J102*7.5,K102*100,L102*20)</f>
        <v>6417.5</v>
      </c>
      <c r="N102" s="112">
        <v>1357.5</v>
      </c>
      <c r="O102" s="113"/>
      <c r="P102" s="113"/>
      <c r="Q102" s="122">
        <f t="shared" si="17"/>
        <v>5060</v>
      </c>
      <c r="R102" s="114">
        <v>57</v>
      </c>
    </row>
    <row r="103" spans="1:18" ht="12.75" customHeight="1">
      <c r="A103" s="387"/>
      <c r="B103" s="108" t="s">
        <v>113</v>
      </c>
      <c r="C103" s="109"/>
      <c r="D103" s="109"/>
      <c r="E103" s="109"/>
      <c r="F103" s="109"/>
      <c r="G103" s="109"/>
      <c r="H103" s="110"/>
      <c r="I103" s="110"/>
      <c r="J103" s="111"/>
      <c r="K103" s="126"/>
      <c r="L103" s="127"/>
      <c r="M103" s="112">
        <f>SUM(C103*15,F103*7.5,G103*7.5,H103*7.5,I103*7.5,J103*7.5,K103*100,L103*20)</f>
        <v>0</v>
      </c>
      <c r="N103" s="112"/>
      <c r="O103" s="115"/>
      <c r="P103" s="115"/>
      <c r="Q103" s="122">
        <f t="shared" si="17"/>
        <v>0</v>
      </c>
      <c r="R103" s="114"/>
    </row>
    <row r="104" spans="1:18" ht="12.75" customHeight="1">
      <c r="A104" s="387"/>
      <c r="B104" s="108" t="s">
        <v>114</v>
      </c>
      <c r="C104" s="109">
        <v>357</v>
      </c>
      <c r="D104" s="109"/>
      <c r="E104" s="109">
        <v>40</v>
      </c>
      <c r="F104" s="109">
        <v>64</v>
      </c>
      <c r="G104" s="109">
        <v>5</v>
      </c>
      <c r="H104" s="110">
        <v>62</v>
      </c>
      <c r="I104" s="110">
        <v>1</v>
      </c>
      <c r="J104" s="111">
        <v>56</v>
      </c>
      <c r="K104" s="126">
        <v>1</v>
      </c>
      <c r="L104" s="127">
        <v>1</v>
      </c>
      <c r="M104" s="112">
        <f>SUM(C104*15,F104*7.5,G104*7.5,H104*7.5,I104*7.5,J104*7.5,K104*100,L104*20)</f>
        <v>6885</v>
      </c>
      <c r="N104" s="112">
        <v>1362.5</v>
      </c>
      <c r="O104" s="115">
        <v>142.5</v>
      </c>
      <c r="P104" s="115"/>
      <c r="Q104" s="122">
        <f t="shared" si="17"/>
        <v>5380</v>
      </c>
      <c r="R104" s="114">
        <v>56</v>
      </c>
    </row>
    <row r="105" spans="1:18" ht="12.75" customHeight="1">
      <c r="A105" s="387"/>
      <c r="B105" s="108" t="s">
        <v>115</v>
      </c>
      <c r="C105" s="109">
        <v>162</v>
      </c>
      <c r="D105" s="109">
        <v>48</v>
      </c>
      <c r="E105" s="109">
        <v>8</v>
      </c>
      <c r="F105" s="109">
        <v>47</v>
      </c>
      <c r="G105" s="109">
        <v>2</v>
      </c>
      <c r="H105" s="110">
        <v>45</v>
      </c>
      <c r="I105" s="110"/>
      <c r="J105" s="111">
        <v>20</v>
      </c>
      <c r="K105" s="126"/>
      <c r="L105" s="127"/>
      <c r="M105" s="112">
        <f>SUM(C105*15,F105*7.5,G105*7.5,H105*7.5,I105*7.5,J105*7.5,K105*100,L105*20)</f>
        <v>3285</v>
      </c>
      <c r="N105" s="112">
        <v>720</v>
      </c>
      <c r="O105" s="115"/>
      <c r="P105" s="115">
        <v>15</v>
      </c>
      <c r="Q105" s="122">
        <f t="shared" si="17"/>
        <v>2580</v>
      </c>
      <c r="R105" s="114">
        <v>39</v>
      </c>
    </row>
    <row r="106" spans="1:18" ht="12.75" customHeight="1">
      <c r="A106" s="387"/>
      <c r="B106" s="108" t="s">
        <v>116</v>
      </c>
      <c r="C106" s="109">
        <v>55</v>
      </c>
      <c r="D106" s="109">
        <v>25</v>
      </c>
      <c r="E106" s="109">
        <v>10</v>
      </c>
      <c r="F106" s="109">
        <v>1</v>
      </c>
      <c r="G106" s="109"/>
      <c r="H106" s="110">
        <v>32</v>
      </c>
      <c r="I106" s="110"/>
      <c r="J106" s="111">
        <v>4</v>
      </c>
      <c r="K106" s="126"/>
      <c r="L106" s="127"/>
      <c r="M106" s="112">
        <f>SUM(C106*15,F106*7.5,G106*7.5,H106*7.5,I106*7.5,J106*7.5,K106*100,L106*20)</f>
        <v>1102.5</v>
      </c>
      <c r="N106" s="112">
        <v>405</v>
      </c>
      <c r="O106" s="115"/>
      <c r="P106" s="115">
        <v>28</v>
      </c>
      <c r="Q106" s="122">
        <f t="shared" si="17"/>
        <v>725.5</v>
      </c>
      <c r="R106" s="114"/>
    </row>
    <row r="107" spans="1:18" ht="12.75" customHeight="1">
      <c r="A107" s="387"/>
      <c r="B107" s="116" t="s">
        <v>117</v>
      </c>
      <c r="C107" s="117">
        <f aca="true" t="shared" si="21" ref="C107:P107">SUM(C102:C106)</f>
        <v>918</v>
      </c>
      <c r="D107" s="117">
        <f t="shared" si="21"/>
        <v>129</v>
      </c>
      <c r="E107" s="117">
        <f t="shared" si="21"/>
        <v>72</v>
      </c>
      <c r="F107" s="117">
        <f t="shared" si="21"/>
        <v>173</v>
      </c>
      <c r="G107" s="117">
        <f t="shared" si="21"/>
        <v>13</v>
      </c>
      <c r="H107" s="117">
        <f t="shared" si="21"/>
        <v>196</v>
      </c>
      <c r="I107" s="117">
        <f t="shared" si="21"/>
        <v>1</v>
      </c>
      <c r="J107" s="117">
        <f t="shared" si="21"/>
        <v>121</v>
      </c>
      <c r="K107" s="117">
        <f t="shared" si="21"/>
        <v>1</v>
      </c>
      <c r="L107" s="118">
        <f t="shared" si="21"/>
        <v>2</v>
      </c>
      <c r="M107" s="119">
        <f t="shared" si="21"/>
        <v>17690</v>
      </c>
      <c r="N107" s="119">
        <f t="shared" si="21"/>
        <v>3845</v>
      </c>
      <c r="O107" s="118">
        <f t="shared" si="21"/>
        <v>142.5</v>
      </c>
      <c r="P107" s="118">
        <f t="shared" si="21"/>
        <v>43</v>
      </c>
      <c r="Q107" s="120">
        <f t="shared" si="17"/>
        <v>13745.5</v>
      </c>
      <c r="R107" s="121">
        <f>SUM(R102:R106)</f>
        <v>152</v>
      </c>
    </row>
    <row r="108" spans="1:18" ht="12.75" customHeight="1">
      <c r="A108" s="387">
        <v>43483</v>
      </c>
      <c r="B108" s="108" t="s">
        <v>112</v>
      </c>
      <c r="C108" s="109">
        <v>310</v>
      </c>
      <c r="D108" s="109">
        <v>48</v>
      </c>
      <c r="E108" s="109">
        <v>11</v>
      </c>
      <c r="F108" s="109">
        <v>105</v>
      </c>
      <c r="G108" s="109">
        <v>4</v>
      </c>
      <c r="H108" s="110">
        <v>46</v>
      </c>
      <c r="I108" s="110">
        <v>2</v>
      </c>
      <c r="J108" s="111">
        <v>37</v>
      </c>
      <c r="K108" s="126"/>
      <c r="L108" s="127">
        <v>1</v>
      </c>
      <c r="M108" s="112">
        <f>SUM(C108*15,F108*7.5,G108*7.5,H108*7.5,I108*7.5,J108*7.5,K108*100,L108*20)</f>
        <v>6125</v>
      </c>
      <c r="N108" s="112">
        <v>1500</v>
      </c>
      <c r="O108" s="113"/>
      <c r="P108" s="113"/>
      <c r="Q108" s="122">
        <f t="shared" si="17"/>
        <v>4625</v>
      </c>
      <c r="R108" s="114">
        <v>58</v>
      </c>
    </row>
    <row r="109" spans="1:18" ht="12.75" customHeight="1">
      <c r="A109" s="387"/>
      <c r="B109" s="108" t="s">
        <v>113</v>
      </c>
      <c r="C109" s="109"/>
      <c r="D109" s="109"/>
      <c r="E109" s="109"/>
      <c r="F109" s="109"/>
      <c r="G109" s="109"/>
      <c r="H109" s="110"/>
      <c r="I109" s="110"/>
      <c r="J109" s="111"/>
      <c r="K109" s="126"/>
      <c r="L109" s="127"/>
      <c r="M109" s="112">
        <f>SUM(C109*15,F109*7.5,G109*7.5,H109*7.5,I109*7.5,J109*7.5,K109*100,L109*20)</f>
        <v>0</v>
      </c>
      <c r="N109" s="112"/>
      <c r="O109" s="115"/>
      <c r="P109" s="115"/>
      <c r="Q109" s="122">
        <f t="shared" si="17"/>
        <v>0</v>
      </c>
      <c r="R109" s="114"/>
    </row>
    <row r="110" spans="1:18" ht="12.75" customHeight="1">
      <c r="A110" s="387"/>
      <c r="B110" s="108" t="s">
        <v>114</v>
      </c>
      <c r="C110" s="109">
        <v>298</v>
      </c>
      <c r="D110" s="109"/>
      <c r="E110" s="109">
        <v>12</v>
      </c>
      <c r="F110" s="109">
        <v>103</v>
      </c>
      <c r="G110" s="109">
        <v>4</v>
      </c>
      <c r="H110" s="110">
        <v>31</v>
      </c>
      <c r="I110" s="110"/>
      <c r="J110" s="111">
        <v>63</v>
      </c>
      <c r="K110" s="126"/>
      <c r="L110" s="127">
        <v>2</v>
      </c>
      <c r="M110" s="112">
        <f>SUM(C110*15,F110*7.5,G110*7.5,H110*7.5,I110*7.5,J110*7.5,K110*100,L110*20)</f>
        <v>6017.5</v>
      </c>
      <c r="N110" s="112">
        <v>1812.5</v>
      </c>
      <c r="O110" s="115"/>
      <c r="P110" s="115"/>
      <c r="Q110" s="122">
        <f t="shared" si="17"/>
        <v>4205</v>
      </c>
      <c r="R110" s="114">
        <v>68</v>
      </c>
    </row>
    <row r="111" spans="1:18" ht="12.75" customHeight="1">
      <c r="A111" s="387"/>
      <c r="B111" s="108" t="s">
        <v>115</v>
      </c>
      <c r="C111" s="109">
        <v>244</v>
      </c>
      <c r="D111" s="109">
        <v>38</v>
      </c>
      <c r="E111" s="109">
        <v>11</v>
      </c>
      <c r="F111" s="109">
        <v>27</v>
      </c>
      <c r="G111" s="109"/>
      <c r="H111" s="110">
        <v>44</v>
      </c>
      <c r="I111" s="110"/>
      <c r="J111" s="111">
        <v>29</v>
      </c>
      <c r="K111" s="126"/>
      <c r="L111" s="127"/>
      <c r="M111" s="112">
        <f>SUM(C111*15,F111*7.5,G111*7.5,H111*7.5,I111*7.5,J111*7.5,K111*100,L111*20)</f>
        <v>4410</v>
      </c>
      <c r="N111" s="112">
        <v>1200</v>
      </c>
      <c r="O111" s="115"/>
      <c r="P111" s="115"/>
      <c r="Q111" s="122">
        <f t="shared" si="17"/>
        <v>3210</v>
      </c>
      <c r="R111" s="114">
        <v>53</v>
      </c>
    </row>
    <row r="112" spans="1:18" ht="12.75" customHeight="1">
      <c r="A112" s="387"/>
      <c r="B112" s="108" t="s">
        <v>116</v>
      </c>
      <c r="C112" s="109">
        <v>61</v>
      </c>
      <c r="D112" s="109">
        <v>20</v>
      </c>
      <c r="E112" s="109">
        <v>23</v>
      </c>
      <c r="F112" s="109">
        <v>7</v>
      </c>
      <c r="G112" s="109">
        <v>1</v>
      </c>
      <c r="H112" s="110">
        <v>11</v>
      </c>
      <c r="I112" s="110"/>
      <c r="J112" s="111">
        <v>9</v>
      </c>
      <c r="K112" s="126"/>
      <c r="L112" s="127"/>
      <c r="M112" s="112">
        <f>SUM(C112*15,F112*7.5,G112*7.5,H112*7.5,I112*7.5,J112*7.5,K112*100,L112*20)</f>
        <v>1125</v>
      </c>
      <c r="N112" s="112">
        <v>330</v>
      </c>
      <c r="O112" s="115"/>
      <c r="P112" s="115"/>
      <c r="Q112" s="122">
        <f t="shared" si="17"/>
        <v>795</v>
      </c>
      <c r="R112" s="114">
        <v>12</v>
      </c>
    </row>
    <row r="113" spans="1:18" ht="12.75" customHeight="1">
      <c r="A113" s="387"/>
      <c r="B113" s="116" t="s">
        <v>117</v>
      </c>
      <c r="C113" s="117">
        <f aca="true" t="shared" si="22" ref="C113:P113">SUM(C108:C112)</f>
        <v>913</v>
      </c>
      <c r="D113" s="117">
        <f t="shared" si="22"/>
        <v>106</v>
      </c>
      <c r="E113" s="117">
        <f t="shared" si="22"/>
        <v>57</v>
      </c>
      <c r="F113" s="117">
        <f t="shared" si="22"/>
        <v>242</v>
      </c>
      <c r="G113" s="117">
        <f t="shared" si="22"/>
        <v>9</v>
      </c>
      <c r="H113" s="117">
        <f t="shared" si="22"/>
        <v>132</v>
      </c>
      <c r="I113" s="117">
        <f t="shared" si="22"/>
        <v>2</v>
      </c>
      <c r="J113" s="117">
        <f t="shared" si="22"/>
        <v>138</v>
      </c>
      <c r="K113" s="117">
        <f t="shared" si="22"/>
        <v>0</v>
      </c>
      <c r="L113" s="118">
        <f t="shared" si="22"/>
        <v>3</v>
      </c>
      <c r="M113" s="119">
        <f t="shared" si="22"/>
        <v>17677.5</v>
      </c>
      <c r="N113" s="119">
        <f t="shared" si="22"/>
        <v>4842.5</v>
      </c>
      <c r="O113" s="118">
        <f t="shared" si="22"/>
        <v>0</v>
      </c>
      <c r="P113" s="118">
        <f t="shared" si="22"/>
        <v>0</v>
      </c>
      <c r="Q113" s="120">
        <f t="shared" si="17"/>
        <v>12835</v>
      </c>
      <c r="R113" s="121">
        <f>SUM(R108:R112)</f>
        <v>191</v>
      </c>
    </row>
    <row r="114" spans="1:18" ht="12.75" customHeight="1">
      <c r="A114" s="387">
        <v>43484</v>
      </c>
      <c r="B114" s="108" t="s">
        <v>112</v>
      </c>
      <c r="C114" s="109">
        <v>459</v>
      </c>
      <c r="D114" s="109">
        <v>51</v>
      </c>
      <c r="E114" s="109">
        <v>19</v>
      </c>
      <c r="F114" s="109">
        <v>66</v>
      </c>
      <c r="G114" s="109">
        <v>2</v>
      </c>
      <c r="H114" s="110">
        <v>90</v>
      </c>
      <c r="I114" s="110"/>
      <c r="J114" s="111">
        <v>57</v>
      </c>
      <c r="K114" s="126"/>
      <c r="L114" s="127"/>
      <c r="M114" s="112">
        <f>SUM(C114*15,F114*7.5,G114*7.5,H114*7.5,I114*7.5,J114*7.5,K114*100,L114*20)</f>
        <v>8497.5</v>
      </c>
      <c r="N114" s="112">
        <v>2790</v>
      </c>
      <c r="O114" s="113"/>
      <c r="P114" s="113"/>
      <c r="Q114" s="122">
        <f t="shared" si="17"/>
        <v>5707.5</v>
      </c>
      <c r="R114" s="114">
        <v>90</v>
      </c>
    </row>
    <row r="115" spans="1:18" ht="12.75" customHeight="1">
      <c r="A115" s="387"/>
      <c r="B115" s="108" t="s">
        <v>113</v>
      </c>
      <c r="C115" s="109"/>
      <c r="D115" s="109"/>
      <c r="E115" s="109"/>
      <c r="F115" s="109"/>
      <c r="G115" s="109"/>
      <c r="H115" s="110"/>
      <c r="I115" s="110"/>
      <c r="J115" s="111"/>
      <c r="K115" s="126"/>
      <c r="L115" s="127"/>
      <c r="M115" s="112">
        <f>SUM(C115*15,F115*7.5,G115*7.5,H115*7.5,I115*7.5,J115*7.5,K115*100,L115*20)</f>
        <v>0</v>
      </c>
      <c r="N115" s="112"/>
      <c r="O115" s="115"/>
      <c r="P115" s="115"/>
      <c r="Q115" s="122">
        <f t="shared" si="17"/>
        <v>0</v>
      </c>
      <c r="R115" s="114"/>
    </row>
    <row r="116" spans="1:18" ht="12.75" customHeight="1">
      <c r="A116" s="387"/>
      <c r="B116" s="108" t="s">
        <v>114</v>
      </c>
      <c r="C116" s="109">
        <v>641</v>
      </c>
      <c r="D116" s="109"/>
      <c r="E116" s="109">
        <v>20</v>
      </c>
      <c r="F116" s="109">
        <v>100</v>
      </c>
      <c r="G116" s="109">
        <v>11</v>
      </c>
      <c r="H116" s="110">
        <v>100</v>
      </c>
      <c r="I116" s="110">
        <v>2</v>
      </c>
      <c r="J116" s="111">
        <v>95</v>
      </c>
      <c r="K116" s="126">
        <v>2</v>
      </c>
      <c r="L116" s="127">
        <v>2</v>
      </c>
      <c r="M116" s="112">
        <f>SUM(C116*15,F116*7.5,G116*7.5,H116*7.5,I116*7.5,J116*7.5,K116*100,L116*20)</f>
        <v>12165</v>
      </c>
      <c r="N116" s="112">
        <v>3277.5</v>
      </c>
      <c r="O116" s="115"/>
      <c r="P116" s="115"/>
      <c r="Q116" s="122">
        <f t="shared" si="17"/>
        <v>8887.5</v>
      </c>
      <c r="R116" s="114">
        <v>117</v>
      </c>
    </row>
    <row r="117" spans="1:18" ht="12.75" customHeight="1">
      <c r="A117" s="387"/>
      <c r="B117" s="108" t="s">
        <v>115</v>
      </c>
      <c r="C117" s="109">
        <v>279</v>
      </c>
      <c r="D117" s="109">
        <v>43</v>
      </c>
      <c r="E117" s="109">
        <v>22</v>
      </c>
      <c r="F117" s="109">
        <v>77</v>
      </c>
      <c r="G117" s="109"/>
      <c r="H117" s="110">
        <v>56</v>
      </c>
      <c r="I117" s="110">
        <v>2</v>
      </c>
      <c r="J117" s="111">
        <v>33</v>
      </c>
      <c r="K117" s="126"/>
      <c r="L117" s="127"/>
      <c r="M117" s="112">
        <f>SUM(C117*15,F117*7.5,G117*7.5,H117*7.5,I117*7.5,J117*7.5,K117*100,L117*20)</f>
        <v>5445</v>
      </c>
      <c r="N117" s="112">
        <v>1792.5</v>
      </c>
      <c r="O117" s="115"/>
      <c r="P117" s="115"/>
      <c r="Q117" s="122">
        <f t="shared" si="17"/>
        <v>3652.5</v>
      </c>
      <c r="R117" s="114">
        <v>76</v>
      </c>
    </row>
    <row r="118" spans="1:18" ht="12.75" customHeight="1">
      <c r="A118" s="387"/>
      <c r="B118" s="108" t="s">
        <v>116</v>
      </c>
      <c r="C118" s="109">
        <v>94</v>
      </c>
      <c r="D118" s="109">
        <v>41</v>
      </c>
      <c r="E118" s="109">
        <v>19</v>
      </c>
      <c r="F118" s="109">
        <v>14</v>
      </c>
      <c r="G118" s="109"/>
      <c r="H118" s="110">
        <v>22</v>
      </c>
      <c r="I118" s="110"/>
      <c r="J118" s="111">
        <v>14</v>
      </c>
      <c r="K118" s="126"/>
      <c r="L118" s="127"/>
      <c r="M118" s="112">
        <f>SUM(C118*15,F118*7.5,G118*7.5,H118*7.5,I118*7.5,J118*7.5,K118*100,L118*20)</f>
        <v>1785</v>
      </c>
      <c r="N118" s="112">
        <v>675</v>
      </c>
      <c r="O118" s="115"/>
      <c r="P118" s="115"/>
      <c r="Q118" s="122">
        <f t="shared" si="17"/>
        <v>1110</v>
      </c>
      <c r="R118" s="114">
        <v>26</v>
      </c>
    </row>
    <row r="119" spans="1:18" ht="12.75" customHeight="1">
      <c r="A119" s="387"/>
      <c r="B119" s="116" t="s">
        <v>117</v>
      </c>
      <c r="C119" s="117">
        <f aca="true" t="shared" si="23" ref="C119:P119">SUM(C114:C118)</f>
        <v>1473</v>
      </c>
      <c r="D119" s="117">
        <f t="shared" si="23"/>
        <v>135</v>
      </c>
      <c r="E119" s="117">
        <f t="shared" si="23"/>
        <v>80</v>
      </c>
      <c r="F119" s="117">
        <f t="shared" si="23"/>
        <v>257</v>
      </c>
      <c r="G119" s="117">
        <f t="shared" si="23"/>
        <v>13</v>
      </c>
      <c r="H119" s="117">
        <f t="shared" si="23"/>
        <v>268</v>
      </c>
      <c r="I119" s="117">
        <f t="shared" si="23"/>
        <v>4</v>
      </c>
      <c r="J119" s="117">
        <f t="shared" si="23"/>
        <v>199</v>
      </c>
      <c r="K119" s="117">
        <f t="shared" si="23"/>
        <v>2</v>
      </c>
      <c r="L119" s="118">
        <f t="shared" si="23"/>
        <v>2</v>
      </c>
      <c r="M119" s="119">
        <f t="shared" si="23"/>
        <v>27892.5</v>
      </c>
      <c r="N119" s="119">
        <f t="shared" si="23"/>
        <v>8535</v>
      </c>
      <c r="O119" s="118">
        <f t="shared" si="23"/>
        <v>0</v>
      </c>
      <c r="P119" s="118">
        <f t="shared" si="23"/>
        <v>0</v>
      </c>
      <c r="Q119" s="120">
        <f t="shared" si="17"/>
        <v>19357.5</v>
      </c>
      <c r="R119" s="121">
        <f>SUM(R114:R118)</f>
        <v>309</v>
      </c>
    </row>
    <row r="120" spans="1:18" ht="12.75" customHeight="1">
      <c r="A120" s="387">
        <v>43485</v>
      </c>
      <c r="B120" s="108" t="s">
        <v>112</v>
      </c>
      <c r="C120" s="109">
        <v>451</v>
      </c>
      <c r="D120" s="109">
        <v>69</v>
      </c>
      <c r="E120" s="109">
        <v>20</v>
      </c>
      <c r="F120" s="109">
        <v>125</v>
      </c>
      <c r="G120" s="109">
        <v>2</v>
      </c>
      <c r="H120" s="110">
        <v>54</v>
      </c>
      <c r="I120" s="110"/>
      <c r="J120" s="111">
        <v>68</v>
      </c>
      <c r="K120" s="126"/>
      <c r="L120" s="127"/>
      <c r="M120" s="112">
        <f>SUM(C120*15,F120*7.5,G120*7.5,H120*7.5,I120*7.5,J120*7.5,K120*100,L120*20)</f>
        <v>8632.5</v>
      </c>
      <c r="N120" s="112">
        <v>2985</v>
      </c>
      <c r="O120" s="113"/>
      <c r="P120" s="113">
        <v>31.5</v>
      </c>
      <c r="Q120" s="122">
        <f t="shared" si="17"/>
        <v>5679</v>
      </c>
      <c r="R120" s="114">
        <v>113</v>
      </c>
    </row>
    <row r="121" spans="1:18" ht="12.75" customHeight="1">
      <c r="A121" s="387"/>
      <c r="B121" s="108" t="s">
        <v>113</v>
      </c>
      <c r="C121" s="109"/>
      <c r="D121" s="109"/>
      <c r="E121" s="109"/>
      <c r="F121" s="109"/>
      <c r="G121" s="109"/>
      <c r="H121" s="110"/>
      <c r="I121" s="110"/>
      <c r="J121" s="111"/>
      <c r="K121" s="126"/>
      <c r="L121" s="127"/>
      <c r="M121" s="112">
        <f>SUM(C121*15,F121*7.5,G121*7.5,H121*7.5,I121*7.5,J121*7.5,K121*100,L121*20)</f>
        <v>0</v>
      </c>
      <c r="N121" s="112"/>
      <c r="O121" s="115"/>
      <c r="P121" s="115"/>
      <c r="Q121" s="122">
        <f t="shared" si="17"/>
        <v>0</v>
      </c>
      <c r="R121" s="114"/>
    </row>
    <row r="122" spans="1:18" ht="12.75" customHeight="1">
      <c r="A122" s="387"/>
      <c r="B122" s="108" t="s">
        <v>114</v>
      </c>
      <c r="C122" s="109">
        <v>573</v>
      </c>
      <c r="D122" s="109"/>
      <c r="E122" s="109">
        <v>19</v>
      </c>
      <c r="F122" s="109">
        <v>95</v>
      </c>
      <c r="G122" s="109">
        <v>3</v>
      </c>
      <c r="H122" s="110">
        <v>92</v>
      </c>
      <c r="I122" s="110">
        <v>2</v>
      </c>
      <c r="J122" s="111">
        <v>115</v>
      </c>
      <c r="K122" s="126"/>
      <c r="L122" s="127"/>
      <c r="M122" s="112">
        <f>SUM(C122*15,F122*7.5,G122*7.5,H122*7.5,I122*7.5,J122*7.5,K122*100,L122*20)</f>
        <v>10897.5</v>
      </c>
      <c r="N122" s="112">
        <v>3510</v>
      </c>
      <c r="O122" s="115"/>
      <c r="P122" s="115">
        <v>22.5</v>
      </c>
      <c r="Q122" s="122">
        <f t="shared" si="17"/>
        <v>7410</v>
      </c>
      <c r="R122" s="114">
        <v>117</v>
      </c>
    </row>
    <row r="123" spans="1:18" ht="12.75" customHeight="1">
      <c r="A123" s="387"/>
      <c r="B123" s="108" t="s">
        <v>115</v>
      </c>
      <c r="C123" s="109">
        <v>399</v>
      </c>
      <c r="D123" s="109">
        <v>66</v>
      </c>
      <c r="E123" s="109">
        <v>4</v>
      </c>
      <c r="F123" s="109">
        <v>103</v>
      </c>
      <c r="G123" s="109">
        <v>3</v>
      </c>
      <c r="H123" s="110">
        <v>29</v>
      </c>
      <c r="I123" s="110"/>
      <c r="J123" s="111">
        <v>64</v>
      </c>
      <c r="K123" s="126"/>
      <c r="L123" s="127"/>
      <c r="M123" s="112">
        <f>SUM(C123*15,F123*7.5,G123*7.5,H123*7.5,I123*7.5,J123*7.5,K123*100,L123*20)</f>
        <v>7477.5</v>
      </c>
      <c r="N123" s="112">
        <v>2242.5</v>
      </c>
      <c r="O123" s="115"/>
      <c r="P123" s="115">
        <v>5</v>
      </c>
      <c r="Q123" s="122">
        <f t="shared" si="17"/>
        <v>5240</v>
      </c>
      <c r="R123" s="114">
        <v>77</v>
      </c>
    </row>
    <row r="124" spans="1:18" ht="12.75" customHeight="1">
      <c r="A124" s="387"/>
      <c r="B124" s="108" t="s">
        <v>116</v>
      </c>
      <c r="C124" s="109">
        <v>74</v>
      </c>
      <c r="D124" s="109">
        <v>35</v>
      </c>
      <c r="E124" s="109">
        <v>17</v>
      </c>
      <c r="F124" s="109">
        <v>28</v>
      </c>
      <c r="G124" s="109">
        <v>2</v>
      </c>
      <c r="H124" s="110">
        <v>20</v>
      </c>
      <c r="I124" s="110"/>
      <c r="J124" s="111">
        <v>16</v>
      </c>
      <c r="K124" s="126"/>
      <c r="L124" s="127"/>
      <c r="M124" s="112">
        <f>SUM(C124*15,F124*7.5,G124*7.5,H124*7.5,I124*7.5,J124*7.5,K124*100,L124*20)</f>
        <v>1605</v>
      </c>
      <c r="N124" s="112">
        <v>562.5</v>
      </c>
      <c r="O124" s="115"/>
      <c r="P124" s="115"/>
      <c r="Q124" s="122">
        <f t="shared" si="17"/>
        <v>1042.5</v>
      </c>
      <c r="R124" s="114">
        <v>24</v>
      </c>
    </row>
    <row r="125" spans="1:18" ht="12.75" customHeight="1">
      <c r="A125" s="387"/>
      <c r="B125" s="116" t="s">
        <v>117</v>
      </c>
      <c r="C125" s="117">
        <f aca="true" t="shared" si="24" ref="C125:P125">SUM(C120:C124)</f>
        <v>1497</v>
      </c>
      <c r="D125" s="117">
        <f t="shared" si="24"/>
        <v>170</v>
      </c>
      <c r="E125" s="117">
        <f t="shared" si="24"/>
        <v>60</v>
      </c>
      <c r="F125" s="117">
        <f t="shared" si="24"/>
        <v>351</v>
      </c>
      <c r="G125" s="117">
        <f t="shared" si="24"/>
        <v>10</v>
      </c>
      <c r="H125" s="117">
        <f t="shared" si="24"/>
        <v>195</v>
      </c>
      <c r="I125" s="117">
        <f t="shared" si="24"/>
        <v>2</v>
      </c>
      <c r="J125" s="117">
        <f t="shared" si="24"/>
        <v>263</v>
      </c>
      <c r="K125" s="117">
        <f t="shared" si="24"/>
        <v>0</v>
      </c>
      <c r="L125" s="118">
        <f t="shared" si="24"/>
        <v>0</v>
      </c>
      <c r="M125" s="119">
        <f t="shared" si="24"/>
        <v>28612.5</v>
      </c>
      <c r="N125" s="119">
        <f t="shared" si="24"/>
        <v>9300</v>
      </c>
      <c r="O125" s="118">
        <f t="shared" si="24"/>
        <v>0</v>
      </c>
      <c r="P125" s="118">
        <f t="shared" si="24"/>
        <v>59</v>
      </c>
      <c r="Q125" s="120">
        <f t="shared" si="17"/>
        <v>19371.5</v>
      </c>
      <c r="R125" s="121">
        <f>SUM(R120:R124)</f>
        <v>331</v>
      </c>
    </row>
    <row r="126" spans="1:18" ht="12.75" customHeight="1">
      <c r="A126" s="385" t="s">
        <v>118</v>
      </c>
      <c r="B126" s="385"/>
      <c r="C126" s="125">
        <f aca="true" t="shared" si="25" ref="C126:R126">SUM(C89,C95,C125,C101,C107,C113,C119,C125)</f>
        <v>8945</v>
      </c>
      <c r="D126" s="125">
        <f t="shared" si="25"/>
        <v>1072</v>
      </c>
      <c r="E126" s="125">
        <f t="shared" si="25"/>
        <v>634</v>
      </c>
      <c r="F126" s="125">
        <f t="shared" si="25"/>
        <v>2014</v>
      </c>
      <c r="G126" s="125">
        <f t="shared" si="25"/>
        <v>78</v>
      </c>
      <c r="H126" s="125">
        <f t="shared" si="25"/>
        <v>1524</v>
      </c>
      <c r="I126" s="125">
        <f t="shared" si="25"/>
        <v>12</v>
      </c>
      <c r="J126" s="125">
        <f t="shared" si="25"/>
        <v>1357</v>
      </c>
      <c r="K126" s="125">
        <f t="shared" si="25"/>
        <v>3</v>
      </c>
      <c r="L126" s="125">
        <f t="shared" si="25"/>
        <v>7</v>
      </c>
      <c r="M126" s="125">
        <f t="shared" si="25"/>
        <v>171492.5</v>
      </c>
      <c r="N126" s="125">
        <f t="shared" si="25"/>
        <v>49630</v>
      </c>
      <c r="O126" s="125">
        <f t="shared" si="25"/>
        <v>225</v>
      </c>
      <c r="P126" s="125">
        <f t="shared" si="25"/>
        <v>207</v>
      </c>
      <c r="Q126" s="125">
        <f t="shared" si="25"/>
        <v>121844.5</v>
      </c>
      <c r="R126" s="125">
        <f t="shared" si="25"/>
        <v>1853</v>
      </c>
    </row>
    <row r="127" spans="1:18" ht="12.75" customHeight="1">
      <c r="A127" s="387">
        <v>43486</v>
      </c>
      <c r="B127" s="108" t="s">
        <v>112</v>
      </c>
      <c r="C127" s="109">
        <v>172</v>
      </c>
      <c r="D127" s="109">
        <v>52</v>
      </c>
      <c r="E127" s="109">
        <v>28</v>
      </c>
      <c r="F127" s="109">
        <v>51</v>
      </c>
      <c r="G127" s="109">
        <v>8</v>
      </c>
      <c r="H127" s="110">
        <v>25</v>
      </c>
      <c r="I127" s="110"/>
      <c r="J127" s="111">
        <v>36</v>
      </c>
      <c r="K127" s="126"/>
      <c r="L127" s="127">
        <v>1</v>
      </c>
      <c r="M127" s="112">
        <f>SUM(C127*15,F127*7.5,G127*7.5,H127*7.5,I127*7.5,J127*7.5,K127*100,L127*20)</f>
        <v>3500</v>
      </c>
      <c r="N127" s="112">
        <v>840</v>
      </c>
      <c r="O127" s="113"/>
      <c r="P127" s="113">
        <v>2.5</v>
      </c>
      <c r="Q127" s="122">
        <f aca="true" t="shared" si="26" ref="Q127:Q168">SUM(M127-N127)-O127+P127</f>
        <v>2662.5</v>
      </c>
      <c r="R127" s="114">
        <v>34</v>
      </c>
    </row>
    <row r="128" spans="1:18" ht="12.75" customHeight="1">
      <c r="A128" s="387"/>
      <c r="B128" s="108" t="s">
        <v>113</v>
      </c>
      <c r="C128" s="109"/>
      <c r="D128" s="109"/>
      <c r="E128" s="109"/>
      <c r="F128" s="109"/>
      <c r="G128" s="109"/>
      <c r="H128" s="110"/>
      <c r="I128" s="110"/>
      <c r="J128" s="111"/>
      <c r="K128" s="126"/>
      <c r="L128" s="127"/>
      <c r="M128" s="112">
        <f>SUM(C128*15,F128*7.5,G128*7.5,H128*7.5,I128*7.5,J128*7.5,K128*100,L128*20)</f>
        <v>0</v>
      </c>
      <c r="N128" s="112"/>
      <c r="O128" s="115"/>
      <c r="P128" s="115"/>
      <c r="Q128" s="122">
        <f t="shared" si="26"/>
        <v>0</v>
      </c>
      <c r="R128" s="114"/>
    </row>
    <row r="129" spans="1:18" ht="12.75" customHeight="1">
      <c r="A129" s="387"/>
      <c r="B129" s="108" t="s">
        <v>114</v>
      </c>
      <c r="C129" s="109">
        <v>172</v>
      </c>
      <c r="D129" s="109"/>
      <c r="E129" s="109">
        <v>35</v>
      </c>
      <c r="F129" s="109">
        <v>34</v>
      </c>
      <c r="G129" s="109">
        <v>5</v>
      </c>
      <c r="H129" s="110">
        <v>8</v>
      </c>
      <c r="I129" s="110"/>
      <c r="J129" s="111">
        <v>15</v>
      </c>
      <c r="K129" s="126"/>
      <c r="L129" s="127"/>
      <c r="M129" s="112">
        <f>SUM(C129*15,F129*7.5,G129*7.5,H129*7.5,I129*7.5,J129*7.5,K129*100,L129*20)</f>
        <v>3045</v>
      </c>
      <c r="N129" s="112">
        <v>817.5</v>
      </c>
      <c r="O129" s="115"/>
      <c r="P129" s="115">
        <v>10</v>
      </c>
      <c r="Q129" s="122">
        <f t="shared" si="26"/>
        <v>2237.5</v>
      </c>
      <c r="R129" s="114">
        <v>32</v>
      </c>
    </row>
    <row r="130" spans="1:18" ht="12.75" customHeight="1">
      <c r="A130" s="387"/>
      <c r="B130" s="108" t="s">
        <v>115</v>
      </c>
      <c r="C130" s="109">
        <v>142</v>
      </c>
      <c r="D130" s="109">
        <v>40</v>
      </c>
      <c r="E130" s="109">
        <v>41</v>
      </c>
      <c r="F130" s="109">
        <v>48</v>
      </c>
      <c r="G130" s="109"/>
      <c r="H130" s="110">
        <v>24</v>
      </c>
      <c r="I130" s="110"/>
      <c r="J130" s="111">
        <v>18</v>
      </c>
      <c r="K130" s="126"/>
      <c r="L130" s="127"/>
      <c r="M130" s="112">
        <f>SUM(C130*15,F130*7.5,G130*7.5,H130*7.5,I130*7.5,J130*7.5,K130*100,L130*20)</f>
        <v>2805</v>
      </c>
      <c r="N130" s="112">
        <v>772.5</v>
      </c>
      <c r="O130" s="115"/>
      <c r="P130" s="115"/>
      <c r="Q130" s="122">
        <f t="shared" si="26"/>
        <v>2032.5</v>
      </c>
      <c r="R130" s="114">
        <v>34</v>
      </c>
    </row>
    <row r="131" spans="1:18" ht="12.75" customHeight="1">
      <c r="A131" s="387"/>
      <c r="B131" s="108" t="s">
        <v>116</v>
      </c>
      <c r="C131" s="109">
        <v>140</v>
      </c>
      <c r="D131" s="109">
        <v>19</v>
      </c>
      <c r="E131" s="109">
        <v>18</v>
      </c>
      <c r="F131" s="109">
        <v>106</v>
      </c>
      <c r="G131" s="109"/>
      <c r="H131" s="110">
        <v>8</v>
      </c>
      <c r="I131" s="110"/>
      <c r="J131" s="111">
        <v>4</v>
      </c>
      <c r="K131" s="126"/>
      <c r="L131" s="127"/>
      <c r="M131" s="112">
        <f>SUM(C131*15,F131*7.5,G131*7.5,H131*7.5,I131*7.5,J131*7.5,K131*100,L131*20)</f>
        <v>2985</v>
      </c>
      <c r="N131" s="112">
        <v>112.5</v>
      </c>
      <c r="O131" s="115"/>
      <c r="P131" s="115"/>
      <c r="Q131" s="122">
        <f t="shared" si="26"/>
        <v>2872.5</v>
      </c>
      <c r="R131" s="114">
        <v>5</v>
      </c>
    </row>
    <row r="132" spans="1:18" ht="12.75" customHeight="1">
      <c r="A132" s="387"/>
      <c r="B132" s="116" t="s">
        <v>117</v>
      </c>
      <c r="C132" s="117">
        <f aca="true" t="shared" si="27" ref="C132:P132">SUM(C127:C131)</f>
        <v>626</v>
      </c>
      <c r="D132" s="117">
        <f t="shared" si="27"/>
        <v>111</v>
      </c>
      <c r="E132" s="117">
        <f t="shared" si="27"/>
        <v>122</v>
      </c>
      <c r="F132" s="117">
        <f t="shared" si="27"/>
        <v>239</v>
      </c>
      <c r="G132" s="117">
        <f t="shared" si="27"/>
        <v>13</v>
      </c>
      <c r="H132" s="117">
        <f t="shared" si="27"/>
        <v>65</v>
      </c>
      <c r="I132" s="117">
        <f t="shared" si="27"/>
        <v>0</v>
      </c>
      <c r="J132" s="117">
        <f t="shared" si="27"/>
        <v>73</v>
      </c>
      <c r="K132" s="117">
        <f t="shared" si="27"/>
        <v>0</v>
      </c>
      <c r="L132" s="118">
        <f t="shared" si="27"/>
        <v>1</v>
      </c>
      <c r="M132" s="119">
        <f t="shared" si="27"/>
        <v>12335</v>
      </c>
      <c r="N132" s="119">
        <f t="shared" si="27"/>
        <v>2542.5</v>
      </c>
      <c r="O132" s="118">
        <f t="shared" si="27"/>
        <v>0</v>
      </c>
      <c r="P132" s="118">
        <f t="shared" si="27"/>
        <v>12.5</v>
      </c>
      <c r="Q132" s="120">
        <f t="shared" si="26"/>
        <v>9805</v>
      </c>
      <c r="R132" s="121">
        <f>SUM(R127:R131)</f>
        <v>105</v>
      </c>
    </row>
    <row r="133" spans="1:18" ht="12.75" customHeight="1">
      <c r="A133" s="387">
        <v>43487</v>
      </c>
      <c r="B133" s="108" t="s">
        <v>112</v>
      </c>
      <c r="C133" s="109">
        <v>308</v>
      </c>
      <c r="D133" s="109">
        <v>56</v>
      </c>
      <c r="E133" s="109">
        <v>25</v>
      </c>
      <c r="F133" s="109">
        <v>88</v>
      </c>
      <c r="G133" s="109"/>
      <c r="H133" s="110">
        <v>49</v>
      </c>
      <c r="I133" s="110"/>
      <c r="J133" s="111">
        <v>35</v>
      </c>
      <c r="K133" s="126"/>
      <c r="L133" s="127">
        <v>1</v>
      </c>
      <c r="M133" s="112">
        <f>SUM(C133*15,F133*7.5,G133*7.5,H133*7.5,I133*7.5,J133*7.5,K133*100,L133*20)</f>
        <v>5930</v>
      </c>
      <c r="N133" s="112"/>
      <c r="O133" s="113"/>
      <c r="P133" s="113">
        <v>14</v>
      </c>
      <c r="Q133" s="122">
        <f t="shared" si="26"/>
        <v>5944</v>
      </c>
      <c r="R133" s="114">
        <v>54</v>
      </c>
    </row>
    <row r="134" spans="1:18" ht="12.75" customHeight="1">
      <c r="A134" s="387"/>
      <c r="B134" s="108" t="s">
        <v>113</v>
      </c>
      <c r="C134" s="109"/>
      <c r="D134" s="109"/>
      <c r="E134" s="109"/>
      <c r="F134" s="109"/>
      <c r="G134" s="109"/>
      <c r="H134" s="110"/>
      <c r="I134" s="110"/>
      <c r="J134" s="111"/>
      <c r="K134" s="126"/>
      <c r="L134" s="127"/>
      <c r="M134" s="112">
        <f>SUM(C134*15,F134*7.5,G134*7.5,H134*7.5,I134*7.5,J134*7.5,K134*100,L134*20)</f>
        <v>0</v>
      </c>
      <c r="N134" s="112"/>
      <c r="O134" s="115"/>
      <c r="P134" s="115"/>
      <c r="Q134" s="122">
        <f t="shared" si="26"/>
        <v>0</v>
      </c>
      <c r="R134" s="114"/>
    </row>
    <row r="135" spans="1:18" ht="12.75" customHeight="1">
      <c r="A135" s="387"/>
      <c r="B135" s="108" t="s">
        <v>114</v>
      </c>
      <c r="C135" s="109">
        <v>249</v>
      </c>
      <c r="D135" s="109"/>
      <c r="E135" s="109">
        <v>19</v>
      </c>
      <c r="F135" s="109">
        <v>63</v>
      </c>
      <c r="G135" s="109">
        <v>1</v>
      </c>
      <c r="H135" s="110">
        <v>49</v>
      </c>
      <c r="I135" s="110"/>
      <c r="J135" s="111">
        <v>33</v>
      </c>
      <c r="K135" s="126">
        <v>1</v>
      </c>
      <c r="L135" s="127">
        <v>1</v>
      </c>
      <c r="M135" s="112">
        <f>SUM(C135*15,F135*7.5,G135*7.5,H135*7.5,I135*7.5,J135*7.5,K135*100,L135*20)</f>
        <v>4950</v>
      </c>
      <c r="N135" s="112">
        <v>900</v>
      </c>
      <c r="O135" s="115"/>
      <c r="P135" s="115">
        <v>17.5</v>
      </c>
      <c r="Q135" s="122">
        <f t="shared" si="26"/>
        <v>4067.5</v>
      </c>
      <c r="R135" s="114">
        <v>35</v>
      </c>
    </row>
    <row r="136" spans="1:18" ht="12.75" customHeight="1">
      <c r="A136" s="387"/>
      <c r="B136" s="108" t="s">
        <v>115</v>
      </c>
      <c r="C136" s="109">
        <v>196</v>
      </c>
      <c r="D136" s="109">
        <v>28</v>
      </c>
      <c r="E136" s="109">
        <v>14</v>
      </c>
      <c r="F136" s="109">
        <v>45</v>
      </c>
      <c r="G136" s="109">
        <v>1</v>
      </c>
      <c r="H136" s="110">
        <v>44</v>
      </c>
      <c r="I136" s="110"/>
      <c r="J136" s="111">
        <v>20</v>
      </c>
      <c r="K136" s="126"/>
      <c r="L136" s="127"/>
      <c r="M136" s="112">
        <f>SUM(C136*15,F136*7.5,G136*7.5,H136*7.5,I136*7.5,J136*7.5,K136*100,L136*20)</f>
        <v>3765</v>
      </c>
      <c r="N136" s="112">
        <v>577.5</v>
      </c>
      <c r="O136" s="115"/>
      <c r="P136" s="115"/>
      <c r="Q136" s="122">
        <f t="shared" si="26"/>
        <v>3187.5</v>
      </c>
      <c r="R136" s="114">
        <v>29</v>
      </c>
    </row>
    <row r="137" spans="1:18" ht="12.75" customHeight="1">
      <c r="A137" s="387"/>
      <c r="B137" s="108" t="s">
        <v>116</v>
      </c>
      <c r="C137" s="109">
        <v>47</v>
      </c>
      <c r="D137" s="109">
        <v>22</v>
      </c>
      <c r="E137" s="109">
        <v>4</v>
      </c>
      <c r="F137" s="109">
        <v>12</v>
      </c>
      <c r="G137" s="109"/>
      <c r="H137" s="110">
        <v>12</v>
      </c>
      <c r="I137" s="110"/>
      <c r="J137" s="111">
        <v>4</v>
      </c>
      <c r="K137" s="126"/>
      <c r="L137" s="127"/>
      <c r="M137" s="112">
        <f>SUM(C137*15,F137*7.5,G137*7.5,H137*7.5,I137*7.5,J137*7.5,K137*100,L137*20)</f>
        <v>915</v>
      </c>
      <c r="N137" s="112">
        <v>240</v>
      </c>
      <c r="O137" s="115"/>
      <c r="P137" s="115"/>
      <c r="Q137" s="122">
        <f t="shared" si="26"/>
        <v>675</v>
      </c>
      <c r="R137" s="114">
        <v>8</v>
      </c>
    </row>
    <row r="138" spans="1:18" ht="12.75" customHeight="1">
      <c r="A138" s="387"/>
      <c r="B138" s="116" t="s">
        <v>117</v>
      </c>
      <c r="C138" s="117">
        <f aca="true" t="shared" si="28" ref="C138:P138">SUM(C133:C137)</f>
        <v>800</v>
      </c>
      <c r="D138" s="117">
        <f t="shared" si="28"/>
        <v>106</v>
      </c>
      <c r="E138" s="117">
        <f t="shared" si="28"/>
        <v>62</v>
      </c>
      <c r="F138" s="117">
        <f t="shared" si="28"/>
        <v>208</v>
      </c>
      <c r="G138" s="117">
        <f t="shared" si="28"/>
        <v>2</v>
      </c>
      <c r="H138" s="117">
        <f t="shared" si="28"/>
        <v>154</v>
      </c>
      <c r="I138" s="117">
        <f t="shared" si="28"/>
        <v>0</v>
      </c>
      <c r="J138" s="117">
        <f t="shared" si="28"/>
        <v>92</v>
      </c>
      <c r="K138" s="117">
        <f t="shared" si="28"/>
        <v>1</v>
      </c>
      <c r="L138" s="118">
        <f t="shared" si="28"/>
        <v>2</v>
      </c>
      <c r="M138" s="119">
        <f t="shared" si="28"/>
        <v>15560</v>
      </c>
      <c r="N138" s="119">
        <f t="shared" si="28"/>
        <v>1717.5</v>
      </c>
      <c r="O138" s="118">
        <f t="shared" si="28"/>
        <v>0</v>
      </c>
      <c r="P138" s="118">
        <f t="shared" si="28"/>
        <v>31.5</v>
      </c>
      <c r="Q138" s="120">
        <f t="shared" si="26"/>
        <v>13874</v>
      </c>
      <c r="R138" s="121">
        <f>SUM(R133:R137)</f>
        <v>126</v>
      </c>
    </row>
    <row r="139" spans="1:18" ht="12.75" customHeight="1">
      <c r="A139" s="387">
        <v>43488</v>
      </c>
      <c r="B139" s="108" t="s">
        <v>112</v>
      </c>
      <c r="C139" s="109">
        <v>295</v>
      </c>
      <c r="D139" s="109">
        <v>40</v>
      </c>
      <c r="E139" s="109">
        <v>19</v>
      </c>
      <c r="F139" s="109">
        <v>59</v>
      </c>
      <c r="G139" s="109">
        <v>2</v>
      </c>
      <c r="H139" s="110">
        <v>63</v>
      </c>
      <c r="I139" s="110"/>
      <c r="J139" s="128">
        <v>24</v>
      </c>
      <c r="K139" s="126"/>
      <c r="L139" s="127"/>
      <c r="M139" s="112">
        <f>SUM(C139*15,F139*7.5,G139*7.5,H139*7.5,I139*7.5,J139*7.5,K139*100,L139*20)</f>
        <v>5535</v>
      </c>
      <c r="N139" s="112">
        <v>1807.5</v>
      </c>
      <c r="O139" s="113"/>
      <c r="P139" s="113"/>
      <c r="Q139" s="122">
        <f t="shared" si="26"/>
        <v>3727.5</v>
      </c>
      <c r="R139" s="114">
        <v>49</v>
      </c>
    </row>
    <row r="140" spans="1:18" ht="12.75" customHeight="1">
      <c r="A140" s="387"/>
      <c r="B140" s="108" t="s">
        <v>113</v>
      </c>
      <c r="C140" s="109"/>
      <c r="D140" s="109"/>
      <c r="E140" s="109"/>
      <c r="F140" s="109"/>
      <c r="G140" s="109"/>
      <c r="H140" s="110"/>
      <c r="I140" s="110"/>
      <c r="J140" s="128"/>
      <c r="K140" s="126"/>
      <c r="L140" s="127"/>
      <c r="M140" s="112">
        <f>SUM(C140*15,F140*7.5,G140*7.5,H140*7.5,I140*7.5,J140*7.5,K140*100,L140*20)</f>
        <v>0</v>
      </c>
      <c r="N140" s="112"/>
      <c r="O140" s="115"/>
      <c r="P140" s="115"/>
      <c r="Q140" s="122">
        <f t="shared" si="26"/>
        <v>0</v>
      </c>
      <c r="R140" s="114"/>
    </row>
    <row r="141" spans="1:18" ht="12.75" customHeight="1">
      <c r="A141" s="387"/>
      <c r="B141" s="108" t="s">
        <v>114</v>
      </c>
      <c r="C141" s="109">
        <v>360</v>
      </c>
      <c r="D141" s="109">
        <v>0</v>
      </c>
      <c r="E141" s="109">
        <v>31</v>
      </c>
      <c r="F141" s="109">
        <v>57</v>
      </c>
      <c r="G141" s="109">
        <v>2</v>
      </c>
      <c r="H141" s="110">
        <v>57</v>
      </c>
      <c r="I141" s="110"/>
      <c r="J141" s="128">
        <v>49</v>
      </c>
      <c r="K141" s="126"/>
      <c r="L141" s="127"/>
      <c r="M141" s="112">
        <f>SUM(C141*15,F141*7.5,G141*7.5,H141*7.5,I141*7.5,J141*7.5,K141*100,L141*20)</f>
        <v>6637.5</v>
      </c>
      <c r="N141" s="112">
        <v>1507.5</v>
      </c>
      <c r="O141" s="115">
        <v>22.5</v>
      </c>
      <c r="P141" s="115"/>
      <c r="Q141" s="122">
        <f t="shared" si="26"/>
        <v>5107.5</v>
      </c>
      <c r="R141" s="114">
        <v>57</v>
      </c>
    </row>
    <row r="142" spans="1:18" ht="12.75" customHeight="1">
      <c r="A142" s="387"/>
      <c r="B142" s="108" t="s">
        <v>115</v>
      </c>
      <c r="C142" s="109">
        <v>206</v>
      </c>
      <c r="D142" s="109">
        <v>39</v>
      </c>
      <c r="E142" s="109">
        <v>11</v>
      </c>
      <c r="F142" s="109">
        <v>42</v>
      </c>
      <c r="G142" s="109"/>
      <c r="H142" s="110">
        <v>42</v>
      </c>
      <c r="I142" s="110"/>
      <c r="J142" s="128">
        <v>8</v>
      </c>
      <c r="K142" s="126"/>
      <c r="L142" s="127"/>
      <c r="M142" s="112">
        <f>SUM(C142*15,F142*7.5,G142*7.5,H142*7.5,I142*7.5,J142*7.5,K142*100,L142*20)</f>
        <v>3780</v>
      </c>
      <c r="N142" s="112">
        <v>622.5</v>
      </c>
      <c r="O142" s="115"/>
      <c r="P142" s="115"/>
      <c r="Q142" s="122">
        <f t="shared" si="26"/>
        <v>3157.5</v>
      </c>
      <c r="R142" s="114">
        <v>33</v>
      </c>
    </row>
    <row r="143" spans="1:18" ht="12.75" customHeight="1">
      <c r="A143" s="387"/>
      <c r="B143" s="108" t="s">
        <v>116</v>
      </c>
      <c r="C143" s="109">
        <v>103</v>
      </c>
      <c r="D143" s="109">
        <v>22</v>
      </c>
      <c r="E143" s="109">
        <v>12</v>
      </c>
      <c r="F143" s="109">
        <v>11</v>
      </c>
      <c r="G143" s="109"/>
      <c r="H143" s="110">
        <v>42</v>
      </c>
      <c r="I143" s="110">
        <v>3</v>
      </c>
      <c r="J143" s="128">
        <v>6</v>
      </c>
      <c r="K143" s="126"/>
      <c r="L143" s="127"/>
      <c r="M143" s="112">
        <f>SUM(C143*15,F143*7.5,G143*7.5,H143*7.5,I143*7.5,J143*7.5,K143*100,L143*20)</f>
        <v>2010</v>
      </c>
      <c r="N143" s="112">
        <v>435</v>
      </c>
      <c r="O143" s="115"/>
      <c r="P143" s="115"/>
      <c r="Q143" s="122">
        <f t="shared" si="26"/>
        <v>1575</v>
      </c>
      <c r="R143" s="114">
        <v>13</v>
      </c>
    </row>
    <row r="144" spans="1:18" ht="12.75" customHeight="1">
      <c r="A144" s="387"/>
      <c r="B144" s="116" t="s">
        <v>117</v>
      </c>
      <c r="C144" s="117">
        <f aca="true" t="shared" si="29" ref="C144:P144">SUM(C139:C143)</f>
        <v>964</v>
      </c>
      <c r="D144" s="117">
        <f t="shared" si="29"/>
        <v>101</v>
      </c>
      <c r="E144" s="117">
        <f t="shared" si="29"/>
        <v>73</v>
      </c>
      <c r="F144" s="117">
        <f t="shared" si="29"/>
        <v>169</v>
      </c>
      <c r="G144" s="117">
        <f t="shared" si="29"/>
        <v>4</v>
      </c>
      <c r="H144" s="117">
        <f t="shared" si="29"/>
        <v>204</v>
      </c>
      <c r="I144" s="117">
        <f t="shared" si="29"/>
        <v>3</v>
      </c>
      <c r="J144" s="117">
        <f t="shared" si="29"/>
        <v>87</v>
      </c>
      <c r="K144" s="117">
        <f t="shared" si="29"/>
        <v>0</v>
      </c>
      <c r="L144" s="118">
        <f t="shared" si="29"/>
        <v>0</v>
      </c>
      <c r="M144" s="119">
        <f t="shared" si="29"/>
        <v>17962.5</v>
      </c>
      <c r="N144" s="119">
        <f t="shared" si="29"/>
        <v>4372.5</v>
      </c>
      <c r="O144" s="118">
        <f t="shared" si="29"/>
        <v>22.5</v>
      </c>
      <c r="P144" s="118">
        <f t="shared" si="29"/>
        <v>0</v>
      </c>
      <c r="Q144" s="120">
        <f t="shared" si="26"/>
        <v>13567.5</v>
      </c>
      <c r="R144" s="121">
        <f>SUM(R139:R143)</f>
        <v>152</v>
      </c>
    </row>
    <row r="145" spans="1:18" ht="12.75" customHeight="1">
      <c r="A145" s="387">
        <v>43489</v>
      </c>
      <c r="B145" s="108" t="s">
        <v>112</v>
      </c>
      <c r="C145" s="109">
        <v>256</v>
      </c>
      <c r="D145" s="109">
        <v>27</v>
      </c>
      <c r="E145" s="109">
        <v>10</v>
      </c>
      <c r="F145" s="109">
        <v>102</v>
      </c>
      <c r="G145" s="109">
        <v>2</v>
      </c>
      <c r="H145" s="110">
        <v>17</v>
      </c>
      <c r="I145" s="110"/>
      <c r="J145" s="128">
        <v>45</v>
      </c>
      <c r="K145" s="126"/>
      <c r="L145" s="127"/>
      <c r="M145" s="112">
        <f>SUM(C145*15,F145*7.5,G145*7.5,H145*7.5,I145*7.5,J145*7.5,K145*100,L145*20)</f>
        <v>5085</v>
      </c>
      <c r="N145" s="112">
        <v>1155</v>
      </c>
      <c r="O145" s="113"/>
      <c r="P145" s="113"/>
      <c r="Q145" s="122">
        <f t="shared" si="26"/>
        <v>3930</v>
      </c>
      <c r="R145" s="114">
        <v>51</v>
      </c>
    </row>
    <row r="146" spans="1:18" ht="12.75" customHeight="1">
      <c r="A146" s="387"/>
      <c r="B146" s="108" t="s">
        <v>113</v>
      </c>
      <c r="C146" s="109"/>
      <c r="D146" s="109"/>
      <c r="E146" s="109"/>
      <c r="F146" s="109"/>
      <c r="G146" s="109"/>
      <c r="H146" s="110"/>
      <c r="I146" s="110"/>
      <c r="J146" s="128"/>
      <c r="K146" s="126"/>
      <c r="L146" s="127"/>
      <c r="M146" s="112">
        <f>SUM(C146*15,F146*7.5,G146*7.5,H146*7.5,I146*7.5,J146*7.5,K146*100,L146*20)</f>
        <v>0</v>
      </c>
      <c r="N146" s="112"/>
      <c r="O146" s="115"/>
      <c r="P146" s="115"/>
      <c r="Q146" s="122">
        <f t="shared" si="26"/>
        <v>0</v>
      </c>
      <c r="R146" s="114"/>
    </row>
    <row r="147" spans="1:18" ht="12.75" customHeight="1">
      <c r="A147" s="387"/>
      <c r="B147" s="108" t="s">
        <v>114</v>
      </c>
      <c r="C147" s="109">
        <v>285</v>
      </c>
      <c r="D147" s="109"/>
      <c r="E147" s="109">
        <v>33</v>
      </c>
      <c r="F147" s="109">
        <v>73</v>
      </c>
      <c r="G147" s="109">
        <v>7</v>
      </c>
      <c r="H147" s="110">
        <v>52</v>
      </c>
      <c r="I147" s="110"/>
      <c r="J147" s="128">
        <v>43</v>
      </c>
      <c r="K147" s="126"/>
      <c r="L147" s="127"/>
      <c r="M147" s="112">
        <f>SUM(C147*15,F147*7.5,G147*7.5,H147*7.5,I147*7.5,J147*7.5,K147*100,L147*20)</f>
        <v>5587.5</v>
      </c>
      <c r="N147" s="112">
        <v>1387.5</v>
      </c>
      <c r="O147" s="115"/>
      <c r="P147" s="115"/>
      <c r="Q147" s="122">
        <f t="shared" si="26"/>
        <v>4200</v>
      </c>
      <c r="R147" s="114">
        <v>56</v>
      </c>
    </row>
    <row r="148" spans="1:18" ht="12.75" customHeight="1">
      <c r="A148" s="387"/>
      <c r="B148" s="108" t="s">
        <v>115</v>
      </c>
      <c r="C148" s="109">
        <v>230</v>
      </c>
      <c r="D148" s="109">
        <v>39</v>
      </c>
      <c r="E148" s="109">
        <v>18</v>
      </c>
      <c r="F148" s="109">
        <v>41</v>
      </c>
      <c r="G148" s="109"/>
      <c r="H148" s="110">
        <v>40</v>
      </c>
      <c r="I148" s="110">
        <v>1</v>
      </c>
      <c r="J148" s="128">
        <v>26</v>
      </c>
      <c r="K148" s="126"/>
      <c r="L148" s="127"/>
      <c r="M148" s="112">
        <f>SUM(C148*15,F148*7.5,G148*7.5,H148*7.5,I148*7.5,J148*7.5,K148*100,L148*20)</f>
        <v>4260</v>
      </c>
      <c r="N148" s="112">
        <v>1050</v>
      </c>
      <c r="O148" s="115"/>
      <c r="P148" s="115"/>
      <c r="Q148" s="122">
        <f t="shared" si="26"/>
        <v>3210</v>
      </c>
      <c r="R148" s="114">
        <v>40</v>
      </c>
    </row>
    <row r="149" spans="1:18" ht="12.75" customHeight="1">
      <c r="A149" s="387"/>
      <c r="B149" s="108" t="s">
        <v>116</v>
      </c>
      <c r="C149" s="109">
        <v>80</v>
      </c>
      <c r="D149" s="109">
        <v>32</v>
      </c>
      <c r="E149" s="109">
        <v>12</v>
      </c>
      <c r="F149" s="109">
        <v>3</v>
      </c>
      <c r="G149" s="109"/>
      <c r="H149" s="110">
        <v>13</v>
      </c>
      <c r="I149" s="110"/>
      <c r="J149" s="128">
        <v>11</v>
      </c>
      <c r="K149" s="126"/>
      <c r="L149" s="127"/>
      <c r="M149" s="112">
        <f>SUM(C149*15,F149*7.5,G149*7.5,H149*7.5,I149*7.5,J149*7.5,K149*100,L149*20)</f>
        <v>1402.5</v>
      </c>
      <c r="N149" s="112">
        <v>210</v>
      </c>
      <c r="O149" s="115"/>
      <c r="P149" s="115"/>
      <c r="Q149" s="122">
        <f t="shared" si="26"/>
        <v>1192.5</v>
      </c>
      <c r="R149" s="114">
        <v>8</v>
      </c>
    </row>
    <row r="150" spans="1:18" ht="12.75" customHeight="1">
      <c r="A150" s="387"/>
      <c r="B150" s="116" t="s">
        <v>117</v>
      </c>
      <c r="C150" s="117">
        <f aca="true" t="shared" si="30" ref="C150:P150">SUM(C145:C149)</f>
        <v>851</v>
      </c>
      <c r="D150" s="117">
        <f t="shared" si="30"/>
        <v>98</v>
      </c>
      <c r="E150" s="117">
        <f t="shared" si="30"/>
        <v>73</v>
      </c>
      <c r="F150" s="117">
        <f t="shared" si="30"/>
        <v>219</v>
      </c>
      <c r="G150" s="117">
        <f t="shared" si="30"/>
        <v>9</v>
      </c>
      <c r="H150" s="117">
        <f t="shared" si="30"/>
        <v>122</v>
      </c>
      <c r="I150" s="117">
        <f t="shared" si="30"/>
        <v>1</v>
      </c>
      <c r="J150" s="117">
        <f t="shared" si="30"/>
        <v>125</v>
      </c>
      <c r="K150" s="117">
        <f t="shared" si="30"/>
        <v>0</v>
      </c>
      <c r="L150" s="118">
        <f t="shared" si="30"/>
        <v>0</v>
      </c>
      <c r="M150" s="119">
        <f t="shared" si="30"/>
        <v>16335</v>
      </c>
      <c r="N150" s="119">
        <f t="shared" si="30"/>
        <v>3802.5</v>
      </c>
      <c r="O150" s="118">
        <f t="shared" si="30"/>
        <v>0</v>
      </c>
      <c r="P150" s="118">
        <f t="shared" si="30"/>
        <v>0</v>
      </c>
      <c r="Q150" s="120">
        <f t="shared" si="26"/>
        <v>12532.5</v>
      </c>
      <c r="R150" s="121">
        <f>SUM(R145:R149)</f>
        <v>155</v>
      </c>
    </row>
    <row r="151" spans="1:18" ht="12.75" customHeight="1">
      <c r="A151" s="387">
        <v>42149</v>
      </c>
      <c r="B151" s="108" t="s">
        <v>112</v>
      </c>
      <c r="C151" s="109">
        <v>382</v>
      </c>
      <c r="D151" s="109">
        <v>35</v>
      </c>
      <c r="E151" s="109">
        <v>12</v>
      </c>
      <c r="F151" s="109">
        <v>61</v>
      </c>
      <c r="G151" s="109"/>
      <c r="H151" s="110">
        <v>71</v>
      </c>
      <c r="I151" s="110">
        <v>1</v>
      </c>
      <c r="J151" s="111">
        <v>58</v>
      </c>
      <c r="K151" s="126"/>
      <c r="L151" s="127"/>
      <c r="M151" s="112">
        <f>SUM(C151*15,F151*7.5,G151*7.5,H151*7.5,I151*7.5,J151*7.5,K151*100,L151*20)</f>
        <v>7162.5</v>
      </c>
      <c r="N151" s="112">
        <v>1995</v>
      </c>
      <c r="O151" s="113"/>
      <c r="P151" s="113"/>
      <c r="Q151" s="122">
        <f t="shared" si="26"/>
        <v>5167.5</v>
      </c>
      <c r="R151" s="114">
        <v>69</v>
      </c>
    </row>
    <row r="152" spans="1:18" ht="12.75" customHeight="1">
      <c r="A152" s="387"/>
      <c r="B152" s="108" t="s">
        <v>113</v>
      </c>
      <c r="C152" s="109"/>
      <c r="D152" s="109"/>
      <c r="E152" s="109"/>
      <c r="F152" s="109"/>
      <c r="G152" s="109"/>
      <c r="H152" s="110"/>
      <c r="I152" s="110"/>
      <c r="J152" s="111"/>
      <c r="K152" s="126"/>
      <c r="L152" s="127"/>
      <c r="M152" s="112">
        <f>SUM(C152*15,F152*7.5,G152*7.5,H152*7.5,I152*7.5,J152*7.5,K152*100,L152*20)</f>
        <v>0</v>
      </c>
      <c r="N152" s="112"/>
      <c r="O152" s="115"/>
      <c r="P152" s="115"/>
      <c r="Q152" s="122">
        <f t="shared" si="26"/>
        <v>0</v>
      </c>
      <c r="R152" s="114"/>
    </row>
    <row r="153" spans="1:18" ht="12.75" customHeight="1">
      <c r="A153" s="387"/>
      <c r="B153" s="108" t="s">
        <v>114</v>
      </c>
      <c r="C153" s="109">
        <v>367</v>
      </c>
      <c r="D153" s="109"/>
      <c r="E153" s="109">
        <v>76</v>
      </c>
      <c r="F153" s="109">
        <v>58</v>
      </c>
      <c r="G153" s="109">
        <v>2</v>
      </c>
      <c r="H153" s="110">
        <v>64</v>
      </c>
      <c r="I153" s="110"/>
      <c r="J153" s="111">
        <v>47</v>
      </c>
      <c r="K153" s="126">
        <v>1</v>
      </c>
      <c r="L153" s="127">
        <v>1</v>
      </c>
      <c r="M153" s="112">
        <f>SUM(C153*15,F153*7.5,G153*7.5,H153*7.5,I153*7.5,J153*7.5,K153*100,L153*20)</f>
        <v>6907.5</v>
      </c>
      <c r="N153" s="112">
        <v>2250</v>
      </c>
      <c r="O153" s="115"/>
      <c r="P153" s="115"/>
      <c r="Q153" s="122">
        <f t="shared" si="26"/>
        <v>4657.5</v>
      </c>
      <c r="R153" s="114">
        <v>82</v>
      </c>
    </row>
    <row r="154" spans="1:18" ht="12.75" customHeight="1">
      <c r="A154" s="387"/>
      <c r="B154" s="108" t="s">
        <v>115</v>
      </c>
      <c r="C154" s="109">
        <v>274</v>
      </c>
      <c r="D154" s="109">
        <v>32</v>
      </c>
      <c r="E154" s="109">
        <v>10</v>
      </c>
      <c r="F154" s="109">
        <v>54</v>
      </c>
      <c r="G154" s="109">
        <v>2</v>
      </c>
      <c r="H154" s="110">
        <v>49</v>
      </c>
      <c r="I154" s="110"/>
      <c r="J154" s="111">
        <v>38</v>
      </c>
      <c r="K154" s="126"/>
      <c r="L154" s="127">
        <v>1</v>
      </c>
      <c r="M154" s="112">
        <f>SUM(C154*15,F154*7.5,G154*7.5,H154*7.5,I154*7.5,J154*7.5,K154*100,L154*20)</f>
        <v>5202.5</v>
      </c>
      <c r="N154" s="112">
        <v>1252.5</v>
      </c>
      <c r="O154" s="115"/>
      <c r="P154" s="115"/>
      <c r="Q154" s="122">
        <f t="shared" si="26"/>
        <v>3950</v>
      </c>
      <c r="R154" s="114">
        <v>52</v>
      </c>
    </row>
    <row r="155" spans="1:18" ht="12.75" customHeight="1">
      <c r="A155" s="387"/>
      <c r="B155" s="108" t="s">
        <v>116</v>
      </c>
      <c r="C155" s="109">
        <v>55</v>
      </c>
      <c r="D155" s="109">
        <v>17</v>
      </c>
      <c r="E155" s="109">
        <v>11</v>
      </c>
      <c r="F155" s="109">
        <v>21</v>
      </c>
      <c r="G155" s="109"/>
      <c r="H155" s="110">
        <v>7</v>
      </c>
      <c r="I155" s="110"/>
      <c r="J155" s="111">
        <v>7</v>
      </c>
      <c r="K155" s="126"/>
      <c r="L155" s="127"/>
      <c r="M155" s="112">
        <f>SUM(C155*15,F155*7.5,G155*7.5,H155*7.5,I155*7.5,J155*7.5,K155*100,L155*20)</f>
        <v>1087.5</v>
      </c>
      <c r="N155" s="112">
        <v>450</v>
      </c>
      <c r="O155" s="115"/>
      <c r="P155" s="115"/>
      <c r="Q155" s="122">
        <f t="shared" si="26"/>
        <v>637.5</v>
      </c>
      <c r="R155" s="114">
        <v>15</v>
      </c>
    </row>
    <row r="156" spans="1:18" ht="12.75" customHeight="1">
      <c r="A156" s="387"/>
      <c r="B156" s="116" t="s">
        <v>117</v>
      </c>
      <c r="C156" s="117">
        <f aca="true" t="shared" si="31" ref="C156:P156">SUM(C151:C155)</f>
        <v>1078</v>
      </c>
      <c r="D156" s="117">
        <f t="shared" si="31"/>
        <v>84</v>
      </c>
      <c r="E156" s="117">
        <f t="shared" si="31"/>
        <v>109</v>
      </c>
      <c r="F156" s="117">
        <f t="shared" si="31"/>
        <v>194</v>
      </c>
      <c r="G156" s="117">
        <f t="shared" si="31"/>
        <v>4</v>
      </c>
      <c r="H156" s="117">
        <f t="shared" si="31"/>
        <v>191</v>
      </c>
      <c r="I156" s="117">
        <f t="shared" si="31"/>
        <v>1</v>
      </c>
      <c r="J156" s="117">
        <f t="shared" si="31"/>
        <v>150</v>
      </c>
      <c r="K156" s="117">
        <f t="shared" si="31"/>
        <v>1</v>
      </c>
      <c r="L156" s="118">
        <f t="shared" si="31"/>
        <v>2</v>
      </c>
      <c r="M156" s="119">
        <f t="shared" si="31"/>
        <v>20360</v>
      </c>
      <c r="N156" s="119">
        <f t="shared" si="31"/>
        <v>5947.5</v>
      </c>
      <c r="O156" s="118">
        <f t="shared" si="31"/>
        <v>0</v>
      </c>
      <c r="P156" s="118">
        <f t="shared" si="31"/>
        <v>0</v>
      </c>
      <c r="Q156" s="120">
        <f t="shared" si="26"/>
        <v>14412.5</v>
      </c>
      <c r="R156" s="121">
        <f>SUM(R151:R155)</f>
        <v>218</v>
      </c>
    </row>
    <row r="157" spans="1:18" ht="12.75" customHeight="1">
      <c r="A157" s="387">
        <v>42150</v>
      </c>
      <c r="B157" s="108" t="s">
        <v>112</v>
      </c>
      <c r="C157" s="109">
        <v>509</v>
      </c>
      <c r="D157" s="109">
        <v>43</v>
      </c>
      <c r="E157" s="109">
        <v>19</v>
      </c>
      <c r="F157" s="109">
        <v>136</v>
      </c>
      <c r="G157" s="109">
        <v>1</v>
      </c>
      <c r="H157" s="110">
        <v>73</v>
      </c>
      <c r="I157" s="110">
        <v>2</v>
      </c>
      <c r="J157" s="111">
        <v>54</v>
      </c>
      <c r="K157" s="126">
        <v>1</v>
      </c>
      <c r="L157" s="127">
        <v>1</v>
      </c>
      <c r="M157" s="112">
        <f>SUM(C157*15,F157*7.5,G157*7.5,H157*7.5,I157*7.5,J157*7.5,K157*100,L157*20)</f>
        <v>9750</v>
      </c>
      <c r="N157" s="112">
        <v>3352.5</v>
      </c>
      <c r="O157" s="113"/>
      <c r="P157" s="113"/>
      <c r="Q157" s="122">
        <f t="shared" si="26"/>
        <v>6397.5</v>
      </c>
      <c r="R157" s="114">
        <v>116</v>
      </c>
    </row>
    <row r="158" spans="1:18" ht="12.75" customHeight="1">
      <c r="A158" s="387"/>
      <c r="B158" s="108" t="s">
        <v>113</v>
      </c>
      <c r="C158" s="109"/>
      <c r="D158" s="109"/>
      <c r="E158" s="109"/>
      <c r="F158" s="109"/>
      <c r="G158" s="109"/>
      <c r="H158" s="110"/>
      <c r="I158" s="110"/>
      <c r="J158" s="111"/>
      <c r="K158" s="126"/>
      <c r="L158" s="127"/>
      <c r="M158" s="112">
        <f>SUM(C158*15,F158*7.5,G158*7.5,H158*7.5,I158*7.5,J158*7.5,K158*100,L158*20)</f>
        <v>0</v>
      </c>
      <c r="N158" s="112"/>
      <c r="O158" s="115"/>
      <c r="P158" s="115"/>
      <c r="Q158" s="122">
        <f t="shared" si="26"/>
        <v>0</v>
      </c>
      <c r="R158" s="114"/>
    </row>
    <row r="159" spans="1:18" ht="12.75" customHeight="1">
      <c r="A159" s="387"/>
      <c r="B159" s="108" t="s">
        <v>114</v>
      </c>
      <c r="C159" s="109">
        <v>480</v>
      </c>
      <c r="D159" s="109">
        <v>43</v>
      </c>
      <c r="E159" s="109">
        <v>12</v>
      </c>
      <c r="F159" s="109">
        <v>127</v>
      </c>
      <c r="G159" s="109">
        <v>6</v>
      </c>
      <c r="H159" s="110">
        <v>30</v>
      </c>
      <c r="I159" s="110"/>
      <c r="J159" s="111">
        <v>78</v>
      </c>
      <c r="K159" s="126"/>
      <c r="L159" s="127"/>
      <c r="M159" s="112">
        <f>SUM(C159*15,F159*7.5,G159*7.5,H159*7.5,I159*7.5,J159*7.5,K159*100,L159*20)</f>
        <v>9007.5</v>
      </c>
      <c r="N159" s="112">
        <v>2947.5</v>
      </c>
      <c r="O159" s="115"/>
      <c r="P159" s="115"/>
      <c r="Q159" s="122">
        <f t="shared" si="26"/>
        <v>6060</v>
      </c>
      <c r="R159" s="114">
        <v>107</v>
      </c>
    </row>
    <row r="160" spans="1:18" ht="12.75" customHeight="1">
      <c r="A160" s="387"/>
      <c r="B160" s="108" t="s">
        <v>115</v>
      </c>
      <c r="C160" s="109">
        <v>342</v>
      </c>
      <c r="D160" s="109">
        <v>56</v>
      </c>
      <c r="E160" s="109">
        <v>21</v>
      </c>
      <c r="F160" s="109">
        <v>94</v>
      </c>
      <c r="G160" s="109">
        <v>5</v>
      </c>
      <c r="H160" s="110">
        <v>51</v>
      </c>
      <c r="I160" s="110"/>
      <c r="J160" s="111">
        <v>33</v>
      </c>
      <c r="K160" s="126"/>
      <c r="L160" s="127"/>
      <c r="M160" s="112">
        <f>SUM(C160*15,F160*7.5,G160*7.5,H160*7.5,I160*7.5,J160*7.5,K160*100,L160*20)</f>
        <v>6502.5</v>
      </c>
      <c r="N160" s="112">
        <v>2557.5</v>
      </c>
      <c r="O160" s="115"/>
      <c r="P160" s="115"/>
      <c r="Q160" s="122">
        <f t="shared" si="26"/>
        <v>3945</v>
      </c>
      <c r="R160" s="114">
        <v>101</v>
      </c>
    </row>
    <row r="161" spans="1:18" ht="12.75" customHeight="1">
      <c r="A161" s="387"/>
      <c r="B161" s="108" t="s">
        <v>116</v>
      </c>
      <c r="C161" s="109">
        <v>95</v>
      </c>
      <c r="D161" s="109">
        <v>39</v>
      </c>
      <c r="E161" s="109">
        <v>9</v>
      </c>
      <c r="F161" s="109">
        <v>13</v>
      </c>
      <c r="G161" s="109"/>
      <c r="H161" s="110">
        <v>18</v>
      </c>
      <c r="I161" s="110"/>
      <c r="J161" s="111">
        <v>24</v>
      </c>
      <c r="K161" s="126"/>
      <c r="L161" s="127"/>
      <c r="M161" s="112">
        <f>SUM(C161*15,F161*7.5,G161*7.5,H161*7.5,I161*7.5,J161*7.5,K161*100,L161*20)</f>
        <v>1837.5</v>
      </c>
      <c r="N161" s="112">
        <v>997.5</v>
      </c>
      <c r="O161" s="115"/>
      <c r="P161" s="115"/>
      <c r="Q161" s="122">
        <f t="shared" si="26"/>
        <v>840</v>
      </c>
      <c r="R161" s="114">
        <v>34</v>
      </c>
    </row>
    <row r="162" spans="1:18" ht="12.75" customHeight="1">
      <c r="A162" s="387"/>
      <c r="B162" s="116" t="s">
        <v>117</v>
      </c>
      <c r="C162" s="117">
        <f aca="true" t="shared" si="32" ref="C162:P162">SUM(C157:C161)</f>
        <v>1426</v>
      </c>
      <c r="D162" s="117">
        <f t="shared" si="32"/>
        <v>181</v>
      </c>
      <c r="E162" s="117">
        <f t="shared" si="32"/>
        <v>61</v>
      </c>
      <c r="F162" s="117">
        <f t="shared" si="32"/>
        <v>370</v>
      </c>
      <c r="G162" s="117">
        <f t="shared" si="32"/>
        <v>12</v>
      </c>
      <c r="H162" s="117">
        <f t="shared" si="32"/>
        <v>172</v>
      </c>
      <c r="I162" s="117">
        <f t="shared" si="32"/>
        <v>2</v>
      </c>
      <c r="J162" s="117">
        <f t="shared" si="32"/>
        <v>189</v>
      </c>
      <c r="K162" s="117">
        <f t="shared" si="32"/>
        <v>1</v>
      </c>
      <c r="L162" s="118">
        <f t="shared" si="32"/>
        <v>1</v>
      </c>
      <c r="M162" s="119">
        <f t="shared" si="32"/>
        <v>27097.5</v>
      </c>
      <c r="N162" s="119">
        <f t="shared" si="32"/>
        <v>9855</v>
      </c>
      <c r="O162" s="118">
        <f t="shared" si="32"/>
        <v>0</v>
      </c>
      <c r="P162" s="118">
        <f t="shared" si="32"/>
        <v>0</v>
      </c>
      <c r="Q162" s="120">
        <f t="shared" si="26"/>
        <v>17242.5</v>
      </c>
      <c r="R162" s="121">
        <f>SUM(R157:R161)</f>
        <v>358</v>
      </c>
    </row>
    <row r="163" spans="1:18" ht="12.75" customHeight="1">
      <c r="A163" s="387">
        <v>43492</v>
      </c>
      <c r="B163" s="108" t="s">
        <v>112</v>
      </c>
      <c r="C163" s="109">
        <v>252</v>
      </c>
      <c r="D163" s="109">
        <v>56</v>
      </c>
      <c r="E163" s="109">
        <v>10</v>
      </c>
      <c r="F163" s="109">
        <v>37</v>
      </c>
      <c r="G163" s="109"/>
      <c r="H163" s="110">
        <v>39</v>
      </c>
      <c r="I163" s="110"/>
      <c r="J163" s="111">
        <v>34</v>
      </c>
      <c r="K163" s="126"/>
      <c r="L163" s="127"/>
      <c r="M163" s="112">
        <f>SUM(C163*15,F163*7.5,G163*7.5,H163*7.5,I163*7.5,J163*7.5,K163*100,L163*20)</f>
        <v>4605</v>
      </c>
      <c r="N163" s="112">
        <v>1725</v>
      </c>
      <c r="O163" s="113">
        <v>7.5</v>
      </c>
      <c r="P163" s="113"/>
      <c r="Q163" s="122">
        <f t="shared" si="26"/>
        <v>2872.5</v>
      </c>
      <c r="R163" s="114">
        <v>65</v>
      </c>
    </row>
    <row r="164" spans="1:18" ht="12.75" customHeight="1">
      <c r="A164" s="387"/>
      <c r="B164" s="108" t="s">
        <v>113</v>
      </c>
      <c r="C164" s="109">
        <v>184</v>
      </c>
      <c r="D164" s="109">
        <v>0</v>
      </c>
      <c r="E164" s="109">
        <v>19</v>
      </c>
      <c r="F164" s="109">
        <v>27</v>
      </c>
      <c r="G164" s="109"/>
      <c r="H164" s="110">
        <v>28</v>
      </c>
      <c r="I164" s="110"/>
      <c r="J164" s="111">
        <v>26</v>
      </c>
      <c r="K164" s="126"/>
      <c r="L164" s="127"/>
      <c r="M164" s="112">
        <f>SUM(C164*15,F164*7.5,G164*7.5,H164*7.5,I164*7.5,J164*7.5,K164*100,L164*20)</f>
        <v>3367.5</v>
      </c>
      <c r="N164" s="112">
        <v>1072.5</v>
      </c>
      <c r="O164" s="115"/>
      <c r="P164" s="115"/>
      <c r="Q164" s="122">
        <f t="shared" si="26"/>
        <v>2295</v>
      </c>
      <c r="R164" s="114">
        <v>37</v>
      </c>
    </row>
    <row r="165" spans="1:18" ht="12.75" customHeight="1">
      <c r="A165" s="387"/>
      <c r="B165" s="108" t="s">
        <v>114</v>
      </c>
      <c r="C165" s="109">
        <v>562</v>
      </c>
      <c r="D165" s="109"/>
      <c r="E165" s="109">
        <v>12</v>
      </c>
      <c r="F165" s="109">
        <v>115</v>
      </c>
      <c r="G165" s="109">
        <v>8</v>
      </c>
      <c r="H165" s="110">
        <v>96</v>
      </c>
      <c r="I165" s="110">
        <v>3</v>
      </c>
      <c r="J165" s="111">
        <v>121</v>
      </c>
      <c r="K165" s="126"/>
      <c r="L165" s="127"/>
      <c r="M165" s="112">
        <f>SUM(C165*15,F165*7.5,G165*7.5,H165*7.5,I165*7.5,J165*7.5,K165*100,L165*20)</f>
        <v>11002.5</v>
      </c>
      <c r="N165" s="112">
        <v>3810</v>
      </c>
      <c r="O165" s="115"/>
      <c r="P165" s="115"/>
      <c r="Q165" s="122">
        <f t="shared" si="26"/>
        <v>7192.5</v>
      </c>
      <c r="R165" s="114">
        <v>137</v>
      </c>
    </row>
    <row r="166" spans="1:18" ht="12.75" customHeight="1">
      <c r="A166" s="387"/>
      <c r="B166" s="129" t="s">
        <v>115</v>
      </c>
      <c r="C166" s="130">
        <v>322</v>
      </c>
      <c r="D166" s="130">
        <v>42</v>
      </c>
      <c r="E166" s="130">
        <v>21</v>
      </c>
      <c r="F166" s="130">
        <v>75</v>
      </c>
      <c r="G166" s="130">
        <v>2</v>
      </c>
      <c r="H166" s="131">
        <v>59</v>
      </c>
      <c r="I166" s="131"/>
      <c r="J166" s="132">
        <v>57</v>
      </c>
      <c r="K166" s="133"/>
      <c r="L166" s="134"/>
      <c r="M166" s="112">
        <f>SUM(C166*15,F166*7.5,G166*7.5,H166*7.5,I166*7.5,J166*7.5,K166*100,L166*20)</f>
        <v>6277.5</v>
      </c>
      <c r="N166" s="112">
        <v>2227.5</v>
      </c>
      <c r="O166" s="115"/>
      <c r="P166" s="115"/>
      <c r="Q166" s="122">
        <f t="shared" si="26"/>
        <v>4050</v>
      </c>
      <c r="R166" s="114">
        <v>83</v>
      </c>
    </row>
    <row r="167" spans="1:18" ht="12.75" customHeight="1">
      <c r="A167" s="387"/>
      <c r="B167" s="108" t="s">
        <v>116</v>
      </c>
      <c r="C167" s="109">
        <v>119</v>
      </c>
      <c r="D167" s="109">
        <v>35</v>
      </c>
      <c r="E167" s="109">
        <v>12</v>
      </c>
      <c r="F167" s="109">
        <v>32</v>
      </c>
      <c r="G167" s="109">
        <v>0</v>
      </c>
      <c r="H167" s="110">
        <v>35</v>
      </c>
      <c r="I167" s="110"/>
      <c r="J167" s="111">
        <v>23</v>
      </c>
      <c r="K167" s="126"/>
      <c r="L167" s="127"/>
      <c r="M167" s="112">
        <f>SUM(C167*15,F167*7.5,G167*7.5,H167*7.5,I167*7.5,J167*7.5,K167*100,L167*20)</f>
        <v>2460</v>
      </c>
      <c r="N167" s="112">
        <v>1170</v>
      </c>
      <c r="O167" s="115"/>
      <c r="P167" s="115">
        <v>10</v>
      </c>
      <c r="Q167" s="122">
        <f t="shared" si="26"/>
        <v>1300</v>
      </c>
      <c r="R167" s="114">
        <v>41</v>
      </c>
    </row>
    <row r="168" spans="1:18" ht="12.75" customHeight="1">
      <c r="A168" s="387"/>
      <c r="B168" s="116" t="s">
        <v>117</v>
      </c>
      <c r="C168" s="117">
        <f aca="true" t="shared" si="33" ref="C168:P168">SUM(C163:C167)</f>
        <v>1439</v>
      </c>
      <c r="D168" s="117">
        <f t="shared" si="33"/>
        <v>133</v>
      </c>
      <c r="E168" s="117">
        <f t="shared" si="33"/>
        <v>74</v>
      </c>
      <c r="F168" s="117">
        <f t="shared" si="33"/>
        <v>286</v>
      </c>
      <c r="G168" s="117">
        <f t="shared" si="33"/>
        <v>10</v>
      </c>
      <c r="H168" s="117">
        <f t="shared" si="33"/>
        <v>257</v>
      </c>
      <c r="I168" s="117">
        <f t="shared" si="33"/>
        <v>3</v>
      </c>
      <c r="J168" s="117">
        <f t="shared" si="33"/>
        <v>261</v>
      </c>
      <c r="K168" s="117">
        <f t="shared" si="33"/>
        <v>0</v>
      </c>
      <c r="L168" s="118">
        <f t="shared" si="33"/>
        <v>0</v>
      </c>
      <c r="M168" s="119">
        <f t="shared" si="33"/>
        <v>27712.5</v>
      </c>
      <c r="N168" s="119">
        <f t="shared" si="33"/>
        <v>10005</v>
      </c>
      <c r="O168" s="118">
        <f t="shared" si="33"/>
        <v>7.5</v>
      </c>
      <c r="P168" s="118">
        <f t="shared" si="33"/>
        <v>10</v>
      </c>
      <c r="Q168" s="120">
        <f t="shared" si="26"/>
        <v>17710</v>
      </c>
      <c r="R168" s="121">
        <f>SUM(R163:R167)</f>
        <v>363</v>
      </c>
    </row>
    <row r="169" spans="1:18" ht="12.75" customHeight="1">
      <c r="A169" s="385" t="s">
        <v>118</v>
      </c>
      <c r="B169" s="385"/>
      <c r="C169" s="125">
        <f aca="true" t="shared" si="34" ref="C169:R169">SUM(C132,C138,C168,C144,C150,C156,C162,C168)</f>
        <v>8623</v>
      </c>
      <c r="D169" s="125">
        <f t="shared" si="34"/>
        <v>947</v>
      </c>
      <c r="E169" s="125">
        <f t="shared" si="34"/>
        <v>648</v>
      </c>
      <c r="F169" s="125">
        <f t="shared" si="34"/>
        <v>1971</v>
      </c>
      <c r="G169" s="125">
        <f t="shared" si="34"/>
        <v>64</v>
      </c>
      <c r="H169" s="125">
        <f t="shared" si="34"/>
        <v>1422</v>
      </c>
      <c r="I169" s="125">
        <f t="shared" si="34"/>
        <v>13</v>
      </c>
      <c r="J169" s="125">
        <f t="shared" si="34"/>
        <v>1238</v>
      </c>
      <c r="K169" s="125">
        <f t="shared" si="34"/>
        <v>3</v>
      </c>
      <c r="L169" s="125">
        <f t="shared" si="34"/>
        <v>6</v>
      </c>
      <c r="M169" s="125">
        <f t="shared" si="34"/>
        <v>165075</v>
      </c>
      <c r="N169" s="125">
        <f t="shared" si="34"/>
        <v>48247.5</v>
      </c>
      <c r="O169" s="125">
        <f t="shared" si="34"/>
        <v>37.5</v>
      </c>
      <c r="P169" s="125">
        <f t="shared" si="34"/>
        <v>64</v>
      </c>
      <c r="Q169" s="125">
        <f t="shared" si="34"/>
        <v>116854</v>
      </c>
      <c r="R169" s="125">
        <f t="shared" si="34"/>
        <v>1840</v>
      </c>
    </row>
    <row r="170" spans="1:18" ht="12.75" customHeight="1">
      <c r="A170" s="387">
        <v>43493</v>
      </c>
      <c r="B170" s="108" t="s">
        <v>112</v>
      </c>
      <c r="C170" s="109">
        <v>224</v>
      </c>
      <c r="D170" s="109">
        <v>31</v>
      </c>
      <c r="E170" s="109">
        <v>11</v>
      </c>
      <c r="F170" s="109">
        <v>47</v>
      </c>
      <c r="G170" s="109">
        <v>1</v>
      </c>
      <c r="H170" s="110">
        <v>37</v>
      </c>
      <c r="I170" s="110"/>
      <c r="J170" s="111">
        <v>19</v>
      </c>
      <c r="K170" s="126"/>
      <c r="L170" s="127"/>
      <c r="M170" s="112">
        <f>SUM(C170*15,F170*7.5,G170*7.5,H170*7.5,I170*7.5,J170*7.5,K170*100,L170*20)</f>
        <v>4140</v>
      </c>
      <c r="N170" s="112">
        <v>922.5</v>
      </c>
      <c r="O170" s="113"/>
      <c r="P170" s="113">
        <v>7.5</v>
      </c>
      <c r="Q170" s="122">
        <f aca="true" t="shared" si="35" ref="Q170:Q193">SUM(M170-N170)-O170+P170</f>
        <v>3225</v>
      </c>
      <c r="R170" s="114">
        <v>37</v>
      </c>
    </row>
    <row r="171" spans="1:18" ht="12.75" customHeight="1">
      <c r="A171" s="387"/>
      <c r="B171" s="108" t="s">
        <v>113</v>
      </c>
      <c r="C171" s="109"/>
      <c r="D171" s="109"/>
      <c r="E171" s="109"/>
      <c r="F171" s="109"/>
      <c r="G171" s="109"/>
      <c r="H171" s="110"/>
      <c r="I171" s="110"/>
      <c r="J171" s="111"/>
      <c r="K171" s="126"/>
      <c r="L171" s="127"/>
      <c r="M171" s="112">
        <f>SUM(C171*15,F171*7.5,G171*7.5,H171*7.5,I171*7.5,J171*7.5,K171*100,L171*20)</f>
        <v>0</v>
      </c>
      <c r="N171" s="112"/>
      <c r="O171" s="115"/>
      <c r="P171" s="115"/>
      <c r="Q171" s="122">
        <f t="shared" si="35"/>
        <v>0</v>
      </c>
      <c r="R171" s="114"/>
    </row>
    <row r="172" spans="1:18" ht="12.75" customHeight="1">
      <c r="A172" s="387"/>
      <c r="B172" s="108" t="s">
        <v>114</v>
      </c>
      <c r="C172" s="109">
        <v>289</v>
      </c>
      <c r="D172" s="109"/>
      <c r="E172" s="109">
        <v>26</v>
      </c>
      <c r="F172" s="109">
        <v>34</v>
      </c>
      <c r="G172" s="109">
        <v>2</v>
      </c>
      <c r="H172" s="110">
        <v>43</v>
      </c>
      <c r="I172" s="110"/>
      <c r="J172" s="111">
        <v>32</v>
      </c>
      <c r="K172" s="126"/>
      <c r="L172" s="127"/>
      <c r="M172" s="112">
        <f>SUM(C172*15,F172*7.5,G172*7.5,H172*7.5,I172*7.5,J172*7.5,K172*100,L172*20)</f>
        <v>5167.5</v>
      </c>
      <c r="N172" s="112">
        <v>930</v>
      </c>
      <c r="O172" s="115"/>
      <c r="P172" s="115">
        <v>10</v>
      </c>
      <c r="Q172" s="122">
        <f t="shared" si="35"/>
        <v>4247.5</v>
      </c>
      <c r="R172" s="114">
        <v>32</v>
      </c>
    </row>
    <row r="173" spans="1:18" ht="12.75" customHeight="1">
      <c r="A173" s="387"/>
      <c r="B173" s="108" t="s">
        <v>115</v>
      </c>
      <c r="C173" s="109">
        <v>171</v>
      </c>
      <c r="D173" s="109">
        <v>25</v>
      </c>
      <c r="E173" s="109">
        <v>16</v>
      </c>
      <c r="F173" s="109">
        <v>22</v>
      </c>
      <c r="G173" s="109">
        <v>3</v>
      </c>
      <c r="H173" s="110">
        <v>19</v>
      </c>
      <c r="I173" s="110"/>
      <c r="J173" s="111">
        <v>34</v>
      </c>
      <c r="K173" s="126"/>
      <c r="L173" s="127"/>
      <c r="M173" s="112">
        <f>SUM(C173*15,F173*7.5,G173*7.5,H173*7.5,I173*7.5,J173*7.5,K173*100,L173*20)</f>
        <v>3150</v>
      </c>
      <c r="N173" s="112">
        <v>637.5</v>
      </c>
      <c r="O173" s="115"/>
      <c r="P173" s="115"/>
      <c r="Q173" s="122">
        <f t="shared" si="35"/>
        <v>2512.5</v>
      </c>
      <c r="R173" s="114">
        <v>24</v>
      </c>
    </row>
    <row r="174" spans="1:18" ht="12.75" customHeight="1">
      <c r="A174" s="387"/>
      <c r="B174" s="108" t="s">
        <v>116</v>
      </c>
      <c r="C174" s="109">
        <v>29</v>
      </c>
      <c r="D174" s="109">
        <v>19</v>
      </c>
      <c r="E174" s="109">
        <v>8</v>
      </c>
      <c r="F174" s="109">
        <v>12</v>
      </c>
      <c r="G174" s="109"/>
      <c r="H174" s="110">
        <v>8</v>
      </c>
      <c r="I174" s="110"/>
      <c r="J174" s="111">
        <v>4</v>
      </c>
      <c r="K174" s="126"/>
      <c r="L174" s="127"/>
      <c r="M174" s="112">
        <f>SUM(C174*15,F174*7.5,G174*7.5,H174*7.5,I174*7.5,J174*7.5,K174*100,L174*20)</f>
        <v>615</v>
      </c>
      <c r="N174" s="112">
        <v>97.5</v>
      </c>
      <c r="O174" s="115"/>
      <c r="P174" s="115"/>
      <c r="Q174" s="122">
        <f t="shared" si="35"/>
        <v>517.5</v>
      </c>
      <c r="R174" s="114">
        <v>3</v>
      </c>
    </row>
    <row r="175" spans="1:21" ht="12.75" customHeight="1">
      <c r="A175" s="387"/>
      <c r="B175" s="116" t="s">
        <v>117</v>
      </c>
      <c r="C175" s="117">
        <f aca="true" t="shared" si="36" ref="C175:P175">SUM(C170:C174)</f>
        <v>713</v>
      </c>
      <c r="D175" s="117">
        <f t="shared" si="36"/>
        <v>75</v>
      </c>
      <c r="E175" s="117">
        <f t="shared" si="36"/>
        <v>61</v>
      </c>
      <c r="F175" s="117">
        <f t="shared" si="36"/>
        <v>115</v>
      </c>
      <c r="G175" s="117">
        <f t="shared" si="36"/>
        <v>6</v>
      </c>
      <c r="H175" s="117">
        <f t="shared" si="36"/>
        <v>107</v>
      </c>
      <c r="I175" s="117">
        <f t="shared" si="36"/>
        <v>0</v>
      </c>
      <c r="J175" s="117">
        <f t="shared" si="36"/>
        <v>89</v>
      </c>
      <c r="K175" s="117">
        <f t="shared" si="36"/>
        <v>0</v>
      </c>
      <c r="L175" s="118">
        <f t="shared" si="36"/>
        <v>0</v>
      </c>
      <c r="M175" s="119">
        <f t="shared" si="36"/>
        <v>13072.5</v>
      </c>
      <c r="N175" s="119">
        <f t="shared" si="36"/>
        <v>2587.5</v>
      </c>
      <c r="O175" s="118">
        <f t="shared" si="36"/>
        <v>0</v>
      </c>
      <c r="P175" s="118">
        <f t="shared" si="36"/>
        <v>17.5</v>
      </c>
      <c r="Q175" s="120">
        <f t="shared" si="35"/>
        <v>10502.5</v>
      </c>
      <c r="R175" s="121">
        <f>SUM(R170:R174)</f>
        <v>96</v>
      </c>
      <c r="T175" s="388">
        <v>43766</v>
      </c>
      <c r="U175" s="388"/>
    </row>
    <row r="176" spans="1:21" ht="12.75" customHeight="1">
      <c r="A176" s="387">
        <v>43494</v>
      </c>
      <c r="B176" s="108" t="s">
        <v>112</v>
      </c>
      <c r="C176" s="109">
        <v>211</v>
      </c>
      <c r="D176" s="109">
        <v>46</v>
      </c>
      <c r="E176" s="109">
        <v>27</v>
      </c>
      <c r="F176" s="109">
        <v>29</v>
      </c>
      <c r="G176" s="109">
        <v>2</v>
      </c>
      <c r="H176" s="110">
        <v>51</v>
      </c>
      <c r="I176" s="110"/>
      <c r="J176" s="111">
        <v>20</v>
      </c>
      <c r="K176" s="126"/>
      <c r="L176" s="127"/>
      <c r="M176" s="112">
        <f>SUM(C176*15,F176*7.5,G176*7.5,H176*7.5,I176*7.5,J176*7.5,K176*100,L176*20)</f>
        <v>3930</v>
      </c>
      <c r="N176" s="112">
        <v>915</v>
      </c>
      <c r="O176" s="135"/>
      <c r="P176" s="136"/>
      <c r="Q176" s="122">
        <f t="shared" si="35"/>
        <v>3015</v>
      </c>
      <c r="R176" s="114">
        <v>36</v>
      </c>
      <c r="T176" s="389" t="s">
        <v>120</v>
      </c>
      <c r="U176" s="389"/>
    </row>
    <row r="177" spans="1:21" ht="12.75" customHeight="1">
      <c r="A177" s="387"/>
      <c r="B177" s="108" t="s">
        <v>113</v>
      </c>
      <c r="C177" s="109"/>
      <c r="D177" s="109"/>
      <c r="E177" s="109"/>
      <c r="F177" s="109"/>
      <c r="G177" s="109"/>
      <c r="H177" s="110"/>
      <c r="I177" s="110"/>
      <c r="J177" s="111"/>
      <c r="K177" s="126"/>
      <c r="L177" s="127"/>
      <c r="M177" s="112">
        <f>SUM(C177*15,F177*7.5,G177*7.5,H177*7.5,I177*7.5,J177*7.5,K177*100,L177*20)</f>
        <v>0</v>
      </c>
      <c r="N177" s="112"/>
      <c r="O177" s="135"/>
      <c r="P177" s="136"/>
      <c r="Q177" s="122">
        <f t="shared" si="35"/>
        <v>0</v>
      </c>
      <c r="R177" s="114"/>
      <c r="T177" s="138" t="s">
        <v>112</v>
      </c>
      <c r="U177" s="139"/>
    </row>
    <row r="178" spans="1:21" ht="12.75" customHeight="1">
      <c r="A178" s="387"/>
      <c r="B178" s="108" t="s">
        <v>114</v>
      </c>
      <c r="C178" s="109">
        <v>238</v>
      </c>
      <c r="D178" s="109"/>
      <c r="E178" s="109">
        <v>19</v>
      </c>
      <c r="F178" s="109">
        <v>38</v>
      </c>
      <c r="G178" s="109"/>
      <c r="H178" s="110">
        <v>41</v>
      </c>
      <c r="I178" s="110"/>
      <c r="J178" s="111">
        <v>28</v>
      </c>
      <c r="K178" s="126"/>
      <c r="L178" s="127"/>
      <c r="M178" s="112">
        <f>SUM(C178*15,F178*7.5,G178*7.5,H178*7.5,I178*7.5,J178*7.5,K178*100,L178*20)</f>
        <v>4372.5</v>
      </c>
      <c r="N178" s="112">
        <v>1237.5</v>
      </c>
      <c r="O178" s="135">
        <v>60</v>
      </c>
      <c r="P178" s="136"/>
      <c r="Q178" s="122">
        <f t="shared" si="35"/>
        <v>3075</v>
      </c>
      <c r="R178" s="114">
        <v>48</v>
      </c>
      <c r="T178" s="138" t="s">
        <v>113</v>
      </c>
      <c r="U178" s="139"/>
    </row>
    <row r="179" spans="1:21" ht="12.75" customHeight="1">
      <c r="A179" s="387"/>
      <c r="B179" s="108" t="s">
        <v>115</v>
      </c>
      <c r="C179" s="109">
        <v>187</v>
      </c>
      <c r="D179" s="109">
        <v>25</v>
      </c>
      <c r="E179" s="109">
        <v>11</v>
      </c>
      <c r="F179" s="109">
        <v>26</v>
      </c>
      <c r="G179" s="109"/>
      <c r="H179" s="110">
        <v>29</v>
      </c>
      <c r="I179" s="110"/>
      <c r="J179" s="111">
        <v>34</v>
      </c>
      <c r="K179" s="126"/>
      <c r="L179" s="127"/>
      <c r="M179" s="112">
        <f>SUM(C179*15,F179*7.5,G179*7.5,H179*7.5,I179*7.5,J179*7.5,K179*100,L179*20)</f>
        <v>3472.5</v>
      </c>
      <c r="N179" s="112">
        <v>772.5</v>
      </c>
      <c r="O179" s="135"/>
      <c r="P179" s="136"/>
      <c r="Q179" s="122">
        <f t="shared" si="35"/>
        <v>2700</v>
      </c>
      <c r="R179" s="114">
        <v>28</v>
      </c>
      <c r="T179" s="138" t="s">
        <v>114</v>
      </c>
      <c r="U179" s="139"/>
    </row>
    <row r="180" spans="1:21" ht="12.75" customHeight="1">
      <c r="A180" s="387"/>
      <c r="B180" s="108" t="s">
        <v>116</v>
      </c>
      <c r="C180" s="109">
        <v>39</v>
      </c>
      <c r="D180" s="109">
        <v>28</v>
      </c>
      <c r="E180" s="109">
        <v>36</v>
      </c>
      <c r="F180" s="109">
        <v>7</v>
      </c>
      <c r="G180" s="109"/>
      <c r="H180" s="110">
        <v>6</v>
      </c>
      <c r="I180" s="110"/>
      <c r="J180" s="111">
        <v>4</v>
      </c>
      <c r="K180" s="126"/>
      <c r="L180" s="127"/>
      <c r="M180" s="112">
        <f>SUM(C180*15,F180*7.5,G180*7.5,H180*7.5,I180*7.5,J180*7.5,K180*100,L180*20)</f>
        <v>712.5</v>
      </c>
      <c r="N180" s="112">
        <v>142.5</v>
      </c>
      <c r="O180" s="135"/>
      <c r="P180" s="136"/>
      <c r="Q180" s="122">
        <f t="shared" si="35"/>
        <v>570</v>
      </c>
      <c r="R180" s="114">
        <v>7</v>
      </c>
      <c r="T180" s="114"/>
      <c r="U180" s="114"/>
    </row>
    <row r="181" spans="1:21" ht="12.75" customHeight="1">
      <c r="A181" s="387"/>
      <c r="B181" s="116" t="s">
        <v>117</v>
      </c>
      <c r="C181" s="117">
        <f aca="true" t="shared" si="37" ref="C181:P181">SUM(C176:C180)</f>
        <v>675</v>
      </c>
      <c r="D181" s="117">
        <f t="shared" si="37"/>
        <v>99</v>
      </c>
      <c r="E181" s="117">
        <f t="shared" si="37"/>
        <v>93</v>
      </c>
      <c r="F181" s="117">
        <f t="shared" si="37"/>
        <v>100</v>
      </c>
      <c r="G181" s="117">
        <f t="shared" si="37"/>
        <v>2</v>
      </c>
      <c r="H181" s="117">
        <f t="shared" si="37"/>
        <v>127</v>
      </c>
      <c r="I181" s="117">
        <f t="shared" si="37"/>
        <v>0</v>
      </c>
      <c r="J181" s="117">
        <f t="shared" si="37"/>
        <v>86</v>
      </c>
      <c r="K181" s="117">
        <f t="shared" si="37"/>
        <v>0</v>
      </c>
      <c r="L181" s="118">
        <f t="shared" si="37"/>
        <v>0</v>
      </c>
      <c r="M181" s="119">
        <f t="shared" si="37"/>
        <v>12487.5</v>
      </c>
      <c r="N181" s="119">
        <f t="shared" si="37"/>
        <v>3067.5</v>
      </c>
      <c r="O181" s="118">
        <f t="shared" si="37"/>
        <v>60</v>
      </c>
      <c r="P181" s="118">
        <f t="shared" si="37"/>
        <v>0</v>
      </c>
      <c r="Q181" s="120">
        <f t="shared" si="35"/>
        <v>9360</v>
      </c>
      <c r="R181" s="121">
        <f>SUM(R176:R180)</f>
        <v>119</v>
      </c>
      <c r="T181" s="138" t="s">
        <v>115</v>
      </c>
      <c r="U181" s="139"/>
    </row>
    <row r="182" spans="1:21" ht="12.75" customHeight="1">
      <c r="A182" s="387">
        <v>43495</v>
      </c>
      <c r="B182" s="108" t="s">
        <v>112</v>
      </c>
      <c r="C182" s="109">
        <v>301</v>
      </c>
      <c r="D182" s="109">
        <v>31</v>
      </c>
      <c r="E182" s="109">
        <v>10</v>
      </c>
      <c r="F182" s="109">
        <v>69</v>
      </c>
      <c r="G182" s="109">
        <v>3</v>
      </c>
      <c r="H182" s="110">
        <v>33</v>
      </c>
      <c r="I182" s="110"/>
      <c r="J182" s="111">
        <v>34</v>
      </c>
      <c r="K182" s="126"/>
      <c r="L182" s="127"/>
      <c r="M182" s="112">
        <f>SUM(C182*15,F182*7.5,G182*7.5,H182*7.5,I182*7.5,J182*7.5,K182*100,L182*20)</f>
        <v>5557.5</v>
      </c>
      <c r="N182" s="112">
        <v>1042.5</v>
      </c>
      <c r="O182" s="135">
        <v>150</v>
      </c>
      <c r="P182" s="136"/>
      <c r="Q182" s="122">
        <f t="shared" si="35"/>
        <v>4365</v>
      </c>
      <c r="R182" s="114">
        <v>45</v>
      </c>
      <c r="T182" s="138" t="s">
        <v>116</v>
      </c>
      <c r="U182" s="139"/>
    </row>
    <row r="183" spans="1:21" ht="12.75" customHeight="1">
      <c r="A183" s="387"/>
      <c r="B183" s="108" t="s">
        <v>113</v>
      </c>
      <c r="C183" s="109"/>
      <c r="D183" s="109"/>
      <c r="E183" s="109"/>
      <c r="F183" s="109"/>
      <c r="G183" s="109"/>
      <c r="H183" s="110"/>
      <c r="I183" s="110"/>
      <c r="J183" s="111"/>
      <c r="K183" s="126"/>
      <c r="L183" s="127"/>
      <c r="M183" s="112">
        <f>SUM(C183*15,F183*7.5,G183*7.5,H183*7.5,I183*7.5,J183*7.5,K183*100,L183*20)</f>
        <v>0</v>
      </c>
      <c r="N183" s="112"/>
      <c r="O183" s="135"/>
      <c r="P183" s="136"/>
      <c r="Q183" s="122">
        <f t="shared" si="35"/>
        <v>0</v>
      </c>
      <c r="R183" s="114"/>
      <c r="T183" s="114" t="s">
        <v>121</v>
      </c>
      <c r="U183" s="114"/>
    </row>
    <row r="184" spans="1:18" ht="12.75" customHeight="1">
      <c r="A184" s="387"/>
      <c r="B184" s="108" t="s">
        <v>114</v>
      </c>
      <c r="C184" s="109">
        <v>230</v>
      </c>
      <c r="D184" s="109">
        <v>39</v>
      </c>
      <c r="E184" s="109">
        <v>20</v>
      </c>
      <c r="F184" s="109">
        <v>28</v>
      </c>
      <c r="G184" s="109">
        <v>3</v>
      </c>
      <c r="H184" s="110">
        <v>30</v>
      </c>
      <c r="I184" s="110"/>
      <c r="J184" s="111">
        <v>20</v>
      </c>
      <c r="K184" s="126"/>
      <c r="L184" s="127"/>
      <c r="M184" s="112">
        <f>SUM(C184*15,F184*7.5,G184*7.5,H184*7.5,I184*7.5,J184*7.5,K184*100,L184*20)</f>
        <v>4057.5</v>
      </c>
      <c r="N184" s="112">
        <v>975</v>
      </c>
      <c r="O184" s="135"/>
      <c r="P184" s="136"/>
      <c r="Q184" s="122">
        <f t="shared" si="35"/>
        <v>3082.5</v>
      </c>
      <c r="R184" s="114">
        <v>39</v>
      </c>
    </row>
    <row r="185" spans="1:18" ht="12.75" customHeight="1">
      <c r="A185" s="387"/>
      <c r="B185" s="108" t="s">
        <v>115</v>
      </c>
      <c r="C185" s="109">
        <v>186</v>
      </c>
      <c r="D185" s="109">
        <v>43</v>
      </c>
      <c r="E185" s="140">
        <v>14</v>
      </c>
      <c r="F185" s="109">
        <v>49</v>
      </c>
      <c r="G185" s="109">
        <v>2</v>
      </c>
      <c r="H185" s="110">
        <v>25</v>
      </c>
      <c r="I185" s="110"/>
      <c r="J185" s="111">
        <v>18</v>
      </c>
      <c r="K185" s="126"/>
      <c r="L185" s="127"/>
      <c r="M185" s="112">
        <f>SUM(C185*15,F185*7.5,G185*7.5,H185*7.5,I185*7.5,J185*7.5,K185*100,L185*20)</f>
        <v>3495</v>
      </c>
      <c r="N185" s="112">
        <v>577.5</v>
      </c>
      <c r="O185" s="135"/>
      <c r="P185" s="136"/>
      <c r="Q185" s="122">
        <f t="shared" si="35"/>
        <v>2917.5</v>
      </c>
      <c r="R185" s="114">
        <v>24</v>
      </c>
    </row>
    <row r="186" spans="1:18" ht="12.75" customHeight="1">
      <c r="A186" s="387"/>
      <c r="B186" s="108" t="s">
        <v>116</v>
      </c>
      <c r="C186" s="109">
        <v>39</v>
      </c>
      <c r="D186" s="109">
        <v>51</v>
      </c>
      <c r="E186" s="109">
        <v>20</v>
      </c>
      <c r="F186" s="109">
        <v>14</v>
      </c>
      <c r="G186" s="109">
        <v>0</v>
      </c>
      <c r="H186" s="110">
        <v>3</v>
      </c>
      <c r="I186" s="110">
        <v>0</v>
      </c>
      <c r="J186" s="111">
        <v>6</v>
      </c>
      <c r="K186" s="126"/>
      <c r="L186" s="127"/>
      <c r="M186" s="112">
        <f>SUM(C186*15,F186*7.5,G186*7.5,H186*7.5,I186*7.5,J186*7.5,K186*100,L186*20)</f>
        <v>757.5</v>
      </c>
      <c r="N186" s="112">
        <v>142.5</v>
      </c>
      <c r="O186" s="135"/>
      <c r="P186" s="136"/>
      <c r="Q186" s="122">
        <f t="shared" si="35"/>
        <v>615</v>
      </c>
      <c r="R186" s="114">
        <v>8</v>
      </c>
    </row>
    <row r="187" spans="1:18" ht="12.75" customHeight="1">
      <c r="A187" s="387"/>
      <c r="B187" s="116" t="s">
        <v>117</v>
      </c>
      <c r="C187" s="117">
        <f aca="true" t="shared" si="38" ref="C187:P187">SUM(C182:C186)</f>
        <v>756</v>
      </c>
      <c r="D187" s="117">
        <f t="shared" si="38"/>
        <v>164</v>
      </c>
      <c r="E187" s="117">
        <f t="shared" si="38"/>
        <v>64</v>
      </c>
      <c r="F187" s="117">
        <f t="shared" si="38"/>
        <v>160</v>
      </c>
      <c r="G187" s="117">
        <f t="shared" si="38"/>
        <v>8</v>
      </c>
      <c r="H187" s="117">
        <f t="shared" si="38"/>
        <v>91</v>
      </c>
      <c r="I187" s="117">
        <f t="shared" si="38"/>
        <v>0</v>
      </c>
      <c r="J187" s="117">
        <f t="shared" si="38"/>
        <v>78</v>
      </c>
      <c r="K187" s="117">
        <f t="shared" si="38"/>
        <v>0</v>
      </c>
      <c r="L187" s="118">
        <f t="shared" si="38"/>
        <v>0</v>
      </c>
      <c r="M187" s="119">
        <f t="shared" si="38"/>
        <v>13867.5</v>
      </c>
      <c r="N187" s="119">
        <f t="shared" si="38"/>
        <v>2737.5</v>
      </c>
      <c r="O187" s="118">
        <f t="shared" si="38"/>
        <v>150</v>
      </c>
      <c r="P187" s="118">
        <f t="shared" si="38"/>
        <v>0</v>
      </c>
      <c r="Q187" s="120">
        <f t="shared" si="35"/>
        <v>10980</v>
      </c>
      <c r="R187" s="121">
        <f>SUM(R182:R186)</f>
        <v>116</v>
      </c>
    </row>
    <row r="188" spans="1:18" ht="12.75" customHeight="1">
      <c r="A188" s="387">
        <v>43496</v>
      </c>
      <c r="B188" s="108" t="s">
        <v>112</v>
      </c>
      <c r="C188" s="109">
        <v>197</v>
      </c>
      <c r="D188" s="109">
        <v>45</v>
      </c>
      <c r="E188" s="109">
        <v>23</v>
      </c>
      <c r="F188" s="109">
        <v>19</v>
      </c>
      <c r="G188" s="109"/>
      <c r="H188" s="110">
        <v>35</v>
      </c>
      <c r="I188" s="110">
        <v>2</v>
      </c>
      <c r="J188" s="111">
        <v>36</v>
      </c>
      <c r="K188" s="126">
        <v>1</v>
      </c>
      <c r="L188" s="127">
        <v>1</v>
      </c>
      <c r="M188" s="112">
        <f>SUM(C188*15,F188*7.5,G188*7.5,H188*7.5,I188*7.5,J188*7.5,K188*100,L188*20)</f>
        <v>3765</v>
      </c>
      <c r="N188" s="112">
        <v>675</v>
      </c>
      <c r="O188" s="135"/>
      <c r="P188" s="136"/>
      <c r="Q188" s="122">
        <f t="shared" si="35"/>
        <v>3090</v>
      </c>
      <c r="R188" s="114">
        <v>28</v>
      </c>
    </row>
    <row r="189" spans="1:18" ht="12.75" customHeight="1">
      <c r="A189" s="387"/>
      <c r="B189" s="108" t="s">
        <v>113</v>
      </c>
      <c r="C189" s="109"/>
      <c r="D189" s="109"/>
      <c r="E189" s="109"/>
      <c r="F189" s="109"/>
      <c r="G189" s="109"/>
      <c r="H189" s="110"/>
      <c r="I189" s="110"/>
      <c r="J189" s="111"/>
      <c r="K189" s="126"/>
      <c r="L189" s="127"/>
      <c r="M189" s="112">
        <f>SUM(C189*15,F189*7.5,G189*7.5,H189*7.5,I189*7.5,J189*7.5,K189*100,L189*20)</f>
        <v>0</v>
      </c>
      <c r="N189" s="112"/>
      <c r="O189" s="135"/>
      <c r="P189" s="136"/>
      <c r="Q189" s="122">
        <f t="shared" si="35"/>
        <v>0</v>
      </c>
      <c r="R189" s="114"/>
    </row>
    <row r="190" spans="1:18" ht="12.75" customHeight="1">
      <c r="A190" s="387"/>
      <c r="B190" s="108" t="s">
        <v>114</v>
      </c>
      <c r="C190" s="109">
        <v>335</v>
      </c>
      <c r="D190" s="109"/>
      <c r="E190" s="109">
        <v>28</v>
      </c>
      <c r="F190" s="109">
        <v>47</v>
      </c>
      <c r="G190" s="109">
        <v>3</v>
      </c>
      <c r="H190" s="110">
        <v>58</v>
      </c>
      <c r="I190" s="110"/>
      <c r="J190" s="111">
        <v>46</v>
      </c>
      <c r="K190" s="126"/>
      <c r="L190" s="127"/>
      <c r="M190" s="112">
        <f>SUM(C190*15,F190*7.5,G190*7.5,H190*7.5,I190*7.5,J190*7.5,K190*100,L190*20)</f>
        <v>6180</v>
      </c>
      <c r="N190" s="112">
        <v>1237.5</v>
      </c>
      <c r="O190" s="135"/>
      <c r="P190" s="136"/>
      <c r="Q190" s="122">
        <f t="shared" si="35"/>
        <v>4942.5</v>
      </c>
      <c r="R190" s="114">
        <v>48</v>
      </c>
    </row>
    <row r="191" spans="1:18" ht="12.75" customHeight="1">
      <c r="A191" s="387"/>
      <c r="B191" s="108" t="s">
        <v>115</v>
      </c>
      <c r="C191" s="109">
        <v>139</v>
      </c>
      <c r="D191" s="109">
        <v>33</v>
      </c>
      <c r="E191" s="109">
        <v>15</v>
      </c>
      <c r="F191" s="109">
        <v>20</v>
      </c>
      <c r="G191" s="109"/>
      <c r="H191" s="110">
        <v>19</v>
      </c>
      <c r="I191" s="110"/>
      <c r="J191" s="111">
        <v>13</v>
      </c>
      <c r="K191" s="126"/>
      <c r="L191" s="127"/>
      <c r="M191" s="112">
        <f>SUM(C191*15,F191*7.5,G191*7.5,H191*7.5,I191*7.5,J191*7.5,K191*100,L191*20)</f>
        <v>2475</v>
      </c>
      <c r="N191" s="112">
        <v>427.5</v>
      </c>
      <c r="O191" s="135"/>
      <c r="P191" s="136"/>
      <c r="Q191" s="122">
        <f t="shared" si="35"/>
        <v>2047.5</v>
      </c>
      <c r="R191" s="114">
        <v>20</v>
      </c>
    </row>
    <row r="192" spans="1:18" ht="12.75" customHeight="1">
      <c r="A192" s="387"/>
      <c r="B192" s="108" t="s">
        <v>116</v>
      </c>
      <c r="C192" s="109">
        <v>55</v>
      </c>
      <c r="D192" s="109">
        <v>24</v>
      </c>
      <c r="E192" s="109">
        <v>9</v>
      </c>
      <c r="F192" s="109">
        <v>15</v>
      </c>
      <c r="G192" s="109"/>
      <c r="H192" s="110">
        <v>12</v>
      </c>
      <c r="I192" s="110"/>
      <c r="J192" s="127">
        <v>3</v>
      </c>
      <c r="K192" s="126"/>
      <c r="L192" s="127"/>
      <c r="M192" s="112">
        <f>SUM(C192*15,F192*7.5,G192*7.5,H192*7.5,I192*7.5,J192*7.5,K192*100,L192*20)</f>
        <v>1050</v>
      </c>
      <c r="N192" s="112">
        <v>405</v>
      </c>
      <c r="O192" s="135"/>
      <c r="P192" s="136"/>
      <c r="Q192" s="122">
        <f t="shared" si="35"/>
        <v>645</v>
      </c>
      <c r="R192" s="114">
        <v>9</v>
      </c>
    </row>
    <row r="193" spans="1:22" ht="12.75" customHeight="1">
      <c r="A193" s="387"/>
      <c r="B193" s="116" t="s">
        <v>117</v>
      </c>
      <c r="C193" s="117">
        <f aca="true" t="shared" si="39" ref="C193:P193">SUM(C188:C192)</f>
        <v>726</v>
      </c>
      <c r="D193" s="117">
        <f t="shared" si="39"/>
        <v>102</v>
      </c>
      <c r="E193" s="117">
        <f t="shared" si="39"/>
        <v>75</v>
      </c>
      <c r="F193" s="117">
        <f t="shared" si="39"/>
        <v>101</v>
      </c>
      <c r="G193" s="117">
        <f t="shared" si="39"/>
        <v>3</v>
      </c>
      <c r="H193" s="117">
        <f t="shared" si="39"/>
        <v>124</v>
      </c>
      <c r="I193" s="117">
        <f t="shared" si="39"/>
        <v>2</v>
      </c>
      <c r="J193" s="117">
        <f t="shared" si="39"/>
        <v>98</v>
      </c>
      <c r="K193" s="117">
        <f t="shared" si="39"/>
        <v>1</v>
      </c>
      <c r="L193" s="118">
        <f t="shared" si="39"/>
        <v>1</v>
      </c>
      <c r="M193" s="119">
        <f t="shared" si="39"/>
        <v>13470</v>
      </c>
      <c r="N193" s="119">
        <f t="shared" si="39"/>
        <v>2745</v>
      </c>
      <c r="O193" s="118">
        <f t="shared" si="39"/>
        <v>0</v>
      </c>
      <c r="P193" s="118">
        <f t="shared" si="39"/>
        <v>0</v>
      </c>
      <c r="Q193" s="120">
        <f t="shared" si="35"/>
        <v>10725</v>
      </c>
      <c r="R193" s="121">
        <f>SUM(R188:R192)</f>
        <v>105</v>
      </c>
      <c r="V193" s="141"/>
    </row>
    <row r="194" spans="1:18" ht="12.75" customHeight="1">
      <c r="A194" s="385" t="s">
        <v>118</v>
      </c>
      <c r="B194" s="385"/>
      <c r="C194" s="125">
        <f aca="true" t="shared" si="40" ref="C194:Q194">SUM(C175,C181,C187,C193)</f>
        <v>2870</v>
      </c>
      <c r="D194" s="125">
        <f t="shared" si="40"/>
        <v>440</v>
      </c>
      <c r="E194" s="125">
        <f t="shared" si="40"/>
        <v>293</v>
      </c>
      <c r="F194" s="125">
        <f t="shared" si="40"/>
        <v>476</v>
      </c>
      <c r="G194" s="125">
        <f t="shared" si="40"/>
        <v>19</v>
      </c>
      <c r="H194" s="125">
        <f t="shared" si="40"/>
        <v>449</v>
      </c>
      <c r="I194" s="125">
        <f t="shared" si="40"/>
        <v>2</v>
      </c>
      <c r="J194" s="125">
        <f t="shared" si="40"/>
        <v>351</v>
      </c>
      <c r="K194" s="125">
        <f t="shared" si="40"/>
        <v>1</v>
      </c>
      <c r="L194" s="125">
        <f t="shared" si="40"/>
        <v>1</v>
      </c>
      <c r="M194" s="125">
        <f t="shared" si="40"/>
        <v>52897.5</v>
      </c>
      <c r="N194" s="125">
        <f t="shared" si="40"/>
        <v>11137.5</v>
      </c>
      <c r="O194" s="125">
        <f t="shared" si="40"/>
        <v>210</v>
      </c>
      <c r="P194" s="125">
        <f t="shared" si="40"/>
        <v>17.5</v>
      </c>
      <c r="Q194" s="125">
        <f t="shared" si="40"/>
        <v>41567.5</v>
      </c>
      <c r="R194" s="125">
        <f>SUM(R193)</f>
        <v>105</v>
      </c>
    </row>
    <row r="195" spans="1:23" s="143" customFormat="1" ht="12.75" customHeight="1">
      <c r="A195" s="386" t="s">
        <v>122</v>
      </c>
      <c r="B195" s="386"/>
      <c r="C195" s="142">
        <f aca="true" t="shared" si="41" ref="C195:Q195">SUM(C40,C83,C126,C169,C194)</f>
        <v>41461</v>
      </c>
      <c r="D195" s="142">
        <f t="shared" si="41"/>
        <v>4363</v>
      </c>
      <c r="E195" s="142">
        <f t="shared" si="41"/>
        <v>2787</v>
      </c>
      <c r="F195" s="142">
        <f t="shared" si="41"/>
        <v>9070</v>
      </c>
      <c r="G195" s="142">
        <f t="shared" si="41"/>
        <v>294</v>
      </c>
      <c r="H195" s="142">
        <f t="shared" si="41"/>
        <v>6492</v>
      </c>
      <c r="I195" s="142">
        <f t="shared" si="41"/>
        <v>63</v>
      </c>
      <c r="J195" s="142">
        <f t="shared" si="41"/>
        <v>5732</v>
      </c>
      <c r="K195" s="142">
        <f t="shared" si="41"/>
        <v>11</v>
      </c>
      <c r="L195" s="142">
        <f t="shared" si="41"/>
        <v>25</v>
      </c>
      <c r="M195" s="142">
        <f t="shared" si="41"/>
        <v>785387.5</v>
      </c>
      <c r="N195" s="142">
        <f t="shared" si="41"/>
        <v>225252</v>
      </c>
      <c r="O195" s="142">
        <f t="shared" si="41"/>
        <v>2270.5</v>
      </c>
      <c r="P195" s="142">
        <f t="shared" si="41"/>
        <v>557.5</v>
      </c>
      <c r="Q195" s="142">
        <f t="shared" si="41"/>
        <v>558422.5</v>
      </c>
      <c r="R195" s="142">
        <f>SUM(R40,R3,R126,R169,R194)</f>
        <v>5968</v>
      </c>
      <c r="U195"/>
      <c r="V195"/>
      <c r="W195"/>
    </row>
  </sheetData>
  <sheetProtection selectLockedCells="1" selectUnlockedCells="1"/>
  <mergeCells count="44">
    <mergeCell ref="A1:R1"/>
    <mergeCell ref="A2:B2"/>
    <mergeCell ref="C2:E2"/>
    <mergeCell ref="F2:J2"/>
    <mergeCell ref="K2:L2"/>
    <mergeCell ref="A4:A9"/>
    <mergeCell ref="A10:A15"/>
    <mergeCell ref="A16:A21"/>
    <mergeCell ref="A22:A27"/>
    <mergeCell ref="A28:A33"/>
    <mergeCell ref="A34:A39"/>
    <mergeCell ref="A40:B40"/>
    <mergeCell ref="A41:A46"/>
    <mergeCell ref="A47:A52"/>
    <mergeCell ref="A53:A58"/>
    <mergeCell ref="A59:A64"/>
    <mergeCell ref="A65:A70"/>
    <mergeCell ref="A71:A76"/>
    <mergeCell ref="A77:A82"/>
    <mergeCell ref="A83:B83"/>
    <mergeCell ref="A84:A89"/>
    <mergeCell ref="A90:A95"/>
    <mergeCell ref="A96:A101"/>
    <mergeCell ref="A102:A107"/>
    <mergeCell ref="A108:A113"/>
    <mergeCell ref="A114:A119"/>
    <mergeCell ref="A120:A125"/>
    <mergeCell ref="A126:B126"/>
    <mergeCell ref="A127:A132"/>
    <mergeCell ref="A133:A138"/>
    <mergeCell ref="A139:A144"/>
    <mergeCell ref="A145:A150"/>
    <mergeCell ref="A151:A156"/>
    <mergeCell ref="A157:A162"/>
    <mergeCell ref="A163:A168"/>
    <mergeCell ref="A169:B169"/>
    <mergeCell ref="A194:B194"/>
    <mergeCell ref="A195:B195"/>
    <mergeCell ref="A170:A175"/>
    <mergeCell ref="T175:U175"/>
    <mergeCell ref="A176:A181"/>
    <mergeCell ref="T176:U176"/>
    <mergeCell ref="A182:A187"/>
    <mergeCell ref="A188:A193"/>
  </mergeCells>
  <printOptions/>
  <pageMargins left="0.39375" right="0.39375" top="0.31527777777777777" bottom="0.31527777777777777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77"/>
  <sheetViews>
    <sheetView zoomScalePageLayoutView="0" workbookViewId="0" topLeftCell="A1">
      <pane ySplit="3" topLeftCell="A163" activePane="bottomLeft" state="frozen"/>
      <selection pane="topLeft" activeCell="A1" sqref="A1"/>
      <selection pane="bottomLeft" activeCell="N177" sqref="N177"/>
    </sheetView>
  </sheetViews>
  <sheetFormatPr defaultColWidth="7.00390625" defaultRowHeight="12.75" customHeight="1"/>
  <cols>
    <col min="1" max="1" width="7.57421875" style="97" customWidth="1"/>
    <col min="2" max="2" width="16.57421875" style="97" customWidth="1"/>
    <col min="3" max="3" width="9.57421875" style="97" customWidth="1"/>
    <col min="4" max="4" width="7.57421875" style="97" customWidth="1"/>
    <col min="5" max="5" width="9.57421875" style="97" customWidth="1"/>
    <col min="6" max="6" width="6.57421875" style="97" customWidth="1"/>
    <col min="7" max="7" width="9.140625" style="97" customWidth="1"/>
    <col min="8" max="8" width="9.57421875" style="97" customWidth="1"/>
    <col min="9" max="9" width="9.57421875" style="98" customWidth="1"/>
    <col min="10" max="10" width="7.57421875" style="97" customWidth="1"/>
    <col min="11" max="11" width="10.57421875" style="97" customWidth="1"/>
    <col min="12" max="12" width="7.57421875" style="97" customWidth="1"/>
    <col min="13" max="13" width="8.57421875" style="97" customWidth="1"/>
    <col min="14" max="14" width="9.57421875" style="97" customWidth="1"/>
    <col min="15" max="16" width="7.57421875" style="0" customWidth="1"/>
    <col min="17" max="18" width="9.57421875" style="0" customWidth="1"/>
  </cols>
  <sheetData>
    <row r="1" spans="1:18" ht="12.75" customHeight="1">
      <c r="A1" s="394" t="s">
        <v>88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</row>
    <row r="2" spans="1:18" ht="64.5" customHeight="1">
      <c r="A2" s="395" t="s">
        <v>123</v>
      </c>
      <c r="B2" s="395"/>
      <c r="C2" s="394" t="s">
        <v>90</v>
      </c>
      <c r="D2" s="394"/>
      <c r="E2" s="394"/>
      <c r="F2" s="394" t="s">
        <v>91</v>
      </c>
      <c r="G2" s="394"/>
      <c r="H2" s="394"/>
      <c r="I2" s="394"/>
      <c r="J2" s="394"/>
      <c r="K2" s="394" t="s">
        <v>92</v>
      </c>
      <c r="L2" s="394"/>
      <c r="M2" s="145" t="s">
        <v>93</v>
      </c>
      <c r="N2" s="103" t="s">
        <v>94</v>
      </c>
      <c r="O2" s="146" t="s">
        <v>95</v>
      </c>
      <c r="P2" s="147" t="s">
        <v>96</v>
      </c>
      <c r="Q2" s="148" t="s">
        <v>97</v>
      </c>
      <c r="R2" s="149" t="s">
        <v>98</v>
      </c>
    </row>
    <row r="3" spans="1:249" s="107" customFormat="1" ht="12.75" customHeight="1">
      <c r="A3" s="150" t="s">
        <v>99</v>
      </c>
      <c r="B3" s="150" t="s">
        <v>100</v>
      </c>
      <c r="C3" s="150" t="s">
        <v>101</v>
      </c>
      <c r="D3" s="150" t="s">
        <v>102</v>
      </c>
      <c r="E3" s="151" t="s">
        <v>103</v>
      </c>
      <c r="F3" s="151" t="s">
        <v>104</v>
      </c>
      <c r="G3" s="151" t="s">
        <v>105</v>
      </c>
      <c r="H3" s="151" t="s">
        <v>106</v>
      </c>
      <c r="I3" s="151" t="s">
        <v>107</v>
      </c>
      <c r="J3" s="151" t="s">
        <v>108</v>
      </c>
      <c r="K3" s="151" t="s">
        <v>109</v>
      </c>
      <c r="L3" s="151" t="s">
        <v>110</v>
      </c>
      <c r="M3" s="151" t="s">
        <v>111</v>
      </c>
      <c r="N3" s="151" t="s">
        <v>111</v>
      </c>
      <c r="O3" s="151" t="s">
        <v>111</v>
      </c>
      <c r="P3" s="151" t="s">
        <v>111</v>
      </c>
      <c r="Q3" s="101" t="s">
        <v>111</v>
      </c>
      <c r="R3" s="101"/>
      <c r="IF3"/>
      <c r="IG3"/>
      <c r="IH3"/>
      <c r="II3"/>
      <c r="IJ3"/>
      <c r="IK3"/>
      <c r="IL3"/>
      <c r="IM3"/>
      <c r="IN3"/>
      <c r="IO3"/>
    </row>
    <row r="4" spans="1:18" ht="12.75" customHeight="1">
      <c r="A4" s="387">
        <v>43497</v>
      </c>
      <c r="B4" s="108" t="s">
        <v>112</v>
      </c>
      <c r="C4" s="109">
        <v>235</v>
      </c>
      <c r="D4" s="109">
        <v>33</v>
      </c>
      <c r="E4" s="109">
        <v>12</v>
      </c>
      <c r="F4" s="109">
        <v>66</v>
      </c>
      <c r="G4" s="109">
        <v>4</v>
      </c>
      <c r="H4" s="110">
        <v>12</v>
      </c>
      <c r="I4" s="110"/>
      <c r="J4" s="111">
        <v>22</v>
      </c>
      <c r="K4" s="111"/>
      <c r="L4" s="111"/>
      <c r="M4" s="112">
        <f>SUM(C4*15,F4*7.5,G4*7.5,H4*7.5,I4*7.5,J4*7.5,K4*100,L4*20)</f>
        <v>4305</v>
      </c>
      <c r="N4" s="112">
        <v>510</v>
      </c>
      <c r="O4" s="113"/>
      <c r="P4" s="113"/>
      <c r="Q4" s="122">
        <f aca="true" t="shared" si="0" ref="Q4:Q21">SUM(M4-N4)-O4+P4</f>
        <v>3795</v>
      </c>
      <c r="R4" s="114">
        <v>22</v>
      </c>
    </row>
    <row r="5" spans="1:18" ht="12.75" customHeight="1">
      <c r="A5" s="387"/>
      <c r="B5" s="108" t="s">
        <v>113</v>
      </c>
      <c r="C5" s="109"/>
      <c r="D5" s="109"/>
      <c r="E5" s="109"/>
      <c r="F5" s="109"/>
      <c r="G5" s="109"/>
      <c r="H5" s="110"/>
      <c r="I5" s="110"/>
      <c r="J5" s="111"/>
      <c r="K5" s="111"/>
      <c r="L5" s="111"/>
      <c r="M5" s="112">
        <f>SUM(C5*15,F5*7.5,G5*7.5,H5*7.5,I5*7.5,J5*7.5,K5*100,L5*20)</f>
        <v>0</v>
      </c>
      <c r="N5" s="112"/>
      <c r="O5" s="115"/>
      <c r="P5" s="115"/>
      <c r="Q5" s="122">
        <f t="shared" si="0"/>
        <v>0</v>
      </c>
      <c r="R5" s="114"/>
    </row>
    <row r="6" spans="1:18" ht="12.75" customHeight="1">
      <c r="A6" s="387"/>
      <c r="B6" s="108" t="s">
        <v>114</v>
      </c>
      <c r="C6" s="109">
        <v>243</v>
      </c>
      <c r="D6" s="109"/>
      <c r="E6" s="109">
        <v>19</v>
      </c>
      <c r="F6" s="109">
        <v>51</v>
      </c>
      <c r="G6" s="109">
        <v>5</v>
      </c>
      <c r="H6" s="110">
        <v>32</v>
      </c>
      <c r="I6" s="110"/>
      <c r="J6" s="111">
        <v>50</v>
      </c>
      <c r="K6" s="111"/>
      <c r="L6" s="111"/>
      <c r="M6" s="112">
        <f>SUM(C6*15,F6*7.5,G6*7.5,H6*7.5,I6*7.5,J6*7.5,K6*100,L6*20)</f>
        <v>4680</v>
      </c>
      <c r="N6" s="112">
        <v>1245</v>
      </c>
      <c r="O6" s="115"/>
      <c r="P6" s="115">
        <v>10</v>
      </c>
      <c r="Q6" s="122">
        <f t="shared" si="0"/>
        <v>3445</v>
      </c>
      <c r="R6" s="114">
        <v>46</v>
      </c>
    </row>
    <row r="7" spans="1:18" ht="12.75" customHeight="1">
      <c r="A7" s="387"/>
      <c r="B7" s="108" t="s">
        <v>115</v>
      </c>
      <c r="C7" s="109">
        <v>196</v>
      </c>
      <c r="D7" s="109">
        <v>55</v>
      </c>
      <c r="E7" s="109">
        <v>11</v>
      </c>
      <c r="F7" s="109">
        <v>60</v>
      </c>
      <c r="G7" s="109">
        <v>5</v>
      </c>
      <c r="H7" s="110">
        <v>18</v>
      </c>
      <c r="I7" s="110"/>
      <c r="J7" s="111">
        <v>17</v>
      </c>
      <c r="K7" s="111"/>
      <c r="L7" s="111"/>
      <c r="M7" s="112">
        <f>SUM(C7*15,F7*7.5,G7*7.5,H7*7.5,I7*7.5,J7*7.5,K7*100,L7*20)</f>
        <v>3690</v>
      </c>
      <c r="N7" s="112">
        <v>607.5</v>
      </c>
      <c r="O7" s="115"/>
      <c r="P7" s="115"/>
      <c r="Q7" s="122">
        <f t="shared" si="0"/>
        <v>3082.5</v>
      </c>
      <c r="R7" s="114">
        <v>30</v>
      </c>
    </row>
    <row r="8" spans="1:18" ht="12.75" customHeight="1">
      <c r="A8" s="387"/>
      <c r="B8" s="108" t="s">
        <v>116</v>
      </c>
      <c r="C8" s="109">
        <v>25</v>
      </c>
      <c r="D8" s="109">
        <v>32</v>
      </c>
      <c r="E8" s="109">
        <v>44</v>
      </c>
      <c r="F8" s="109">
        <v>10</v>
      </c>
      <c r="G8" s="109"/>
      <c r="H8" s="110">
        <v>7</v>
      </c>
      <c r="I8" s="110"/>
      <c r="J8" s="111">
        <v>1</v>
      </c>
      <c r="K8" s="111"/>
      <c r="L8" s="111"/>
      <c r="M8" s="112">
        <f>SUM(C8*15,F8*7.5,G8*7.5,H8*7.5,I8*7.5,J8*7.5,K8*100,L8*20)</f>
        <v>510</v>
      </c>
      <c r="N8" s="112">
        <v>75</v>
      </c>
      <c r="O8" s="115"/>
      <c r="P8" s="115"/>
      <c r="Q8" s="122">
        <f t="shared" si="0"/>
        <v>435</v>
      </c>
      <c r="R8" s="114">
        <v>5</v>
      </c>
    </row>
    <row r="9" spans="1:18" ht="12.75" customHeight="1">
      <c r="A9" s="387"/>
      <c r="B9" s="116" t="s">
        <v>117</v>
      </c>
      <c r="C9" s="117">
        <f aca="true" t="shared" si="1" ref="C9:P9">SUM(C4:C8)</f>
        <v>699</v>
      </c>
      <c r="D9" s="117">
        <f t="shared" si="1"/>
        <v>120</v>
      </c>
      <c r="E9" s="117">
        <f t="shared" si="1"/>
        <v>86</v>
      </c>
      <c r="F9" s="117">
        <f t="shared" si="1"/>
        <v>187</v>
      </c>
      <c r="G9" s="117">
        <f t="shared" si="1"/>
        <v>14</v>
      </c>
      <c r="H9" s="117">
        <f t="shared" si="1"/>
        <v>69</v>
      </c>
      <c r="I9" s="117">
        <f t="shared" si="1"/>
        <v>0</v>
      </c>
      <c r="J9" s="117">
        <f t="shared" si="1"/>
        <v>90</v>
      </c>
      <c r="K9" s="117">
        <f t="shared" si="1"/>
        <v>0</v>
      </c>
      <c r="L9" s="118">
        <f t="shared" si="1"/>
        <v>0</v>
      </c>
      <c r="M9" s="119">
        <f t="shared" si="1"/>
        <v>13185</v>
      </c>
      <c r="N9" s="119">
        <f t="shared" si="1"/>
        <v>2437.5</v>
      </c>
      <c r="O9" s="118">
        <f t="shared" si="1"/>
        <v>0</v>
      </c>
      <c r="P9" s="118">
        <f t="shared" si="1"/>
        <v>10</v>
      </c>
      <c r="Q9" s="120">
        <f t="shared" si="0"/>
        <v>10757.5</v>
      </c>
      <c r="R9" s="121">
        <f>SUM(R4:R8)</f>
        <v>103</v>
      </c>
    </row>
    <row r="10" spans="1:18" ht="12.75" customHeight="1">
      <c r="A10" s="387">
        <v>43498</v>
      </c>
      <c r="B10" s="108" t="s">
        <v>112</v>
      </c>
      <c r="C10" s="109">
        <v>218</v>
      </c>
      <c r="D10" s="109">
        <v>71</v>
      </c>
      <c r="E10" s="109">
        <v>3</v>
      </c>
      <c r="F10" s="109">
        <v>55</v>
      </c>
      <c r="G10" s="109">
        <v>5</v>
      </c>
      <c r="H10" s="110">
        <v>41</v>
      </c>
      <c r="I10" s="110">
        <v>2</v>
      </c>
      <c r="J10" s="111">
        <v>40</v>
      </c>
      <c r="K10" s="111"/>
      <c r="L10" s="111"/>
      <c r="M10" s="112">
        <f>SUM(C10*15,F10*7.5,G10*7.5,H10*7.5,I10*7.5,J10*7.5,K10*100,L10*20)</f>
        <v>4342.5</v>
      </c>
      <c r="N10" s="112">
        <v>1417.5</v>
      </c>
      <c r="O10" s="113"/>
      <c r="P10" s="113"/>
      <c r="Q10" s="122">
        <f t="shared" si="0"/>
        <v>2925</v>
      </c>
      <c r="R10" s="114">
        <v>61</v>
      </c>
    </row>
    <row r="11" spans="1:18" ht="12.75" customHeight="1">
      <c r="A11" s="387"/>
      <c r="B11" s="108" t="s">
        <v>113</v>
      </c>
      <c r="C11" s="109">
        <v>123</v>
      </c>
      <c r="D11" s="109"/>
      <c r="E11" s="109">
        <v>8</v>
      </c>
      <c r="F11" s="109">
        <v>22</v>
      </c>
      <c r="G11" s="109">
        <v>3</v>
      </c>
      <c r="H11" s="110">
        <v>21</v>
      </c>
      <c r="I11" s="110">
        <v>1</v>
      </c>
      <c r="J11" s="111">
        <v>13</v>
      </c>
      <c r="K11" s="111"/>
      <c r="L11" s="111"/>
      <c r="M11" s="112">
        <f>SUM(C11*15,F11*7.5,G11*7.5,H11*7.5,I11*7.5,J11*7.5,K11*100,L11*20)</f>
        <v>2295</v>
      </c>
      <c r="N11" s="112">
        <v>487.5</v>
      </c>
      <c r="O11" s="115"/>
      <c r="P11" s="115"/>
      <c r="Q11" s="122">
        <f t="shared" si="0"/>
        <v>1807.5</v>
      </c>
      <c r="R11" s="114">
        <v>20</v>
      </c>
    </row>
    <row r="12" spans="1:18" ht="12.75" customHeight="1">
      <c r="A12" s="387"/>
      <c r="B12" s="108" t="s">
        <v>114</v>
      </c>
      <c r="C12" s="109">
        <v>389</v>
      </c>
      <c r="D12" s="109"/>
      <c r="E12" s="109">
        <v>21</v>
      </c>
      <c r="F12" s="109">
        <v>64</v>
      </c>
      <c r="G12" s="109">
        <v>3</v>
      </c>
      <c r="H12" s="110">
        <v>70</v>
      </c>
      <c r="I12" s="110">
        <v>0</v>
      </c>
      <c r="J12" s="111">
        <v>52</v>
      </c>
      <c r="K12" s="111"/>
      <c r="L12" s="111">
        <v>2</v>
      </c>
      <c r="M12" s="112">
        <f>SUM(C12*15,F12*7.5,G12*7.5,H12*7.5,I12*7.5,J12*7.5,K12*100,L12*20)</f>
        <v>7292.5</v>
      </c>
      <c r="N12" s="112">
        <v>2545</v>
      </c>
      <c r="O12" s="115"/>
      <c r="P12" s="115"/>
      <c r="Q12" s="122">
        <f t="shared" si="0"/>
        <v>4747.5</v>
      </c>
      <c r="R12" s="114">
        <v>95</v>
      </c>
    </row>
    <row r="13" spans="1:18" ht="12.75" customHeight="1">
      <c r="A13" s="387"/>
      <c r="B13" s="108" t="s">
        <v>115</v>
      </c>
      <c r="C13" s="109">
        <v>234</v>
      </c>
      <c r="D13" s="109">
        <v>59</v>
      </c>
      <c r="E13" s="109">
        <v>5</v>
      </c>
      <c r="F13" s="109">
        <v>30</v>
      </c>
      <c r="G13" s="109">
        <v>9</v>
      </c>
      <c r="H13" s="110">
        <v>39</v>
      </c>
      <c r="I13" s="110"/>
      <c r="J13" s="111">
        <v>25</v>
      </c>
      <c r="K13" s="111"/>
      <c r="L13" s="111"/>
      <c r="M13" s="112">
        <f>SUM(C13*15,F13*7.5,G13*7.5,H13*7.5,I13*7.5,J13*7.5,K13*100,L13*20)</f>
        <v>4282.5</v>
      </c>
      <c r="N13" s="112">
        <v>1260</v>
      </c>
      <c r="O13" s="115"/>
      <c r="P13" s="115"/>
      <c r="Q13" s="122">
        <f t="shared" si="0"/>
        <v>3022.5</v>
      </c>
      <c r="R13" s="114">
        <v>49</v>
      </c>
    </row>
    <row r="14" spans="1:18" ht="12.75" customHeight="1">
      <c r="A14" s="387"/>
      <c r="B14" s="108" t="s">
        <v>116</v>
      </c>
      <c r="C14" s="109">
        <v>82</v>
      </c>
      <c r="D14" s="109">
        <v>37</v>
      </c>
      <c r="E14" s="109">
        <v>10</v>
      </c>
      <c r="F14" s="109">
        <v>33</v>
      </c>
      <c r="G14" s="109"/>
      <c r="H14" s="110">
        <v>24</v>
      </c>
      <c r="I14" s="110"/>
      <c r="J14" s="111">
        <v>18</v>
      </c>
      <c r="K14" s="111"/>
      <c r="L14" s="111"/>
      <c r="M14" s="112">
        <f>SUM(C14*15,F14*7.5,G14*7.5,H14*7.5,I14*7.5,J14*7.5,K14*100,L14*20)</f>
        <v>1792.5</v>
      </c>
      <c r="N14" s="112">
        <v>457.5</v>
      </c>
      <c r="O14" s="115"/>
      <c r="P14" s="115"/>
      <c r="Q14" s="122">
        <f t="shared" si="0"/>
        <v>1335</v>
      </c>
      <c r="R14" s="114">
        <v>20</v>
      </c>
    </row>
    <row r="15" spans="1:18" ht="12.75" customHeight="1">
      <c r="A15" s="387"/>
      <c r="B15" s="116" t="s">
        <v>117</v>
      </c>
      <c r="C15" s="117">
        <f aca="true" t="shared" si="2" ref="C15:P15">SUM(C10:C14)</f>
        <v>1046</v>
      </c>
      <c r="D15" s="117">
        <f t="shared" si="2"/>
        <v>167</v>
      </c>
      <c r="E15" s="117">
        <f t="shared" si="2"/>
        <v>47</v>
      </c>
      <c r="F15" s="117">
        <f t="shared" si="2"/>
        <v>204</v>
      </c>
      <c r="G15" s="117">
        <f t="shared" si="2"/>
        <v>20</v>
      </c>
      <c r="H15" s="117">
        <f t="shared" si="2"/>
        <v>195</v>
      </c>
      <c r="I15" s="117">
        <f t="shared" si="2"/>
        <v>3</v>
      </c>
      <c r="J15" s="117">
        <f t="shared" si="2"/>
        <v>148</v>
      </c>
      <c r="K15" s="117">
        <f t="shared" si="2"/>
        <v>0</v>
      </c>
      <c r="L15" s="118">
        <f t="shared" si="2"/>
        <v>2</v>
      </c>
      <c r="M15" s="119">
        <f t="shared" si="2"/>
        <v>20005</v>
      </c>
      <c r="N15" s="119">
        <f t="shared" si="2"/>
        <v>6167.5</v>
      </c>
      <c r="O15" s="118">
        <f t="shared" si="2"/>
        <v>0</v>
      </c>
      <c r="P15" s="118">
        <f t="shared" si="2"/>
        <v>0</v>
      </c>
      <c r="Q15" s="120">
        <f t="shared" si="0"/>
        <v>13837.5</v>
      </c>
      <c r="R15" s="121">
        <f>SUM(R10:R14)</f>
        <v>245</v>
      </c>
    </row>
    <row r="16" spans="1:18" ht="12.75" customHeight="1">
      <c r="A16" s="387">
        <v>43499</v>
      </c>
      <c r="B16" s="108" t="s">
        <v>112</v>
      </c>
      <c r="C16" s="109">
        <v>442</v>
      </c>
      <c r="D16" s="109">
        <v>101</v>
      </c>
      <c r="E16" s="109">
        <v>28</v>
      </c>
      <c r="F16" s="109">
        <v>156</v>
      </c>
      <c r="G16" s="109">
        <v>4</v>
      </c>
      <c r="H16" s="110">
        <v>29</v>
      </c>
      <c r="I16" s="110"/>
      <c r="J16" s="111">
        <v>60</v>
      </c>
      <c r="K16" s="111"/>
      <c r="L16" s="111"/>
      <c r="M16" s="112">
        <f>SUM(C16*15,F16*7.5,G16*7.5,H16*7.5,I16*7.5,J16*7.5,K16*100,L16*20)</f>
        <v>8497.5</v>
      </c>
      <c r="N16" s="112">
        <v>2632.5</v>
      </c>
      <c r="O16" s="113"/>
      <c r="P16" s="113"/>
      <c r="Q16" s="122">
        <f t="shared" si="0"/>
        <v>5865</v>
      </c>
      <c r="R16" s="114">
        <v>105</v>
      </c>
    </row>
    <row r="17" spans="1:18" ht="12.75" customHeight="1">
      <c r="A17" s="387"/>
      <c r="B17" s="108" t="s">
        <v>113</v>
      </c>
      <c r="C17" s="109"/>
      <c r="D17" s="109"/>
      <c r="E17" s="109"/>
      <c r="F17" s="109"/>
      <c r="G17" s="109"/>
      <c r="H17" s="110"/>
      <c r="I17" s="110"/>
      <c r="J17" s="111"/>
      <c r="K17" s="111"/>
      <c r="L17" s="111"/>
      <c r="M17" s="112">
        <f>SUM(C17*15,F17*7.5,G17*7.5,H17*7.5,I17*7.5,J17*7.5,K17*100,L17*20)</f>
        <v>0</v>
      </c>
      <c r="N17" s="112"/>
      <c r="O17" s="115"/>
      <c r="P17" s="115"/>
      <c r="Q17" s="122">
        <f t="shared" si="0"/>
        <v>0</v>
      </c>
      <c r="R17" s="114"/>
    </row>
    <row r="18" spans="1:18" ht="12.75" customHeight="1">
      <c r="A18" s="387"/>
      <c r="B18" s="108" t="s">
        <v>114</v>
      </c>
      <c r="C18" s="109">
        <v>447</v>
      </c>
      <c r="D18" s="109"/>
      <c r="E18" s="109">
        <v>23</v>
      </c>
      <c r="F18" s="109">
        <v>98</v>
      </c>
      <c r="G18" s="109">
        <v>5</v>
      </c>
      <c r="H18" s="110">
        <v>35</v>
      </c>
      <c r="I18" s="110">
        <v>1</v>
      </c>
      <c r="J18" s="111">
        <v>105</v>
      </c>
      <c r="K18" s="111"/>
      <c r="L18" s="111"/>
      <c r="M18" s="112">
        <f>SUM(C18*15,F18*7.5,G18*7.5,H18*7.5,I18*7.5,J18*7.5,K18*100,L18*20)</f>
        <v>8535</v>
      </c>
      <c r="N18" s="112">
        <v>3142.5</v>
      </c>
      <c r="O18" s="115">
        <v>6.5</v>
      </c>
      <c r="P18" s="115"/>
      <c r="Q18" s="122">
        <f t="shared" si="0"/>
        <v>5386</v>
      </c>
      <c r="R18" s="114">
        <v>115</v>
      </c>
    </row>
    <row r="19" spans="1:18" ht="12.75" customHeight="1">
      <c r="A19" s="387"/>
      <c r="B19" s="108" t="s">
        <v>115</v>
      </c>
      <c r="C19" s="109">
        <v>290</v>
      </c>
      <c r="D19" s="109">
        <v>27</v>
      </c>
      <c r="E19" s="109">
        <v>20</v>
      </c>
      <c r="F19" s="109">
        <v>38</v>
      </c>
      <c r="G19" s="109">
        <v>4</v>
      </c>
      <c r="H19" s="110">
        <v>46</v>
      </c>
      <c r="I19" s="110"/>
      <c r="J19" s="111">
        <v>46</v>
      </c>
      <c r="K19" s="111"/>
      <c r="L19" s="111"/>
      <c r="M19" s="112">
        <f>SUM(C19*15,F19*7.5,G19*7.5,H19*7.5,I19*7.5,J19*7.5,K19*100,L19*20)</f>
        <v>5355</v>
      </c>
      <c r="N19" s="112">
        <v>1792.5</v>
      </c>
      <c r="O19" s="115"/>
      <c r="P19" s="115"/>
      <c r="Q19" s="122">
        <f t="shared" si="0"/>
        <v>3562.5</v>
      </c>
      <c r="R19" s="114">
        <v>75</v>
      </c>
    </row>
    <row r="20" spans="1:18" ht="12.75" customHeight="1">
      <c r="A20" s="387"/>
      <c r="B20" s="108" t="s">
        <v>116</v>
      </c>
      <c r="C20" s="109">
        <v>105</v>
      </c>
      <c r="D20" s="109">
        <v>32</v>
      </c>
      <c r="E20" s="109">
        <v>11</v>
      </c>
      <c r="F20" s="109">
        <v>13</v>
      </c>
      <c r="G20" s="109"/>
      <c r="H20" s="110">
        <v>9</v>
      </c>
      <c r="I20" s="110"/>
      <c r="J20" s="111">
        <v>34</v>
      </c>
      <c r="K20" s="111"/>
      <c r="L20" s="111"/>
      <c r="M20" s="112">
        <f>SUM(C20*15,F20*7.5,G20*7.5,H20*7.5,I20*7.5,J20*7.5,K20*100,L20*20)</f>
        <v>1995</v>
      </c>
      <c r="N20" s="112">
        <v>720</v>
      </c>
      <c r="O20" s="115"/>
      <c r="P20" s="115"/>
      <c r="Q20" s="122">
        <f t="shared" si="0"/>
        <v>1275</v>
      </c>
      <c r="R20" s="114">
        <v>31</v>
      </c>
    </row>
    <row r="21" spans="1:18" ht="12.75" customHeight="1">
      <c r="A21" s="387"/>
      <c r="B21" s="116" t="s">
        <v>117</v>
      </c>
      <c r="C21" s="117">
        <f aca="true" t="shared" si="3" ref="C21:P21">SUM(C16:C20)</f>
        <v>1284</v>
      </c>
      <c r="D21" s="117">
        <f t="shared" si="3"/>
        <v>160</v>
      </c>
      <c r="E21" s="117">
        <f t="shared" si="3"/>
        <v>82</v>
      </c>
      <c r="F21" s="117">
        <f t="shared" si="3"/>
        <v>305</v>
      </c>
      <c r="G21" s="117">
        <f t="shared" si="3"/>
        <v>13</v>
      </c>
      <c r="H21" s="117">
        <f t="shared" si="3"/>
        <v>119</v>
      </c>
      <c r="I21" s="117">
        <f t="shared" si="3"/>
        <v>1</v>
      </c>
      <c r="J21" s="117">
        <f t="shared" si="3"/>
        <v>245</v>
      </c>
      <c r="K21" s="117">
        <f t="shared" si="3"/>
        <v>0</v>
      </c>
      <c r="L21" s="118">
        <f t="shared" si="3"/>
        <v>0</v>
      </c>
      <c r="M21" s="119">
        <f t="shared" si="3"/>
        <v>24382.5</v>
      </c>
      <c r="N21" s="119">
        <f t="shared" si="3"/>
        <v>8287.5</v>
      </c>
      <c r="O21" s="118">
        <f t="shared" si="3"/>
        <v>6.5</v>
      </c>
      <c r="P21" s="118">
        <f t="shared" si="3"/>
        <v>0</v>
      </c>
      <c r="Q21" s="120">
        <f t="shared" si="0"/>
        <v>16088.5</v>
      </c>
      <c r="R21" s="121">
        <f>SUM(R16:R20)</f>
        <v>326</v>
      </c>
    </row>
    <row r="22" spans="1:18" ht="12.75" customHeight="1">
      <c r="A22" s="385" t="s">
        <v>118</v>
      </c>
      <c r="B22" s="385"/>
      <c r="C22" s="125">
        <f aca="true" t="shared" si="4" ref="C22:R22">SUM(C9,C15,C21)</f>
        <v>3029</v>
      </c>
      <c r="D22" s="125">
        <f t="shared" si="4"/>
        <v>447</v>
      </c>
      <c r="E22" s="125">
        <f t="shared" si="4"/>
        <v>215</v>
      </c>
      <c r="F22" s="125">
        <f t="shared" si="4"/>
        <v>696</v>
      </c>
      <c r="G22" s="125">
        <f t="shared" si="4"/>
        <v>47</v>
      </c>
      <c r="H22" s="125">
        <f t="shared" si="4"/>
        <v>383</v>
      </c>
      <c r="I22" s="125">
        <f t="shared" si="4"/>
        <v>4</v>
      </c>
      <c r="J22" s="125">
        <f t="shared" si="4"/>
        <v>483</v>
      </c>
      <c r="K22" s="125">
        <f t="shared" si="4"/>
        <v>0</v>
      </c>
      <c r="L22" s="125">
        <f t="shared" si="4"/>
        <v>2</v>
      </c>
      <c r="M22" s="125">
        <f t="shared" si="4"/>
        <v>57572.5</v>
      </c>
      <c r="N22" s="125">
        <f t="shared" si="4"/>
        <v>16892.5</v>
      </c>
      <c r="O22" s="125">
        <f t="shared" si="4"/>
        <v>6.5</v>
      </c>
      <c r="P22" s="125">
        <f t="shared" si="4"/>
        <v>10</v>
      </c>
      <c r="Q22" s="125">
        <f t="shared" si="4"/>
        <v>40683.5</v>
      </c>
      <c r="R22" s="125">
        <f t="shared" si="4"/>
        <v>674</v>
      </c>
    </row>
    <row r="23" spans="1:18" ht="12.75" customHeight="1">
      <c r="A23" s="387">
        <v>43500</v>
      </c>
      <c r="B23" s="108" t="s">
        <v>112</v>
      </c>
      <c r="C23" s="109">
        <v>161</v>
      </c>
      <c r="D23" s="109">
        <v>18</v>
      </c>
      <c r="E23" s="109">
        <v>7</v>
      </c>
      <c r="F23" s="109">
        <v>19</v>
      </c>
      <c r="G23" s="109"/>
      <c r="H23" s="110">
        <v>20</v>
      </c>
      <c r="I23" s="110"/>
      <c r="J23" s="111">
        <v>15</v>
      </c>
      <c r="K23" s="111"/>
      <c r="L23" s="111"/>
      <c r="M23" s="112">
        <f>SUM(C23*15,F23*7.5,G23*7.5,H23*7.5,I23*7.5,J23*7.5,K23*100,L23*20)</f>
        <v>2820</v>
      </c>
      <c r="N23" s="112">
        <v>337.5</v>
      </c>
      <c r="O23" s="113"/>
      <c r="P23" s="113"/>
      <c r="Q23" s="122">
        <f aca="true" t="shared" si="5" ref="Q23:Q64">SUM(M23-N23)-O23+P23</f>
        <v>2482.5</v>
      </c>
      <c r="R23" s="114">
        <v>18</v>
      </c>
    </row>
    <row r="24" spans="1:18" ht="12.75" customHeight="1">
      <c r="A24" s="387"/>
      <c r="B24" s="108" t="s">
        <v>113</v>
      </c>
      <c r="C24" s="109"/>
      <c r="D24" s="109"/>
      <c r="E24" s="109"/>
      <c r="F24" s="109"/>
      <c r="G24" s="109"/>
      <c r="H24" s="110"/>
      <c r="I24" s="110"/>
      <c r="J24" s="111"/>
      <c r="K24" s="111"/>
      <c r="L24" s="111"/>
      <c r="M24" s="112">
        <f>SUM(C24*15,F24*7.5,G24*7.5,H24*7.5,I24*7.5,J24*7.5,K24*100,L24*20)</f>
        <v>0</v>
      </c>
      <c r="N24" s="112"/>
      <c r="O24" s="115"/>
      <c r="P24" s="115"/>
      <c r="Q24" s="122">
        <f t="shared" si="5"/>
        <v>0</v>
      </c>
      <c r="R24" s="114"/>
    </row>
    <row r="25" spans="1:18" ht="12.75" customHeight="1">
      <c r="A25" s="387"/>
      <c r="B25" s="108" t="s">
        <v>114</v>
      </c>
      <c r="C25" s="109">
        <v>241</v>
      </c>
      <c r="D25" s="109"/>
      <c r="E25" s="109">
        <v>15</v>
      </c>
      <c r="F25" s="109">
        <v>18</v>
      </c>
      <c r="G25" s="109"/>
      <c r="H25" s="110">
        <v>12</v>
      </c>
      <c r="I25" s="110"/>
      <c r="J25" s="111">
        <v>11</v>
      </c>
      <c r="K25" s="111"/>
      <c r="L25" s="111"/>
      <c r="M25" s="112">
        <f>SUM(C25*15,F25*7.5,G25*7.5,H25*7.5,I25*7.5,J25*7.5,K25*100,L25*20)</f>
        <v>3922.5</v>
      </c>
      <c r="N25" s="112">
        <v>427.5</v>
      </c>
      <c r="O25" s="115"/>
      <c r="P25" s="115"/>
      <c r="Q25" s="122">
        <f t="shared" si="5"/>
        <v>3495</v>
      </c>
      <c r="R25" s="114">
        <v>17</v>
      </c>
    </row>
    <row r="26" spans="1:18" ht="12.75" customHeight="1">
      <c r="A26" s="387"/>
      <c r="B26" s="108" t="s">
        <v>115</v>
      </c>
      <c r="C26" s="109">
        <v>168</v>
      </c>
      <c r="D26" s="109">
        <v>15</v>
      </c>
      <c r="E26" s="109">
        <v>6</v>
      </c>
      <c r="F26" s="109">
        <v>18</v>
      </c>
      <c r="G26" s="109">
        <v>1</v>
      </c>
      <c r="H26" s="110">
        <v>12</v>
      </c>
      <c r="I26" s="110"/>
      <c r="J26" s="111">
        <v>8</v>
      </c>
      <c r="K26" s="111"/>
      <c r="L26" s="111"/>
      <c r="M26" s="112">
        <f>SUM(C26*15,F26*7.5,G26*7.5,H26*7.5,I26*7.5,J26*7.5,K26*100,L26*20)</f>
        <v>2812.5</v>
      </c>
      <c r="N26" s="112">
        <v>592.5</v>
      </c>
      <c r="O26" s="115"/>
      <c r="P26" s="115"/>
      <c r="Q26" s="122">
        <f t="shared" si="5"/>
        <v>2220</v>
      </c>
      <c r="R26" s="114">
        <v>21</v>
      </c>
    </row>
    <row r="27" spans="1:18" ht="12.75" customHeight="1">
      <c r="A27" s="387"/>
      <c r="B27" s="108" t="s">
        <v>116</v>
      </c>
      <c r="C27" s="109">
        <v>29</v>
      </c>
      <c r="D27" s="109">
        <v>17</v>
      </c>
      <c r="E27" s="109">
        <v>13</v>
      </c>
      <c r="F27" s="109">
        <v>10</v>
      </c>
      <c r="G27" s="109"/>
      <c r="H27" s="110">
        <v>6</v>
      </c>
      <c r="I27" s="110"/>
      <c r="J27" s="111">
        <v>3</v>
      </c>
      <c r="K27" s="111"/>
      <c r="L27" s="111"/>
      <c r="M27" s="112">
        <f>SUM(C27*15,F27*7.5,G27*7.5,H27*7.5,I27*7.5,J27*7.5,K27*100,L27*20)</f>
        <v>577.5</v>
      </c>
      <c r="N27" s="112">
        <v>127.5</v>
      </c>
      <c r="O27" s="115"/>
      <c r="P27" s="115"/>
      <c r="Q27" s="122">
        <f t="shared" si="5"/>
        <v>450</v>
      </c>
      <c r="R27" s="114">
        <v>6</v>
      </c>
    </row>
    <row r="28" spans="1:18" ht="12.75" customHeight="1">
      <c r="A28" s="387"/>
      <c r="B28" s="116" t="s">
        <v>117</v>
      </c>
      <c r="C28" s="117">
        <f aca="true" t="shared" si="6" ref="C28:P28">SUM(C23:C27)</f>
        <v>599</v>
      </c>
      <c r="D28" s="117">
        <f t="shared" si="6"/>
        <v>50</v>
      </c>
      <c r="E28" s="117">
        <f t="shared" si="6"/>
        <v>41</v>
      </c>
      <c r="F28" s="117">
        <f t="shared" si="6"/>
        <v>65</v>
      </c>
      <c r="G28" s="117">
        <f t="shared" si="6"/>
        <v>1</v>
      </c>
      <c r="H28" s="117">
        <f t="shared" si="6"/>
        <v>50</v>
      </c>
      <c r="I28" s="117">
        <f t="shared" si="6"/>
        <v>0</v>
      </c>
      <c r="J28" s="117">
        <f t="shared" si="6"/>
        <v>37</v>
      </c>
      <c r="K28" s="117">
        <f t="shared" si="6"/>
        <v>0</v>
      </c>
      <c r="L28" s="118">
        <f t="shared" si="6"/>
        <v>0</v>
      </c>
      <c r="M28" s="119">
        <f t="shared" si="6"/>
        <v>10132.5</v>
      </c>
      <c r="N28" s="119">
        <f t="shared" si="6"/>
        <v>1485</v>
      </c>
      <c r="O28" s="118">
        <f t="shared" si="6"/>
        <v>0</v>
      </c>
      <c r="P28" s="118">
        <f t="shared" si="6"/>
        <v>0</v>
      </c>
      <c r="Q28" s="120">
        <f t="shared" si="5"/>
        <v>8647.5</v>
      </c>
      <c r="R28" s="121">
        <f>SUM(R23:R27)</f>
        <v>62</v>
      </c>
    </row>
    <row r="29" spans="1:18" ht="12.75" customHeight="1">
      <c r="A29" s="387">
        <v>43501</v>
      </c>
      <c r="B29" s="108" t="s">
        <v>112</v>
      </c>
      <c r="C29" s="109">
        <v>95</v>
      </c>
      <c r="D29" s="109">
        <v>28</v>
      </c>
      <c r="E29" s="109">
        <v>6</v>
      </c>
      <c r="F29" s="109">
        <v>17</v>
      </c>
      <c r="G29" s="109"/>
      <c r="H29" s="110">
        <v>4</v>
      </c>
      <c r="I29" s="110"/>
      <c r="J29" s="111">
        <v>11</v>
      </c>
      <c r="K29" s="111"/>
      <c r="L29" s="111"/>
      <c r="M29" s="112">
        <f>SUM(C29*15,F29*7.5,G29*7.5,H29*7.5,I29*7.5,J29*7.5,K29*100,L29*20)</f>
        <v>1665</v>
      </c>
      <c r="N29" s="112">
        <v>172.5</v>
      </c>
      <c r="O29" s="113">
        <v>8.5</v>
      </c>
      <c r="P29" s="113"/>
      <c r="Q29" s="122">
        <f t="shared" si="5"/>
        <v>1484</v>
      </c>
      <c r="R29" s="114">
        <v>6</v>
      </c>
    </row>
    <row r="30" spans="1:18" ht="12.75" customHeight="1">
      <c r="A30" s="387"/>
      <c r="B30" s="108" t="s">
        <v>113</v>
      </c>
      <c r="C30" s="109"/>
      <c r="D30" s="109"/>
      <c r="E30" s="109"/>
      <c r="F30" s="109"/>
      <c r="G30" s="109"/>
      <c r="H30" s="110"/>
      <c r="I30" s="110"/>
      <c r="J30" s="111"/>
      <c r="K30" s="111"/>
      <c r="L30" s="111"/>
      <c r="M30" s="112">
        <f>SUM(C30*15,F30*7.5,G30*7.5,H30*7.5,I30*7.5,J30*7.5,K30*100,L30*20)</f>
        <v>0</v>
      </c>
      <c r="N30" s="112"/>
      <c r="O30" s="115"/>
      <c r="P30" s="115"/>
      <c r="Q30" s="122">
        <f t="shared" si="5"/>
        <v>0</v>
      </c>
      <c r="R30" s="114"/>
    </row>
    <row r="31" spans="1:18" ht="12.75" customHeight="1">
      <c r="A31" s="387"/>
      <c r="B31" s="108" t="s">
        <v>114</v>
      </c>
      <c r="C31" s="109">
        <v>349</v>
      </c>
      <c r="D31" s="109"/>
      <c r="E31" s="109">
        <v>20</v>
      </c>
      <c r="F31" s="109">
        <v>31</v>
      </c>
      <c r="G31" s="109">
        <v>2</v>
      </c>
      <c r="H31" s="110">
        <v>35</v>
      </c>
      <c r="I31" s="110">
        <v>1</v>
      </c>
      <c r="J31" s="111">
        <v>34</v>
      </c>
      <c r="K31" s="111"/>
      <c r="L31" s="111"/>
      <c r="M31" s="112">
        <f>SUM(C31*15,F31*7.5,G31*7.5,H31*7.5,I31*7.5,J31*7.5,K31*100,L31*20)</f>
        <v>6007.5</v>
      </c>
      <c r="N31" s="112">
        <v>577.5</v>
      </c>
      <c r="O31" s="115"/>
      <c r="P31" s="115"/>
      <c r="Q31" s="122">
        <f t="shared" si="5"/>
        <v>5430</v>
      </c>
      <c r="R31" s="114">
        <v>22</v>
      </c>
    </row>
    <row r="32" spans="1:18" ht="12.75" customHeight="1">
      <c r="A32" s="387"/>
      <c r="B32" s="108" t="s">
        <v>115</v>
      </c>
      <c r="C32" s="109">
        <v>158</v>
      </c>
      <c r="D32" s="109">
        <v>13</v>
      </c>
      <c r="E32" s="109">
        <v>12</v>
      </c>
      <c r="F32" s="109">
        <v>26</v>
      </c>
      <c r="G32" s="109"/>
      <c r="H32" s="110">
        <v>7</v>
      </c>
      <c r="I32" s="110"/>
      <c r="J32" s="111">
        <v>12</v>
      </c>
      <c r="K32" s="111"/>
      <c r="L32" s="111"/>
      <c r="M32" s="112">
        <f>SUM(C32*15,F32*7.5,G32*7.5,H32*7.5,I32*7.5,J32*7.5,K32*100,L32*20)</f>
        <v>2707.5</v>
      </c>
      <c r="N32" s="112">
        <v>285</v>
      </c>
      <c r="O32" s="115"/>
      <c r="P32" s="115"/>
      <c r="Q32" s="122">
        <f t="shared" si="5"/>
        <v>2422.5</v>
      </c>
      <c r="R32" s="114">
        <v>10</v>
      </c>
    </row>
    <row r="33" spans="1:18" ht="12.75" customHeight="1">
      <c r="A33" s="387"/>
      <c r="B33" s="108" t="s">
        <v>116</v>
      </c>
      <c r="C33" s="109">
        <v>33</v>
      </c>
      <c r="D33" s="109">
        <v>26</v>
      </c>
      <c r="E33" s="109">
        <v>10</v>
      </c>
      <c r="F33" s="109">
        <v>2</v>
      </c>
      <c r="G33" s="109"/>
      <c r="H33" s="110">
        <v>3</v>
      </c>
      <c r="I33" s="110"/>
      <c r="J33" s="111">
        <v>2</v>
      </c>
      <c r="K33" s="111"/>
      <c r="L33" s="111"/>
      <c r="M33" s="112">
        <f>SUM(C33*15,F33*7.5,G33*7.5,H33*7.5,I33*7.5,J33*7.5,K33*100,L33*20)</f>
        <v>547.5</v>
      </c>
      <c r="N33" s="112">
        <v>52.5</v>
      </c>
      <c r="O33" s="115"/>
      <c r="P33" s="115"/>
      <c r="Q33" s="122">
        <f t="shared" si="5"/>
        <v>495</v>
      </c>
      <c r="R33" s="114">
        <v>3</v>
      </c>
    </row>
    <row r="34" spans="1:18" ht="12.75" customHeight="1">
      <c r="A34" s="387"/>
      <c r="B34" s="116" t="s">
        <v>117</v>
      </c>
      <c r="C34" s="117">
        <f aca="true" t="shared" si="7" ref="C34:P34">SUM(C29:C33)</f>
        <v>635</v>
      </c>
      <c r="D34" s="117">
        <f t="shared" si="7"/>
        <v>67</v>
      </c>
      <c r="E34" s="117">
        <f t="shared" si="7"/>
        <v>48</v>
      </c>
      <c r="F34" s="117">
        <f t="shared" si="7"/>
        <v>76</v>
      </c>
      <c r="G34" s="117">
        <f t="shared" si="7"/>
        <v>2</v>
      </c>
      <c r="H34" s="117">
        <f t="shared" si="7"/>
        <v>49</v>
      </c>
      <c r="I34" s="117">
        <f t="shared" si="7"/>
        <v>1</v>
      </c>
      <c r="J34" s="117">
        <f t="shared" si="7"/>
        <v>59</v>
      </c>
      <c r="K34" s="117">
        <f t="shared" si="7"/>
        <v>0</v>
      </c>
      <c r="L34" s="118">
        <f t="shared" si="7"/>
        <v>0</v>
      </c>
      <c r="M34" s="119">
        <f t="shared" si="7"/>
        <v>10927.5</v>
      </c>
      <c r="N34" s="119">
        <f t="shared" si="7"/>
        <v>1087.5</v>
      </c>
      <c r="O34" s="118">
        <f t="shared" si="7"/>
        <v>8.5</v>
      </c>
      <c r="P34" s="118">
        <f t="shared" si="7"/>
        <v>0</v>
      </c>
      <c r="Q34" s="120">
        <f t="shared" si="5"/>
        <v>9831.5</v>
      </c>
      <c r="R34" s="121">
        <f>SUM(R29:R33)</f>
        <v>41</v>
      </c>
    </row>
    <row r="35" spans="1:18" ht="12.75" customHeight="1">
      <c r="A35" s="387">
        <v>43502</v>
      </c>
      <c r="B35" s="108" t="s">
        <v>112</v>
      </c>
      <c r="C35" s="109">
        <v>339</v>
      </c>
      <c r="D35" s="109">
        <v>25</v>
      </c>
      <c r="E35" s="109">
        <v>16</v>
      </c>
      <c r="F35" s="109">
        <v>33</v>
      </c>
      <c r="G35" s="109"/>
      <c r="H35" s="110">
        <v>31</v>
      </c>
      <c r="I35" s="110"/>
      <c r="J35" s="111">
        <v>21</v>
      </c>
      <c r="K35" s="111"/>
      <c r="L35" s="111"/>
      <c r="M35" s="112">
        <f>SUM(C35*15,F35*7.5,G35*7.5,H35*7.5,I35*7.5,J35*7.5,K35*100,L35*20)</f>
        <v>5722.5</v>
      </c>
      <c r="N35" s="112">
        <v>1057.5</v>
      </c>
      <c r="O35" s="113"/>
      <c r="P35" s="113"/>
      <c r="Q35" s="122">
        <f t="shared" si="5"/>
        <v>4665</v>
      </c>
      <c r="R35" s="114">
        <v>39</v>
      </c>
    </row>
    <row r="36" spans="1:18" ht="12.75" customHeight="1">
      <c r="A36" s="387"/>
      <c r="B36" s="108" t="s">
        <v>113</v>
      </c>
      <c r="C36" s="109"/>
      <c r="D36" s="109"/>
      <c r="E36" s="109"/>
      <c r="F36" s="109"/>
      <c r="G36" s="109"/>
      <c r="H36" s="110"/>
      <c r="I36" s="110"/>
      <c r="J36" s="111"/>
      <c r="K36" s="111"/>
      <c r="L36" s="111"/>
      <c r="M36" s="112">
        <f>SUM(C36*15,F36*7.5,G36*7.5,H36*7.5,I36*7.5,J36*7.5,K36*100,L36*20)</f>
        <v>0</v>
      </c>
      <c r="N36" s="112"/>
      <c r="O36" s="115"/>
      <c r="P36" s="115"/>
      <c r="Q36" s="122">
        <f t="shared" si="5"/>
        <v>0</v>
      </c>
      <c r="R36" s="114"/>
    </row>
    <row r="37" spans="1:18" ht="12.75" customHeight="1">
      <c r="A37" s="387"/>
      <c r="B37" s="108" t="s">
        <v>114</v>
      </c>
      <c r="C37" s="109">
        <v>338</v>
      </c>
      <c r="D37" s="109"/>
      <c r="E37" s="109">
        <v>15</v>
      </c>
      <c r="F37" s="109">
        <v>18</v>
      </c>
      <c r="G37" s="109">
        <v>1</v>
      </c>
      <c r="H37" s="110">
        <v>53</v>
      </c>
      <c r="I37" s="110"/>
      <c r="J37" s="111">
        <v>47</v>
      </c>
      <c r="K37" s="111">
        <v>1</v>
      </c>
      <c r="L37" s="111">
        <v>1</v>
      </c>
      <c r="M37" s="112">
        <f>SUM(C37*15,F37*7.5,G37*7.5,H37*7.5,I37*7.5,J37*7.5,K37*100,L37*20)</f>
        <v>6082.5</v>
      </c>
      <c r="N37" s="112">
        <v>960</v>
      </c>
      <c r="O37" s="115"/>
      <c r="P37" s="115"/>
      <c r="Q37" s="122">
        <f t="shared" si="5"/>
        <v>5122.5</v>
      </c>
      <c r="R37" s="114">
        <v>37</v>
      </c>
    </row>
    <row r="38" spans="1:18" ht="12.75" customHeight="1">
      <c r="A38" s="387"/>
      <c r="B38" s="108" t="s">
        <v>115</v>
      </c>
      <c r="C38" s="109">
        <v>200</v>
      </c>
      <c r="D38" s="109">
        <v>23</v>
      </c>
      <c r="E38" s="109">
        <v>8</v>
      </c>
      <c r="F38" s="109">
        <v>29</v>
      </c>
      <c r="G38" s="109"/>
      <c r="H38" s="110">
        <v>36</v>
      </c>
      <c r="I38" s="110"/>
      <c r="J38" s="111">
        <v>19</v>
      </c>
      <c r="K38" s="111"/>
      <c r="L38" s="111"/>
      <c r="M38" s="112">
        <f>SUM(C38*15,F38*7.5,G38*7.5,H38*7.5,I38*7.5,J38*7.5,K38*100,L38*20)</f>
        <v>3630</v>
      </c>
      <c r="N38" s="112">
        <v>397.5</v>
      </c>
      <c r="O38" s="115"/>
      <c r="P38" s="115"/>
      <c r="Q38" s="122">
        <f t="shared" si="5"/>
        <v>3232.5</v>
      </c>
      <c r="R38" s="114">
        <v>16</v>
      </c>
    </row>
    <row r="39" spans="1:18" ht="12.75" customHeight="1">
      <c r="A39" s="387"/>
      <c r="B39" s="108" t="s">
        <v>116</v>
      </c>
      <c r="C39" s="109">
        <v>41</v>
      </c>
      <c r="D39" s="109">
        <v>24</v>
      </c>
      <c r="E39" s="109">
        <v>14</v>
      </c>
      <c r="F39" s="109">
        <v>4</v>
      </c>
      <c r="G39" s="109"/>
      <c r="H39" s="110">
        <v>3</v>
      </c>
      <c r="I39" s="110"/>
      <c r="J39" s="111">
        <v>10</v>
      </c>
      <c r="K39" s="111"/>
      <c r="L39" s="111"/>
      <c r="M39" s="112">
        <f>SUM(C39*15,F39*7.5,G39*7.5,H39*7.5,I39*7.5,J39*7.5,K39*100,L39*20)</f>
        <v>742.5</v>
      </c>
      <c r="N39" s="112">
        <v>97.5</v>
      </c>
      <c r="O39" s="115"/>
      <c r="P39" s="115"/>
      <c r="Q39" s="122">
        <f t="shared" si="5"/>
        <v>645</v>
      </c>
      <c r="R39" s="114">
        <v>4</v>
      </c>
    </row>
    <row r="40" spans="1:18" ht="12.75" customHeight="1">
      <c r="A40" s="387"/>
      <c r="B40" s="116" t="s">
        <v>117</v>
      </c>
      <c r="C40" s="117">
        <f aca="true" t="shared" si="8" ref="C40:P40">SUM(C35:C39)</f>
        <v>918</v>
      </c>
      <c r="D40" s="117">
        <f t="shared" si="8"/>
        <v>72</v>
      </c>
      <c r="E40" s="117">
        <f t="shared" si="8"/>
        <v>53</v>
      </c>
      <c r="F40" s="117">
        <f t="shared" si="8"/>
        <v>84</v>
      </c>
      <c r="G40" s="117">
        <f t="shared" si="8"/>
        <v>1</v>
      </c>
      <c r="H40" s="117">
        <f t="shared" si="8"/>
        <v>123</v>
      </c>
      <c r="I40" s="117">
        <f t="shared" si="8"/>
        <v>0</v>
      </c>
      <c r="J40" s="117">
        <f t="shared" si="8"/>
        <v>97</v>
      </c>
      <c r="K40" s="117">
        <f t="shared" si="8"/>
        <v>1</v>
      </c>
      <c r="L40" s="118">
        <f t="shared" si="8"/>
        <v>1</v>
      </c>
      <c r="M40" s="119">
        <f t="shared" si="8"/>
        <v>16177.5</v>
      </c>
      <c r="N40" s="119">
        <f t="shared" si="8"/>
        <v>2512.5</v>
      </c>
      <c r="O40" s="118">
        <f t="shared" si="8"/>
        <v>0</v>
      </c>
      <c r="P40" s="118">
        <f t="shared" si="8"/>
        <v>0</v>
      </c>
      <c r="Q40" s="120">
        <f t="shared" si="5"/>
        <v>13665</v>
      </c>
      <c r="R40" s="121">
        <f>SUM(R35:R39)</f>
        <v>96</v>
      </c>
    </row>
    <row r="41" spans="1:18" ht="12.75" customHeight="1">
      <c r="A41" s="387">
        <v>43503</v>
      </c>
      <c r="B41" s="108" t="s">
        <v>112</v>
      </c>
      <c r="C41" s="109">
        <v>241</v>
      </c>
      <c r="D41" s="109">
        <v>43</v>
      </c>
      <c r="E41" s="109">
        <v>10</v>
      </c>
      <c r="F41" s="109">
        <v>76</v>
      </c>
      <c r="G41" s="109"/>
      <c r="H41" s="110">
        <v>9</v>
      </c>
      <c r="I41" s="110"/>
      <c r="J41" s="111">
        <v>8</v>
      </c>
      <c r="K41" s="111"/>
      <c r="L41" s="111"/>
      <c r="M41" s="112">
        <f>SUM(C41*15,F41*7.5,G41*7.5,H41*7.5,I41*7.5,J41*7.5,K41*100,L41*20)</f>
        <v>4312.5</v>
      </c>
      <c r="N41" s="112">
        <v>352.5</v>
      </c>
      <c r="O41" s="113">
        <v>60</v>
      </c>
      <c r="P41" s="113">
        <v>37</v>
      </c>
      <c r="Q41" s="122">
        <f t="shared" si="5"/>
        <v>3937</v>
      </c>
      <c r="R41" s="114">
        <v>11</v>
      </c>
    </row>
    <row r="42" spans="1:18" ht="12.75" customHeight="1">
      <c r="A42" s="387"/>
      <c r="B42" s="108" t="s">
        <v>113</v>
      </c>
      <c r="C42" s="109"/>
      <c r="D42" s="109"/>
      <c r="E42" s="109"/>
      <c r="F42" s="109"/>
      <c r="G42" s="109"/>
      <c r="H42" s="110"/>
      <c r="I42" s="110"/>
      <c r="J42" s="111"/>
      <c r="K42" s="111"/>
      <c r="L42" s="111"/>
      <c r="M42" s="112">
        <f>SUM(C42*15,F42*7.5,G42*7.5,H42*7.5,I42*7.5,J42*7.5,K42*100,L42*20)</f>
        <v>0</v>
      </c>
      <c r="N42" s="112"/>
      <c r="O42" s="115"/>
      <c r="P42" s="115"/>
      <c r="Q42" s="122">
        <f t="shared" si="5"/>
        <v>0</v>
      </c>
      <c r="R42" s="114" t="s">
        <v>124</v>
      </c>
    </row>
    <row r="43" spans="1:18" ht="12.75" customHeight="1">
      <c r="A43" s="387"/>
      <c r="B43" s="108" t="s">
        <v>114</v>
      </c>
      <c r="C43" s="109">
        <v>205</v>
      </c>
      <c r="D43" s="109"/>
      <c r="E43" s="109">
        <v>10</v>
      </c>
      <c r="F43" s="109">
        <v>12</v>
      </c>
      <c r="G43" s="109"/>
      <c r="H43" s="110">
        <v>7</v>
      </c>
      <c r="I43" s="110"/>
      <c r="J43" s="111">
        <v>5</v>
      </c>
      <c r="K43" s="111"/>
      <c r="L43" s="111"/>
      <c r="M43" s="112">
        <f>SUM(C43*15,F43*7.5,G43*7.5,H43*7.5,I43*7.5,J43*7.5,K43*100,L43*20)</f>
        <v>3255</v>
      </c>
      <c r="N43" s="112">
        <v>405</v>
      </c>
      <c r="O43" s="115"/>
      <c r="P43" s="115"/>
      <c r="Q43" s="122">
        <f t="shared" si="5"/>
        <v>2850</v>
      </c>
      <c r="R43" s="114">
        <v>15</v>
      </c>
    </row>
    <row r="44" spans="1:18" ht="12.75" customHeight="1">
      <c r="A44" s="387"/>
      <c r="B44" s="108" t="s">
        <v>115</v>
      </c>
      <c r="C44" s="109">
        <v>174</v>
      </c>
      <c r="D44" s="109">
        <v>26</v>
      </c>
      <c r="E44" s="109">
        <v>9</v>
      </c>
      <c r="F44" s="109">
        <v>39</v>
      </c>
      <c r="G44" s="109"/>
      <c r="H44" s="110">
        <v>7</v>
      </c>
      <c r="I44" s="110"/>
      <c r="J44" s="111">
        <v>11</v>
      </c>
      <c r="K44" s="111"/>
      <c r="L44" s="111"/>
      <c r="M44" s="112">
        <f>SUM(C44*15,F44*7.5,G44*7.5,H44*7.5,I44*7.5,J44*7.5,K44*100,L44*20)</f>
        <v>3037.5</v>
      </c>
      <c r="N44" s="112">
        <v>330</v>
      </c>
      <c r="O44" s="115">
        <v>15</v>
      </c>
      <c r="P44" s="115"/>
      <c r="Q44" s="122">
        <f t="shared" si="5"/>
        <v>2692.5</v>
      </c>
      <c r="R44" s="114">
        <v>10</v>
      </c>
    </row>
    <row r="45" spans="1:18" ht="12.75" customHeight="1">
      <c r="A45" s="387"/>
      <c r="B45" s="108" t="s">
        <v>116</v>
      </c>
      <c r="C45" s="109">
        <v>43</v>
      </c>
      <c r="D45" s="109">
        <v>19</v>
      </c>
      <c r="E45" s="109">
        <v>4</v>
      </c>
      <c r="F45" s="109">
        <v>2</v>
      </c>
      <c r="G45" s="109"/>
      <c r="H45" s="110"/>
      <c r="I45" s="110"/>
      <c r="J45" s="111">
        <v>2</v>
      </c>
      <c r="K45" s="111"/>
      <c r="L45" s="111"/>
      <c r="M45" s="112">
        <f>SUM(C45*15,F45*7.5,G45*7.5,H45*7.5,I45*7.5,J45*7.5,K45*100,L45*20)</f>
        <v>675</v>
      </c>
      <c r="N45" s="112">
        <v>15</v>
      </c>
      <c r="O45" s="115"/>
      <c r="P45" s="115"/>
      <c r="Q45" s="122">
        <f t="shared" si="5"/>
        <v>660</v>
      </c>
      <c r="R45" s="114">
        <v>1</v>
      </c>
    </row>
    <row r="46" spans="1:18" ht="12.75" customHeight="1">
      <c r="A46" s="387"/>
      <c r="B46" s="116" t="s">
        <v>117</v>
      </c>
      <c r="C46" s="117">
        <f aca="true" t="shared" si="9" ref="C46:P46">SUM(C41:C45)</f>
        <v>663</v>
      </c>
      <c r="D46" s="117">
        <f t="shared" si="9"/>
        <v>88</v>
      </c>
      <c r="E46" s="117">
        <f t="shared" si="9"/>
        <v>33</v>
      </c>
      <c r="F46" s="117">
        <f t="shared" si="9"/>
        <v>129</v>
      </c>
      <c r="G46" s="117">
        <f t="shared" si="9"/>
        <v>0</v>
      </c>
      <c r="H46" s="117">
        <f t="shared" si="9"/>
        <v>23</v>
      </c>
      <c r="I46" s="117">
        <f t="shared" si="9"/>
        <v>0</v>
      </c>
      <c r="J46" s="117">
        <f t="shared" si="9"/>
        <v>26</v>
      </c>
      <c r="K46" s="117">
        <f t="shared" si="9"/>
        <v>0</v>
      </c>
      <c r="L46" s="118">
        <f t="shared" si="9"/>
        <v>0</v>
      </c>
      <c r="M46" s="119">
        <f t="shared" si="9"/>
        <v>11280</v>
      </c>
      <c r="N46" s="119">
        <f t="shared" si="9"/>
        <v>1102.5</v>
      </c>
      <c r="O46" s="118">
        <f t="shared" si="9"/>
        <v>75</v>
      </c>
      <c r="P46" s="118">
        <f t="shared" si="9"/>
        <v>37</v>
      </c>
      <c r="Q46" s="120">
        <f t="shared" si="5"/>
        <v>10139.5</v>
      </c>
      <c r="R46" s="121">
        <f>SUM(R41:R45)</f>
        <v>37</v>
      </c>
    </row>
    <row r="47" spans="1:18" ht="12.75" customHeight="1">
      <c r="A47" s="387">
        <v>43504</v>
      </c>
      <c r="B47" s="108" t="s">
        <v>112</v>
      </c>
      <c r="C47" s="109">
        <v>141</v>
      </c>
      <c r="D47" s="109">
        <v>37</v>
      </c>
      <c r="E47" s="109">
        <v>11</v>
      </c>
      <c r="F47" s="109">
        <v>29</v>
      </c>
      <c r="G47" s="109">
        <v>1</v>
      </c>
      <c r="H47" s="110">
        <v>31</v>
      </c>
      <c r="I47" s="110"/>
      <c r="J47" s="111">
        <v>19</v>
      </c>
      <c r="K47" s="111"/>
      <c r="L47" s="111"/>
      <c r="M47" s="112">
        <f>SUM(C47*15,F47*7.5,G47*7.5,H47*7.5,I47*7.5,J47*7.5,K47*100,L47*20)</f>
        <v>2715</v>
      </c>
      <c r="N47" s="112">
        <v>457.5</v>
      </c>
      <c r="O47" s="113">
        <v>15</v>
      </c>
      <c r="P47" s="113"/>
      <c r="Q47" s="122">
        <f t="shared" si="5"/>
        <v>2242.5</v>
      </c>
      <c r="R47" s="114">
        <v>16</v>
      </c>
    </row>
    <row r="48" spans="1:18" ht="12.75" customHeight="1">
      <c r="A48" s="387"/>
      <c r="B48" s="108" t="s">
        <v>113</v>
      </c>
      <c r="C48" s="109"/>
      <c r="D48" s="109"/>
      <c r="E48" s="109"/>
      <c r="F48" s="109"/>
      <c r="G48" s="109"/>
      <c r="H48" s="110"/>
      <c r="I48" s="110"/>
      <c r="J48" s="111"/>
      <c r="K48" s="111"/>
      <c r="L48" s="111"/>
      <c r="M48" s="112">
        <f>SUM(C48*15,F48*7.5,G48*7.5,H48*7.5,I48*7.5,J48*7.5,K48*100,L48*20)</f>
        <v>0</v>
      </c>
      <c r="N48" s="112"/>
      <c r="O48" s="115"/>
      <c r="P48" s="115"/>
      <c r="Q48" s="122">
        <f t="shared" si="5"/>
        <v>0</v>
      </c>
      <c r="R48" s="114"/>
    </row>
    <row r="49" spans="1:18" ht="12.75" customHeight="1">
      <c r="A49" s="387"/>
      <c r="B49" s="108" t="s">
        <v>114</v>
      </c>
      <c r="C49" s="109">
        <v>189</v>
      </c>
      <c r="D49" s="109"/>
      <c r="E49" s="109">
        <v>12</v>
      </c>
      <c r="F49" s="109">
        <v>28</v>
      </c>
      <c r="G49" s="109">
        <v>2</v>
      </c>
      <c r="H49" s="110">
        <v>48</v>
      </c>
      <c r="I49" s="110"/>
      <c r="J49" s="111">
        <v>36</v>
      </c>
      <c r="K49" s="111"/>
      <c r="L49" s="111"/>
      <c r="M49" s="112">
        <f>SUM(C49*15,F49*7.5,G49*7.5,H49*7.5,I49*7.5,J49*7.5,K49*100,L49*20)</f>
        <v>3690</v>
      </c>
      <c r="N49" s="112">
        <v>480</v>
      </c>
      <c r="O49" s="115"/>
      <c r="P49" s="115"/>
      <c r="Q49" s="122">
        <f t="shared" si="5"/>
        <v>3210</v>
      </c>
      <c r="R49" s="114">
        <v>26</v>
      </c>
    </row>
    <row r="50" spans="1:18" ht="12.75" customHeight="1">
      <c r="A50" s="387"/>
      <c r="B50" s="108" t="s">
        <v>115</v>
      </c>
      <c r="C50" s="109">
        <v>153</v>
      </c>
      <c r="D50" s="109">
        <v>31</v>
      </c>
      <c r="E50" s="109">
        <v>14</v>
      </c>
      <c r="F50" s="109">
        <v>36</v>
      </c>
      <c r="G50" s="109">
        <v>2</v>
      </c>
      <c r="H50" s="110">
        <v>17</v>
      </c>
      <c r="I50" s="110"/>
      <c r="J50" s="111">
        <v>13</v>
      </c>
      <c r="K50" s="111"/>
      <c r="L50" s="111"/>
      <c r="M50" s="112">
        <f>SUM(C50*15,F50*7.5,G50*7.5,H50*7.5,I50*7.5,J50*7.5,K50*100,L50*20)</f>
        <v>2805</v>
      </c>
      <c r="N50" s="112">
        <v>592.5</v>
      </c>
      <c r="O50" s="115"/>
      <c r="P50" s="115"/>
      <c r="Q50" s="122">
        <f t="shared" si="5"/>
        <v>2212.5</v>
      </c>
      <c r="R50" s="114">
        <v>31</v>
      </c>
    </row>
    <row r="51" spans="1:18" ht="12.75" customHeight="1">
      <c r="A51" s="387"/>
      <c r="B51" s="108" t="s">
        <v>116</v>
      </c>
      <c r="C51" s="109">
        <v>61</v>
      </c>
      <c r="D51" s="109">
        <v>30</v>
      </c>
      <c r="E51" s="109">
        <v>10</v>
      </c>
      <c r="F51" s="109">
        <v>10</v>
      </c>
      <c r="G51" s="109">
        <v>1</v>
      </c>
      <c r="H51" s="110">
        <v>8</v>
      </c>
      <c r="I51" s="110"/>
      <c r="J51" s="111">
        <v>11</v>
      </c>
      <c r="K51" s="111"/>
      <c r="L51" s="111"/>
      <c r="M51" s="112">
        <f>SUM(C51*15,F51*7.5,G51*7.5,H51*7.5,I51*7.5,J51*7.5,K51*100,L51*20)</f>
        <v>1140</v>
      </c>
      <c r="N51" s="112">
        <v>247.5</v>
      </c>
      <c r="O51" s="115"/>
      <c r="P51" s="115"/>
      <c r="Q51" s="122">
        <f t="shared" si="5"/>
        <v>892.5</v>
      </c>
      <c r="R51" s="114">
        <v>9</v>
      </c>
    </row>
    <row r="52" spans="1:18" ht="12.75" customHeight="1">
      <c r="A52" s="387"/>
      <c r="B52" s="116" t="s">
        <v>117</v>
      </c>
      <c r="C52" s="117">
        <f aca="true" t="shared" si="10" ref="C52:P52">SUM(C47:C51)</f>
        <v>544</v>
      </c>
      <c r="D52" s="117">
        <f t="shared" si="10"/>
        <v>98</v>
      </c>
      <c r="E52" s="117">
        <f t="shared" si="10"/>
        <v>47</v>
      </c>
      <c r="F52" s="117">
        <f t="shared" si="10"/>
        <v>103</v>
      </c>
      <c r="G52" s="117">
        <f t="shared" si="10"/>
        <v>6</v>
      </c>
      <c r="H52" s="117">
        <f t="shared" si="10"/>
        <v>104</v>
      </c>
      <c r="I52" s="117">
        <f t="shared" si="10"/>
        <v>0</v>
      </c>
      <c r="J52" s="117">
        <f t="shared" si="10"/>
        <v>79</v>
      </c>
      <c r="K52" s="117">
        <f t="shared" si="10"/>
        <v>0</v>
      </c>
      <c r="L52" s="118">
        <f t="shared" si="10"/>
        <v>0</v>
      </c>
      <c r="M52" s="119">
        <f t="shared" si="10"/>
        <v>10350</v>
      </c>
      <c r="N52" s="119">
        <f t="shared" si="10"/>
        <v>1777.5</v>
      </c>
      <c r="O52" s="118">
        <f t="shared" si="10"/>
        <v>15</v>
      </c>
      <c r="P52" s="118">
        <f t="shared" si="10"/>
        <v>0</v>
      </c>
      <c r="Q52" s="120">
        <f t="shared" si="5"/>
        <v>8557.5</v>
      </c>
      <c r="R52" s="121">
        <f>SUM(R47:R51)</f>
        <v>82</v>
      </c>
    </row>
    <row r="53" spans="1:18" ht="12.75" customHeight="1">
      <c r="A53" s="387">
        <v>43505</v>
      </c>
      <c r="B53" s="108" t="s">
        <v>112</v>
      </c>
      <c r="C53" s="109">
        <v>431</v>
      </c>
      <c r="D53" s="109">
        <v>81</v>
      </c>
      <c r="E53" s="109">
        <v>14</v>
      </c>
      <c r="F53" s="109">
        <v>106</v>
      </c>
      <c r="G53" s="109">
        <v>3</v>
      </c>
      <c r="H53" s="110">
        <v>32</v>
      </c>
      <c r="I53" s="110"/>
      <c r="J53" s="111">
        <v>48</v>
      </c>
      <c r="K53" s="111"/>
      <c r="L53" s="111">
        <v>1</v>
      </c>
      <c r="M53" s="112">
        <f>SUM(C53*15,F53*7.5,G53*7.5,H53*7.5,I53*7.5,J53*7.5,K53*100,L53*20)</f>
        <v>7902.5</v>
      </c>
      <c r="N53" s="112">
        <v>2585</v>
      </c>
      <c r="O53" s="113"/>
      <c r="P53" s="113"/>
      <c r="Q53" s="122">
        <f t="shared" si="5"/>
        <v>5317.5</v>
      </c>
      <c r="R53" s="114">
        <v>98</v>
      </c>
    </row>
    <row r="54" spans="1:18" ht="12.75" customHeight="1">
      <c r="A54" s="387"/>
      <c r="B54" s="108" t="s">
        <v>113</v>
      </c>
      <c r="C54" s="109"/>
      <c r="D54" s="109"/>
      <c r="E54" s="109"/>
      <c r="F54" s="109"/>
      <c r="G54" s="109"/>
      <c r="H54" s="110"/>
      <c r="I54" s="110"/>
      <c r="J54" s="111"/>
      <c r="K54" s="111"/>
      <c r="L54" s="111"/>
      <c r="M54" s="112">
        <f>SUM(C54*15,F54*7.5,G54*7.5,H54*7.5,I54*7.5,J54*7.5,K54*100,L54*20)</f>
        <v>0</v>
      </c>
      <c r="N54" s="112"/>
      <c r="O54" s="115"/>
      <c r="P54" s="115"/>
      <c r="Q54" s="122">
        <f t="shared" si="5"/>
        <v>0</v>
      </c>
      <c r="R54" s="114"/>
    </row>
    <row r="55" spans="1:18" ht="12.75" customHeight="1">
      <c r="A55" s="387"/>
      <c r="B55" s="108" t="s">
        <v>114</v>
      </c>
      <c r="C55" s="109">
        <v>473</v>
      </c>
      <c r="D55" s="109"/>
      <c r="E55" s="109">
        <v>52</v>
      </c>
      <c r="F55" s="109">
        <v>66</v>
      </c>
      <c r="G55" s="109">
        <v>10</v>
      </c>
      <c r="H55" s="110">
        <v>59</v>
      </c>
      <c r="I55" s="110"/>
      <c r="J55" s="111">
        <v>88</v>
      </c>
      <c r="K55" s="111">
        <v>3</v>
      </c>
      <c r="L55" s="111">
        <v>2</v>
      </c>
      <c r="M55" s="112">
        <f>SUM(C55*15,F55*7.5,G55*7.5,H55*7.5,I55*7.5,J55*7.5,K55*100,L55*20)</f>
        <v>9107.5</v>
      </c>
      <c r="N55" s="112">
        <v>2950</v>
      </c>
      <c r="O55" s="115">
        <v>27.5</v>
      </c>
      <c r="P55" s="115"/>
      <c r="Q55" s="122">
        <f t="shared" si="5"/>
        <v>6130</v>
      </c>
      <c r="R55" s="114">
        <v>104</v>
      </c>
    </row>
    <row r="56" spans="1:18" ht="12.75" customHeight="1">
      <c r="A56" s="387"/>
      <c r="B56" s="108" t="s">
        <v>115</v>
      </c>
      <c r="C56" s="109">
        <v>218</v>
      </c>
      <c r="D56" s="109">
        <v>38</v>
      </c>
      <c r="E56" s="109">
        <v>8</v>
      </c>
      <c r="F56" s="109">
        <v>48</v>
      </c>
      <c r="G56" s="109"/>
      <c r="H56" s="110">
        <v>24</v>
      </c>
      <c r="I56" s="110"/>
      <c r="J56" s="111">
        <v>22</v>
      </c>
      <c r="K56" s="111"/>
      <c r="L56" s="111"/>
      <c r="M56" s="112">
        <f>SUM(C56*15,F56*7.5,G56*7.5,H56*7.5,I56*7.5,J56*7.5,K56*100,L56*20)</f>
        <v>3975</v>
      </c>
      <c r="N56" s="112">
        <v>1095</v>
      </c>
      <c r="O56" s="115"/>
      <c r="P56" s="115"/>
      <c r="Q56" s="122">
        <f t="shared" si="5"/>
        <v>2880</v>
      </c>
      <c r="R56" s="114">
        <v>43</v>
      </c>
    </row>
    <row r="57" spans="1:18" ht="12.75" customHeight="1">
      <c r="A57" s="387"/>
      <c r="B57" s="108" t="s">
        <v>116</v>
      </c>
      <c r="C57" s="109">
        <v>56</v>
      </c>
      <c r="D57" s="109">
        <v>29</v>
      </c>
      <c r="E57" s="109">
        <v>6</v>
      </c>
      <c r="F57" s="109">
        <v>27</v>
      </c>
      <c r="G57" s="109"/>
      <c r="H57" s="110">
        <v>9</v>
      </c>
      <c r="I57" s="110"/>
      <c r="J57" s="111">
        <v>14</v>
      </c>
      <c r="K57" s="111"/>
      <c r="L57" s="111"/>
      <c r="M57" s="112">
        <f>SUM(C57*15,F57*7.5,G57*7.5,H57*7.5,I57*7.5,J57*7.5,K57*100,L57*20)</f>
        <v>1215</v>
      </c>
      <c r="N57" s="112">
        <v>285</v>
      </c>
      <c r="O57" s="115"/>
      <c r="P57" s="115"/>
      <c r="Q57" s="122">
        <f t="shared" si="5"/>
        <v>930</v>
      </c>
      <c r="R57" s="114">
        <v>15</v>
      </c>
    </row>
    <row r="58" spans="1:18" ht="12.75" customHeight="1">
      <c r="A58" s="387"/>
      <c r="B58" s="116" t="s">
        <v>117</v>
      </c>
      <c r="C58" s="117">
        <f aca="true" t="shared" si="11" ref="C58:P58">SUM(C53:C57)</f>
        <v>1178</v>
      </c>
      <c r="D58" s="117">
        <f t="shared" si="11"/>
        <v>148</v>
      </c>
      <c r="E58" s="117">
        <f t="shared" si="11"/>
        <v>80</v>
      </c>
      <c r="F58" s="117">
        <f t="shared" si="11"/>
        <v>247</v>
      </c>
      <c r="G58" s="117">
        <f t="shared" si="11"/>
        <v>13</v>
      </c>
      <c r="H58" s="117">
        <f t="shared" si="11"/>
        <v>124</v>
      </c>
      <c r="I58" s="117">
        <f t="shared" si="11"/>
        <v>0</v>
      </c>
      <c r="J58" s="117">
        <f t="shared" si="11"/>
        <v>172</v>
      </c>
      <c r="K58" s="117">
        <f t="shared" si="11"/>
        <v>3</v>
      </c>
      <c r="L58" s="118">
        <f t="shared" si="11"/>
        <v>3</v>
      </c>
      <c r="M58" s="119">
        <f t="shared" si="11"/>
        <v>22200</v>
      </c>
      <c r="N58" s="119">
        <f t="shared" si="11"/>
        <v>6915</v>
      </c>
      <c r="O58" s="118">
        <f t="shared" si="11"/>
        <v>27.5</v>
      </c>
      <c r="P58" s="118">
        <f t="shared" si="11"/>
        <v>0</v>
      </c>
      <c r="Q58" s="120">
        <f t="shared" si="5"/>
        <v>15257.5</v>
      </c>
      <c r="R58" s="121">
        <f>SUM(R53:R57)</f>
        <v>260</v>
      </c>
    </row>
    <row r="59" spans="1:18" ht="12.75" customHeight="1">
      <c r="A59" s="387">
        <v>43506</v>
      </c>
      <c r="B59" s="108" t="s">
        <v>112</v>
      </c>
      <c r="C59" s="109">
        <v>569</v>
      </c>
      <c r="D59" s="109">
        <v>78</v>
      </c>
      <c r="E59" s="109">
        <v>37</v>
      </c>
      <c r="F59" s="109">
        <v>91</v>
      </c>
      <c r="G59" s="109">
        <v>4</v>
      </c>
      <c r="H59" s="110">
        <v>71</v>
      </c>
      <c r="I59" s="110"/>
      <c r="J59" s="111">
        <v>60</v>
      </c>
      <c r="K59" s="111"/>
      <c r="L59" s="111"/>
      <c r="M59" s="112">
        <f>SUM(C59*15,F59*7.5,G59*7.5,H59*7.5,I59*7.5,J59*7.5,K59*100,L59*20)</f>
        <v>10230</v>
      </c>
      <c r="N59" s="112">
        <v>2880</v>
      </c>
      <c r="O59" s="113"/>
      <c r="P59" s="113"/>
      <c r="Q59" s="122">
        <f t="shared" si="5"/>
        <v>7350</v>
      </c>
      <c r="R59" s="114">
        <v>114</v>
      </c>
    </row>
    <row r="60" spans="1:18" ht="12.75" customHeight="1">
      <c r="A60" s="387"/>
      <c r="B60" s="108" t="s">
        <v>113</v>
      </c>
      <c r="C60" s="109"/>
      <c r="D60" s="109"/>
      <c r="E60" s="109"/>
      <c r="F60" s="109"/>
      <c r="G60" s="109"/>
      <c r="H60" s="110"/>
      <c r="I60" s="110"/>
      <c r="J60" s="111"/>
      <c r="K60" s="111"/>
      <c r="L60" s="111"/>
      <c r="M60" s="112">
        <f>SUM(C60*15,F60*7.5,G60*7.5,H60*7.5,I60*7.5,J60*7.5,K60*100,L60*20)</f>
        <v>0</v>
      </c>
      <c r="N60" s="112"/>
      <c r="O60" s="115"/>
      <c r="P60" s="115"/>
      <c r="Q60" s="122">
        <f t="shared" si="5"/>
        <v>0</v>
      </c>
      <c r="R60" s="114"/>
    </row>
    <row r="61" spans="1:18" ht="12.75" customHeight="1">
      <c r="A61" s="387"/>
      <c r="B61" s="108" t="s">
        <v>114</v>
      </c>
      <c r="C61" s="109">
        <v>517</v>
      </c>
      <c r="D61" s="109"/>
      <c r="E61" s="109">
        <v>61</v>
      </c>
      <c r="F61" s="109">
        <v>96</v>
      </c>
      <c r="G61" s="109">
        <v>5</v>
      </c>
      <c r="H61" s="110">
        <v>82</v>
      </c>
      <c r="I61" s="110">
        <v>1</v>
      </c>
      <c r="J61" s="111">
        <v>103</v>
      </c>
      <c r="K61" s="111"/>
      <c r="L61" s="111"/>
      <c r="M61" s="112">
        <f>SUM(C61*15,F61*7.5,G61*7.5,H61*7.5,I61*7.5,J61*7.5,K61*100,L61*20)</f>
        <v>9907.5</v>
      </c>
      <c r="N61" s="112">
        <v>3367.5</v>
      </c>
      <c r="O61" s="115"/>
      <c r="P61" s="115"/>
      <c r="Q61" s="122">
        <f t="shared" si="5"/>
        <v>6540</v>
      </c>
      <c r="R61" s="114">
        <v>123</v>
      </c>
    </row>
    <row r="62" spans="1:18" ht="12.75" customHeight="1">
      <c r="A62" s="387"/>
      <c r="B62" s="108" t="s">
        <v>115</v>
      </c>
      <c r="C62" s="109">
        <v>268</v>
      </c>
      <c r="D62" s="109">
        <v>31</v>
      </c>
      <c r="E62" s="109">
        <v>17</v>
      </c>
      <c r="F62" s="109">
        <v>68</v>
      </c>
      <c r="G62" s="109">
        <v>1</v>
      </c>
      <c r="H62" s="110">
        <v>27</v>
      </c>
      <c r="I62" s="110"/>
      <c r="J62" s="111">
        <v>56</v>
      </c>
      <c r="K62" s="111"/>
      <c r="L62" s="111"/>
      <c r="M62" s="112">
        <f>SUM(C62*15,F62*7.5,G62*7.5,H62*7.5,I62*7.5,J62*7.5,K62*100,L62*20)</f>
        <v>5160</v>
      </c>
      <c r="N62" s="112">
        <v>1402.5</v>
      </c>
      <c r="O62" s="115"/>
      <c r="P62" s="115"/>
      <c r="Q62" s="122">
        <f t="shared" si="5"/>
        <v>3757.5</v>
      </c>
      <c r="R62" s="114">
        <v>67</v>
      </c>
    </row>
    <row r="63" spans="1:18" ht="12.75" customHeight="1">
      <c r="A63" s="387"/>
      <c r="B63" s="108" t="s">
        <v>116</v>
      </c>
      <c r="C63" s="109">
        <v>94</v>
      </c>
      <c r="D63" s="109">
        <v>28</v>
      </c>
      <c r="E63" s="109">
        <v>8</v>
      </c>
      <c r="F63" s="109">
        <v>5</v>
      </c>
      <c r="G63" s="109"/>
      <c r="H63" s="110">
        <v>16</v>
      </c>
      <c r="I63" s="110"/>
      <c r="J63" s="111">
        <v>33</v>
      </c>
      <c r="K63" s="111"/>
      <c r="L63" s="111"/>
      <c r="M63" s="112">
        <f>SUM(C63*15,F63*7.5,G63*7.5,H63*7.5,I63*7.5,J63*7.5,K63*100,L63*20)</f>
        <v>1815</v>
      </c>
      <c r="N63" s="112">
        <v>502.5</v>
      </c>
      <c r="O63" s="115"/>
      <c r="P63" s="115"/>
      <c r="Q63" s="122">
        <f t="shared" si="5"/>
        <v>1312.5</v>
      </c>
      <c r="R63" s="114">
        <v>18</v>
      </c>
    </row>
    <row r="64" spans="1:18" ht="12.75" customHeight="1">
      <c r="A64" s="387"/>
      <c r="B64" s="116" t="s">
        <v>117</v>
      </c>
      <c r="C64" s="117">
        <f aca="true" t="shared" si="12" ref="C64:P64">SUM(C59:C63)</f>
        <v>1448</v>
      </c>
      <c r="D64" s="117">
        <f t="shared" si="12"/>
        <v>137</v>
      </c>
      <c r="E64" s="117">
        <f t="shared" si="12"/>
        <v>123</v>
      </c>
      <c r="F64" s="117">
        <f t="shared" si="12"/>
        <v>260</v>
      </c>
      <c r="G64" s="117">
        <f t="shared" si="12"/>
        <v>10</v>
      </c>
      <c r="H64" s="117">
        <f t="shared" si="12"/>
        <v>196</v>
      </c>
      <c r="I64" s="117">
        <f t="shared" si="12"/>
        <v>1</v>
      </c>
      <c r="J64" s="117">
        <f t="shared" si="12"/>
        <v>252</v>
      </c>
      <c r="K64" s="117">
        <f t="shared" si="12"/>
        <v>0</v>
      </c>
      <c r="L64" s="118">
        <f t="shared" si="12"/>
        <v>0</v>
      </c>
      <c r="M64" s="119">
        <f t="shared" si="12"/>
        <v>27112.5</v>
      </c>
      <c r="N64" s="119">
        <f t="shared" si="12"/>
        <v>8152.5</v>
      </c>
      <c r="O64" s="118">
        <f t="shared" si="12"/>
        <v>0</v>
      </c>
      <c r="P64" s="118">
        <f t="shared" si="12"/>
        <v>0</v>
      </c>
      <c r="Q64" s="120">
        <f t="shared" si="5"/>
        <v>18960</v>
      </c>
      <c r="R64" s="121">
        <f>SUM(R59:R63)</f>
        <v>322</v>
      </c>
    </row>
    <row r="65" spans="1:18" ht="12.75" customHeight="1">
      <c r="A65" s="385" t="s">
        <v>118</v>
      </c>
      <c r="B65" s="385"/>
      <c r="C65" s="125">
        <f aca="true" t="shared" si="13" ref="C65:R65">SUM(C28,C34,C40,C46,C52,C58,C64)</f>
        <v>5985</v>
      </c>
      <c r="D65" s="125">
        <f t="shared" si="13"/>
        <v>660</v>
      </c>
      <c r="E65" s="125">
        <f t="shared" si="13"/>
        <v>425</v>
      </c>
      <c r="F65" s="125">
        <f t="shared" si="13"/>
        <v>964</v>
      </c>
      <c r="G65" s="125">
        <f t="shared" si="13"/>
        <v>33</v>
      </c>
      <c r="H65" s="125">
        <f t="shared" si="13"/>
        <v>669</v>
      </c>
      <c r="I65" s="125">
        <f t="shared" si="13"/>
        <v>2</v>
      </c>
      <c r="J65" s="125">
        <f t="shared" si="13"/>
        <v>722</v>
      </c>
      <c r="K65" s="125">
        <f t="shared" si="13"/>
        <v>4</v>
      </c>
      <c r="L65" s="125">
        <f t="shared" si="13"/>
        <v>4</v>
      </c>
      <c r="M65" s="125">
        <f t="shared" si="13"/>
        <v>108180</v>
      </c>
      <c r="N65" s="125">
        <f t="shared" si="13"/>
        <v>23032.5</v>
      </c>
      <c r="O65" s="125">
        <f t="shared" si="13"/>
        <v>126</v>
      </c>
      <c r="P65" s="125">
        <f t="shared" si="13"/>
        <v>37</v>
      </c>
      <c r="Q65" s="125">
        <f t="shared" si="13"/>
        <v>85058.5</v>
      </c>
      <c r="R65" s="125">
        <f t="shared" si="13"/>
        <v>900</v>
      </c>
    </row>
    <row r="66" spans="1:18" ht="12.75" customHeight="1">
      <c r="A66" s="387">
        <v>43507</v>
      </c>
      <c r="B66" s="108" t="s">
        <v>112</v>
      </c>
      <c r="C66" s="109">
        <v>188</v>
      </c>
      <c r="D66" s="109">
        <v>57</v>
      </c>
      <c r="E66" s="109">
        <v>13</v>
      </c>
      <c r="F66" s="109">
        <v>34</v>
      </c>
      <c r="G66" s="109"/>
      <c r="H66" s="110">
        <v>32</v>
      </c>
      <c r="I66" s="110">
        <v>1</v>
      </c>
      <c r="J66" s="111">
        <v>25</v>
      </c>
      <c r="K66" s="111"/>
      <c r="L66" s="111">
        <v>1</v>
      </c>
      <c r="M66" s="112">
        <f>SUM(C66*15,F66*7.5,G66*7.5,H66*7.5,I66*7.5,J66*7.5,K66*100,L66*20)</f>
        <v>3530</v>
      </c>
      <c r="N66" s="112">
        <v>687.5</v>
      </c>
      <c r="O66" s="113"/>
      <c r="P66" s="113"/>
      <c r="Q66" s="122">
        <f aca="true" t="shared" si="14" ref="Q66:Q107">SUM(M66-N66)-O66+P66</f>
        <v>2842.5</v>
      </c>
      <c r="R66" s="114">
        <v>25</v>
      </c>
    </row>
    <row r="67" spans="1:18" ht="12.75" customHeight="1">
      <c r="A67" s="387"/>
      <c r="B67" s="108" t="s">
        <v>113</v>
      </c>
      <c r="C67" s="109">
        <v>31</v>
      </c>
      <c r="D67" s="109"/>
      <c r="E67" s="109">
        <v>1</v>
      </c>
      <c r="F67" s="109">
        <v>8</v>
      </c>
      <c r="G67" s="109"/>
      <c r="H67" s="110"/>
      <c r="I67" s="110"/>
      <c r="J67" s="111">
        <v>4</v>
      </c>
      <c r="K67" s="111"/>
      <c r="L67" s="111"/>
      <c r="M67" s="112">
        <f>SUM(C67*15,F67*7.5,G67*7.5,H67*7.5,I67*7.5,J67*7.5,K67*100,L67*20)</f>
        <v>555</v>
      </c>
      <c r="N67" s="112"/>
      <c r="O67" s="115"/>
      <c r="P67" s="115">
        <v>7.5</v>
      </c>
      <c r="Q67" s="122">
        <f t="shared" si="14"/>
        <v>562.5</v>
      </c>
      <c r="R67" s="114"/>
    </row>
    <row r="68" spans="1:18" ht="12.75" customHeight="1">
      <c r="A68" s="387"/>
      <c r="B68" s="108" t="s">
        <v>114</v>
      </c>
      <c r="C68" s="109">
        <v>250</v>
      </c>
      <c r="D68" s="109"/>
      <c r="E68" s="109">
        <v>18</v>
      </c>
      <c r="F68" s="109">
        <v>14</v>
      </c>
      <c r="G68" s="109">
        <v>2</v>
      </c>
      <c r="H68" s="110">
        <v>4</v>
      </c>
      <c r="I68" s="110"/>
      <c r="J68" s="111">
        <v>21</v>
      </c>
      <c r="K68" s="111"/>
      <c r="L68" s="111"/>
      <c r="M68" s="112">
        <f>SUM(C68*15,F68*7.5,G68*7.5,H68*7.5,I68*7.5,J68*7.5,K68*100,L68*20)</f>
        <v>4057.5</v>
      </c>
      <c r="N68" s="112">
        <v>697.5</v>
      </c>
      <c r="O68" s="115"/>
      <c r="P68" s="115"/>
      <c r="Q68" s="122">
        <f t="shared" si="14"/>
        <v>3360</v>
      </c>
      <c r="R68" s="114">
        <v>29</v>
      </c>
    </row>
    <row r="69" spans="1:18" ht="12.75" customHeight="1">
      <c r="A69" s="387"/>
      <c r="B69" s="108" t="s">
        <v>115</v>
      </c>
      <c r="C69" s="109">
        <v>145</v>
      </c>
      <c r="D69" s="109">
        <v>24</v>
      </c>
      <c r="E69" s="109">
        <v>10</v>
      </c>
      <c r="F69" s="109">
        <v>45</v>
      </c>
      <c r="G69" s="109"/>
      <c r="H69" s="110">
        <v>8</v>
      </c>
      <c r="I69" s="110"/>
      <c r="J69" s="111">
        <v>11</v>
      </c>
      <c r="K69" s="111"/>
      <c r="L69" s="111"/>
      <c r="M69" s="112">
        <f>SUM(C69*15,F69*7.5,G69*7.5,H69*7.5,I69*7.5,J69*7.5,K69*100,L69*20)</f>
        <v>2655</v>
      </c>
      <c r="N69" s="112">
        <v>457.5</v>
      </c>
      <c r="O69" s="115"/>
      <c r="P69" s="115"/>
      <c r="Q69" s="122">
        <f t="shared" si="14"/>
        <v>2197.5</v>
      </c>
      <c r="R69" s="114">
        <v>24</v>
      </c>
    </row>
    <row r="70" spans="1:18" ht="12.75" customHeight="1">
      <c r="A70" s="387"/>
      <c r="B70" s="108" t="s">
        <v>116</v>
      </c>
      <c r="C70" s="109">
        <v>44</v>
      </c>
      <c r="D70" s="109">
        <v>16</v>
      </c>
      <c r="E70" s="109">
        <v>4</v>
      </c>
      <c r="F70" s="109">
        <v>7</v>
      </c>
      <c r="G70" s="109"/>
      <c r="H70" s="110">
        <v>5</v>
      </c>
      <c r="I70" s="110"/>
      <c r="J70" s="111">
        <v>7</v>
      </c>
      <c r="K70" s="111"/>
      <c r="L70" s="111"/>
      <c r="M70" s="112">
        <f>SUM(C70*15,F70*7.5,G70*7.5,H70*7.5,I70*7.5,J70*7.5,K70*100,L70*20)</f>
        <v>802.5</v>
      </c>
      <c r="N70" s="112">
        <v>142.5</v>
      </c>
      <c r="O70" s="115"/>
      <c r="P70" s="115"/>
      <c r="Q70" s="122">
        <f t="shared" si="14"/>
        <v>660</v>
      </c>
      <c r="R70" s="114">
        <v>8</v>
      </c>
    </row>
    <row r="71" spans="1:18" ht="12.75" customHeight="1">
      <c r="A71" s="387"/>
      <c r="B71" s="116" t="s">
        <v>117</v>
      </c>
      <c r="C71" s="117">
        <f aca="true" t="shared" si="15" ref="C71:P71">SUM(C66:C70)</f>
        <v>658</v>
      </c>
      <c r="D71" s="117">
        <f t="shared" si="15"/>
        <v>97</v>
      </c>
      <c r="E71" s="117">
        <f t="shared" si="15"/>
        <v>46</v>
      </c>
      <c r="F71" s="117">
        <f t="shared" si="15"/>
        <v>108</v>
      </c>
      <c r="G71" s="117">
        <f t="shared" si="15"/>
        <v>2</v>
      </c>
      <c r="H71" s="117">
        <f t="shared" si="15"/>
        <v>49</v>
      </c>
      <c r="I71" s="117">
        <f t="shared" si="15"/>
        <v>1</v>
      </c>
      <c r="J71" s="117">
        <f t="shared" si="15"/>
        <v>68</v>
      </c>
      <c r="K71" s="117">
        <f t="shared" si="15"/>
        <v>0</v>
      </c>
      <c r="L71" s="118">
        <f t="shared" si="15"/>
        <v>1</v>
      </c>
      <c r="M71" s="119">
        <f t="shared" si="15"/>
        <v>11600</v>
      </c>
      <c r="N71" s="119">
        <f t="shared" si="15"/>
        <v>1985</v>
      </c>
      <c r="O71" s="118">
        <f t="shared" si="15"/>
        <v>0</v>
      </c>
      <c r="P71" s="118">
        <f t="shared" si="15"/>
        <v>7.5</v>
      </c>
      <c r="Q71" s="120">
        <f t="shared" si="14"/>
        <v>9622.5</v>
      </c>
      <c r="R71" s="121">
        <f>SUM(R66:R70)</f>
        <v>86</v>
      </c>
    </row>
    <row r="72" spans="1:18" ht="12.75" customHeight="1">
      <c r="A72" s="387">
        <v>43508</v>
      </c>
      <c r="B72" s="108" t="s">
        <v>112</v>
      </c>
      <c r="C72" s="109">
        <v>170</v>
      </c>
      <c r="D72" s="109">
        <v>54</v>
      </c>
      <c r="E72" s="109">
        <v>34</v>
      </c>
      <c r="F72" s="109">
        <v>18</v>
      </c>
      <c r="G72" s="109"/>
      <c r="H72" s="110">
        <v>28</v>
      </c>
      <c r="I72" s="110"/>
      <c r="J72" s="111">
        <v>14</v>
      </c>
      <c r="K72" s="111">
        <v>1</v>
      </c>
      <c r="L72" s="111">
        <v>1</v>
      </c>
      <c r="M72" s="112">
        <f>SUM(C72*15,F72*7.5,G72*7.5,H72*7.5,I72*7.5,J72*7.5,K72*100,L72*20)</f>
        <v>3120</v>
      </c>
      <c r="N72" s="112">
        <v>637</v>
      </c>
      <c r="O72" s="113"/>
      <c r="P72" s="113"/>
      <c r="Q72" s="122">
        <f t="shared" si="14"/>
        <v>2483</v>
      </c>
      <c r="R72" s="114">
        <v>37</v>
      </c>
    </row>
    <row r="73" spans="1:18" ht="12.75" customHeight="1">
      <c r="A73" s="387"/>
      <c r="B73" s="108" t="s">
        <v>113</v>
      </c>
      <c r="C73" s="109"/>
      <c r="D73" s="109"/>
      <c r="E73" s="109"/>
      <c r="F73" s="109"/>
      <c r="G73" s="109"/>
      <c r="H73" s="110"/>
      <c r="I73" s="110"/>
      <c r="J73" s="111"/>
      <c r="K73" s="111"/>
      <c r="L73" s="111"/>
      <c r="M73" s="112">
        <f>SUM(C73*15,F73*7.5,G73*7.5,H73*7.5,I73*7.5,J73*7.5,K73*100,L73*20)</f>
        <v>0</v>
      </c>
      <c r="N73" s="112"/>
      <c r="O73" s="115"/>
      <c r="P73" s="115"/>
      <c r="Q73" s="122">
        <f t="shared" si="14"/>
        <v>0</v>
      </c>
      <c r="R73" s="114"/>
    </row>
    <row r="74" spans="1:18" ht="12.75" customHeight="1">
      <c r="A74" s="387"/>
      <c r="B74" s="108" t="s">
        <v>114</v>
      </c>
      <c r="C74" s="109">
        <v>363</v>
      </c>
      <c r="D74" s="109"/>
      <c r="E74" s="109">
        <v>24</v>
      </c>
      <c r="F74" s="109">
        <v>59</v>
      </c>
      <c r="G74" s="109">
        <v>3</v>
      </c>
      <c r="H74" s="110">
        <v>23</v>
      </c>
      <c r="I74" s="110"/>
      <c r="J74" s="111">
        <v>48</v>
      </c>
      <c r="K74" s="111">
        <v>1</v>
      </c>
      <c r="L74" s="111">
        <v>1</v>
      </c>
      <c r="M74" s="112">
        <f>SUM(C74*15,F74*7.5,G74*7.5,H74*7.5,I74*7.5,J74*7.5,K74*100,L74*20)</f>
        <v>6562.5</v>
      </c>
      <c r="N74" s="112">
        <v>862.5</v>
      </c>
      <c r="O74" s="115"/>
      <c r="P74" s="115"/>
      <c r="Q74" s="122">
        <f t="shared" si="14"/>
        <v>5700</v>
      </c>
      <c r="R74" s="114">
        <v>35</v>
      </c>
    </row>
    <row r="75" spans="1:18" ht="12.75" customHeight="1">
      <c r="A75" s="387"/>
      <c r="B75" s="108" t="s">
        <v>115</v>
      </c>
      <c r="C75" s="109">
        <v>146</v>
      </c>
      <c r="D75" s="109"/>
      <c r="E75" s="109"/>
      <c r="F75" s="109">
        <v>34</v>
      </c>
      <c r="G75" s="109">
        <v>1</v>
      </c>
      <c r="H75" s="110">
        <v>15</v>
      </c>
      <c r="I75" s="110"/>
      <c r="J75" s="111">
        <v>9</v>
      </c>
      <c r="K75" s="111"/>
      <c r="L75" s="111"/>
      <c r="M75" s="112">
        <f>SUM(C75*15,F75*7.5,G75*7.5,H75*7.5,I75*7.5,J75*7.5,K75*100,L75*20)</f>
        <v>2632.5</v>
      </c>
      <c r="N75" s="112">
        <v>615</v>
      </c>
      <c r="O75" s="115"/>
      <c r="P75" s="115"/>
      <c r="Q75" s="122">
        <f t="shared" si="14"/>
        <v>2017.5</v>
      </c>
      <c r="R75" s="114">
        <v>28</v>
      </c>
    </row>
    <row r="76" spans="1:18" ht="12.75" customHeight="1">
      <c r="A76" s="387"/>
      <c r="B76" s="108" t="s">
        <v>116</v>
      </c>
      <c r="C76" s="109">
        <v>84</v>
      </c>
      <c r="D76" s="109">
        <v>34</v>
      </c>
      <c r="E76" s="109">
        <v>8</v>
      </c>
      <c r="F76" s="109">
        <v>9</v>
      </c>
      <c r="G76" s="109"/>
      <c r="H76" s="110">
        <v>5</v>
      </c>
      <c r="I76" s="110"/>
      <c r="J76" s="111">
        <v>9</v>
      </c>
      <c r="K76" s="111"/>
      <c r="L76" s="111"/>
      <c r="M76" s="112">
        <f>SUM(C76*15,F76*7.5,G76*7.5,H76*7.5,I76*7.5,J76*7.5,K76*100,L76*20)</f>
        <v>1432.5</v>
      </c>
      <c r="N76" s="112">
        <v>112.5</v>
      </c>
      <c r="O76" s="115"/>
      <c r="P76" s="115"/>
      <c r="Q76" s="122">
        <f t="shared" si="14"/>
        <v>1320</v>
      </c>
      <c r="R76" s="114">
        <v>5</v>
      </c>
    </row>
    <row r="77" spans="1:18" ht="12.75" customHeight="1">
      <c r="A77" s="387"/>
      <c r="B77" s="116" t="s">
        <v>117</v>
      </c>
      <c r="C77" s="117">
        <f>SUM(C72:C76)</f>
        <v>763</v>
      </c>
      <c r="D77" s="117">
        <f>SUM(D72:D76)</f>
        <v>88</v>
      </c>
      <c r="E77" s="117">
        <f>SUM(E72:E76)</f>
        <v>66</v>
      </c>
      <c r="F77" s="117">
        <f>SUM(F72:F76)</f>
        <v>120</v>
      </c>
      <c r="G77" s="117">
        <v>0</v>
      </c>
      <c r="H77" s="117">
        <f aca="true" t="shared" si="16" ref="H77:P77">SUM(H72:H76)</f>
        <v>71</v>
      </c>
      <c r="I77" s="117">
        <f t="shared" si="16"/>
        <v>0</v>
      </c>
      <c r="J77" s="117">
        <f t="shared" si="16"/>
        <v>80</v>
      </c>
      <c r="K77" s="117">
        <f t="shared" si="16"/>
        <v>2</v>
      </c>
      <c r="L77" s="118">
        <f t="shared" si="16"/>
        <v>2</v>
      </c>
      <c r="M77" s="119">
        <f t="shared" si="16"/>
        <v>13747.5</v>
      </c>
      <c r="N77" s="119">
        <f t="shared" si="16"/>
        <v>2227</v>
      </c>
      <c r="O77" s="118">
        <f t="shared" si="16"/>
        <v>0</v>
      </c>
      <c r="P77" s="118">
        <f t="shared" si="16"/>
        <v>0</v>
      </c>
      <c r="Q77" s="120">
        <f t="shared" si="14"/>
        <v>11520.5</v>
      </c>
      <c r="R77" s="121">
        <f>SUM(R72:R76)</f>
        <v>105</v>
      </c>
    </row>
    <row r="78" spans="1:18" ht="12.75" customHeight="1">
      <c r="A78" s="387">
        <v>43509</v>
      </c>
      <c r="B78" s="108" t="s">
        <v>112</v>
      </c>
      <c r="C78" s="109">
        <v>190</v>
      </c>
      <c r="D78" s="109">
        <v>50</v>
      </c>
      <c r="E78" s="109">
        <v>5</v>
      </c>
      <c r="F78" s="109">
        <v>18</v>
      </c>
      <c r="G78" s="109"/>
      <c r="H78" s="110">
        <v>17</v>
      </c>
      <c r="I78" s="110"/>
      <c r="J78" s="111">
        <v>12</v>
      </c>
      <c r="K78" s="111"/>
      <c r="L78" s="111"/>
      <c r="M78" s="112">
        <f>SUM(C78*15,F78*7.5,G78*7.5,H78*7.5,I78*7.5,J78*7.5,K78*100,L78*20)</f>
        <v>3202.5</v>
      </c>
      <c r="N78" s="112">
        <v>120</v>
      </c>
      <c r="O78" s="113"/>
      <c r="P78" s="113"/>
      <c r="Q78" s="122">
        <f t="shared" si="14"/>
        <v>3082.5</v>
      </c>
      <c r="R78" s="114">
        <v>6</v>
      </c>
    </row>
    <row r="79" spans="1:18" ht="12.75" customHeight="1">
      <c r="A79" s="387"/>
      <c r="B79" s="108" t="s">
        <v>113</v>
      </c>
      <c r="C79" s="109"/>
      <c r="D79" s="109"/>
      <c r="E79" s="109"/>
      <c r="F79" s="109"/>
      <c r="G79" s="109"/>
      <c r="H79" s="110"/>
      <c r="I79" s="110"/>
      <c r="J79" s="111"/>
      <c r="K79" s="111"/>
      <c r="L79" s="111"/>
      <c r="M79" s="112">
        <f>SUM(C79*15,F79*7.5,G79*7.5,H79*7.5,I79*7.5,J79*7.5,K79*100,L79*20)</f>
        <v>0</v>
      </c>
      <c r="N79" s="112"/>
      <c r="O79" s="115"/>
      <c r="P79" s="115"/>
      <c r="Q79" s="122">
        <f t="shared" si="14"/>
        <v>0</v>
      </c>
      <c r="R79" s="114"/>
    </row>
    <row r="80" spans="1:18" ht="12.75" customHeight="1">
      <c r="A80" s="387"/>
      <c r="B80" s="108" t="s">
        <v>114</v>
      </c>
      <c r="C80" s="109">
        <v>275</v>
      </c>
      <c r="D80" s="109"/>
      <c r="E80" s="109"/>
      <c r="F80" s="109">
        <v>32</v>
      </c>
      <c r="G80" s="109">
        <v>0</v>
      </c>
      <c r="H80" s="110">
        <v>31</v>
      </c>
      <c r="I80" s="110"/>
      <c r="J80" s="111">
        <v>17</v>
      </c>
      <c r="K80" s="111"/>
      <c r="L80" s="111"/>
      <c r="M80" s="112">
        <f>SUM(C80*15,F80*7.5,G80*7.5,H80*7.5,I80*7.5,J80*7.5,K80*100,L80*20)</f>
        <v>4725</v>
      </c>
      <c r="N80" s="112">
        <v>420</v>
      </c>
      <c r="O80" s="115"/>
      <c r="P80" s="115"/>
      <c r="Q80" s="122">
        <f t="shared" si="14"/>
        <v>4305</v>
      </c>
      <c r="R80" s="114">
        <v>14</v>
      </c>
    </row>
    <row r="81" spans="1:18" ht="12.75" customHeight="1">
      <c r="A81" s="387"/>
      <c r="B81" s="108" t="s">
        <v>115</v>
      </c>
      <c r="C81" s="109">
        <v>135</v>
      </c>
      <c r="D81" s="109"/>
      <c r="E81" s="109">
        <v>22</v>
      </c>
      <c r="F81" s="109">
        <v>22</v>
      </c>
      <c r="G81" s="109">
        <v>1</v>
      </c>
      <c r="H81" s="110">
        <v>5</v>
      </c>
      <c r="I81" s="110"/>
      <c r="J81" s="111">
        <v>7</v>
      </c>
      <c r="K81" s="111"/>
      <c r="L81" s="111"/>
      <c r="M81" s="112">
        <f>SUM(C81*15,F81*7.5,G81*7.5,H81*7.5,I81*7.5,J81*7.5,K81*100,L81*20)</f>
        <v>2287.5</v>
      </c>
      <c r="N81" s="112">
        <v>202.5</v>
      </c>
      <c r="O81" s="115"/>
      <c r="P81" s="115"/>
      <c r="Q81" s="122">
        <f t="shared" si="14"/>
        <v>2085</v>
      </c>
      <c r="R81" s="114">
        <v>9</v>
      </c>
    </row>
    <row r="82" spans="1:18" ht="12.75" customHeight="1">
      <c r="A82" s="387"/>
      <c r="B82" s="108" t="s">
        <v>116</v>
      </c>
      <c r="C82" s="109">
        <v>28</v>
      </c>
      <c r="D82" s="109">
        <v>26</v>
      </c>
      <c r="E82" s="109">
        <v>10</v>
      </c>
      <c r="F82" s="109">
        <v>5</v>
      </c>
      <c r="G82" s="109"/>
      <c r="H82" s="110">
        <v>4</v>
      </c>
      <c r="I82" s="110"/>
      <c r="J82" s="111">
        <v>2</v>
      </c>
      <c r="K82" s="111"/>
      <c r="L82" s="111"/>
      <c r="M82" s="112">
        <f>SUM(C82*15,F82*7.5,G82*7.5,H82*7.5,I82*7.5,J82*7.5,K82*100,L82*20)</f>
        <v>502.5</v>
      </c>
      <c r="N82" s="112">
        <v>105</v>
      </c>
      <c r="O82" s="115"/>
      <c r="P82" s="115"/>
      <c r="Q82" s="122">
        <f t="shared" si="14"/>
        <v>397.5</v>
      </c>
      <c r="R82" s="114">
        <v>2</v>
      </c>
    </row>
    <row r="83" spans="1:18" ht="12.75" customHeight="1">
      <c r="A83" s="387"/>
      <c r="B83" s="116" t="s">
        <v>117</v>
      </c>
      <c r="C83" s="117">
        <f aca="true" t="shared" si="17" ref="C83:P83">SUM(C78:C82)</f>
        <v>628</v>
      </c>
      <c r="D83" s="117">
        <f t="shared" si="17"/>
        <v>76</v>
      </c>
      <c r="E83" s="117">
        <f t="shared" si="17"/>
        <v>37</v>
      </c>
      <c r="F83" s="117">
        <f t="shared" si="17"/>
        <v>77</v>
      </c>
      <c r="G83" s="117">
        <f t="shared" si="17"/>
        <v>1</v>
      </c>
      <c r="H83" s="117">
        <f t="shared" si="17"/>
        <v>57</v>
      </c>
      <c r="I83" s="117">
        <f t="shared" si="17"/>
        <v>0</v>
      </c>
      <c r="J83" s="117">
        <f t="shared" si="17"/>
        <v>38</v>
      </c>
      <c r="K83" s="117">
        <f t="shared" si="17"/>
        <v>0</v>
      </c>
      <c r="L83" s="118">
        <f t="shared" si="17"/>
        <v>0</v>
      </c>
      <c r="M83" s="119">
        <f t="shared" si="17"/>
        <v>10717.5</v>
      </c>
      <c r="N83" s="119">
        <f t="shared" si="17"/>
        <v>847.5</v>
      </c>
      <c r="O83" s="118">
        <f t="shared" si="17"/>
        <v>0</v>
      </c>
      <c r="P83" s="118">
        <f t="shared" si="17"/>
        <v>0</v>
      </c>
      <c r="Q83" s="120">
        <f t="shared" si="14"/>
        <v>9870</v>
      </c>
      <c r="R83" s="121">
        <f>SUM(R78:R82)</f>
        <v>31</v>
      </c>
    </row>
    <row r="84" spans="1:18" ht="12.75" customHeight="1">
      <c r="A84" s="387">
        <v>43510</v>
      </c>
      <c r="B84" s="108" t="s">
        <v>112</v>
      </c>
      <c r="C84" s="109">
        <v>175</v>
      </c>
      <c r="D84" s="109">
        <v>47</v>
      </c>
      <c r="E84" s="109">
        <v>11</v>
      </c>
      <c r="F84" s="109">
        <v>24</v>
      </c>
      <c r="G84" s="109">
        <v>6</v>
      </c>
      <c r="H84" s="110">
        <v>25</v>
      </c>
      <c r="I84" s="110"/>
      <c r="J84" s="111">
        <v>30</v>
      </c>
      <c r="K84" s="111"/>
      <c r="L84" s="111">
        <v>1</v>
      </c>
      <c r="M84" s="112">
        <f>SUM(C84*15,F84*7.5,G84*7.5,H84*7.5,I84*7.5,J84*7.5,K84*100,L84*20)</f>
        <v>3282.5</v>
      </c>
      <c r="N84" s="112">
        <v>562.5</v>
      </c>
      <c r="O84" s="113"/>
      <c r="P84" s="113"/>
      <c r="Q84" s="122">
        <f t="shared" si="14"/>
        <v>2720</v>
      </c>
      <c r="R84" s="114">
        <v>21</v>
      </c>
    </row>
    <row r="85" spans="1:18" ht="12.75" customHeight="1">
      <c r="A85" s="387"/>
      <c r="B85" s="108" t="s">
        <v>113</v>
      </c>
      <c r="C85" s="109"/>
      <c r="D85" s="109"/>
      <c r="E85" s="109"/>
      <c r="F85" s="109"/>
      <c r="G85" s="109"/>
      <c r="H85" s="110"/>
      <c r="I85" s="110"/>
      <c r="J85" s="111"/>
      <c r="K85" s="111"/>
      <c r="L85" s="111"/>
      <c r="M85" s="112">
        <f>SUM(C85*15,F85*7.5,G85*7.5,H85*7.5,I85*7.5,J85*7.5,K85*100,L85*20)</f>
        <v>0</v>
      </c>
      <c r="N85" s="112"/>
      <c r="O85" s="115"/>
      <c r="P85" s="115"/>
      <c r="Q85" s="122">
        <f t="shared" si="14"/>
        <v>0</v>
      </c>
      <c r="R85" s="114"/>
    </row>
    <row r="86" spans="1:18" ht="12.75" customHeight="1">
      <c r="A86" s="387"/>
      <c r="B86" s="108" t="s">
        <v>114</v>
      </c>
      <c r="C86" s="109">
        <v>223</v>
      </c>
      <c r="D86" s="109"/>
      <c r="E86" s="109">
        <v>14</v>
      </c>
      <c r="F86" s="109">
        <v>50</v>
      </c>
      <c r="G86" s="109"/>
      <c r="H86" s="110">
        <v>38</v>
      </c>
      <c r="I86" s="110">
        <v>1</v>
      </c>
      <c r="J86" s="111">
        <v>25</v>
      </c>
      <c r="K86" s="111"/>
      <c r="L86" s="111"/>
      <c r="M86" s="112">
        <f>SUM(C86*15,F86*7.5,G86*7.5,H86*7.5,I86*7.5,J86*7.5,K86*100,L86*20)</f>
        <v>4200</v>
      </c>
      <c r="N86" s="112">
        <v>330</v>
      </c>
      <c r="O86" s="115"/>
      <c r="P86" s="115"/>
      <c r="Q86" s="122">
        <f t="shared" si="14"/>
        <v>3870</v>
      </c>
      <c r="R86" s="114">
        <v>14</v>
      </c>
    </row>
    <row r="87" spans="1:18" ht="12.75" customHeight="1">
      <c r="A87" s="387"/>
      <c r="B87" s="108" t="s">
        <v>115</v>
      </c>
      <c r="C87" s="109">
        <v>184</v>
      </c>
      <c r="D87" s="109">
        <v>9</v>
      </c>
      <c r="E87" s="109">
        <v>4</v>
      </c>
      <c r="F87" s="109">
        <v>33</v>
      </c>
      <c r="G87" s="109">
        <v>0</v>
      </c>
      <c r="H87" s="110">
        <v>17</v>
      </c>
      <c r="I87" s="110">
        <v>4</v>
      </c>
      <c r="J87" s="111">
        <v>16</v>
      </c>
      <c r="K87" s="111"/>
      <c r="L87" s="111"/>
      <c r="M87" s="112">
        <f>SUM(C87*15,F87*7.5,G87*7.5,H87*7.5,I87*7.5,J87*7.5,K87*100,L87*20)</f>
        <v>3285</v>
      </c>
      <c r="N87" s="112">
        <v>495</v>
      </c>
      <c r="O87" s="115"/>
      <c r="P87" s="115"/>
      <c r="Q87" s="122">
        <f t="shared" si="14"/>
        <v>2790</v>
      </c>
      <c r="R87" s="152">
        <v>24</v>
      </c>
    </row>
    <row r="88" spans="1:18" ht="12.75" customHeight="1">
      <c r="A88" s="387"/>
      <c r="B88" s="108" t="s">
        <v>116</v>
      </c>
      <c r="C88" s="109">
        <v>34</v>
      </c>
      <c r="D88" s="109">
        <v>52</v>
      </c>
      <c r="E88" s="109">
        <v>5</v>
      </c>
      <c r="F88" s="109">
        <v>1</v>
      </c>
      <c r="G88" s="109"/>
      <c r="H88" s="110">
        <v>2</v>
      </c>
      <c r="I88" s="110"/>
      <c r="J88" s="111">
        <v>1</v>
      </c>
      <c r="K88" s="111"/>
      <c r="L88" s="111"/>
      <c r="M88" s="112">
        <f>SUM(C88*15,F88*7.5,G88*7.5,H88*7.5,I88*7.5,J88*7.5,K88*100,L88*20)</f>
        <v>540</v>
      </c>
      <c r="N88" s="112">
        <v>150</v>
      </c>
      <c r="O88" s="115"/>
      <c r="P88" s="115"/>
      <c r="Q88" s="122">
        <f t="shared" si="14"/>
        <v>390</v>
      </c>
      <c r="R88" s="152">
        <v>6</v>
      </c>
    </row>
    <row r="89" spans="1:18" ht="12.75" customHeight="1">
      <c r="A89" s="387"/>
      <c r="B89" s="116" t="s">
        <v>117</v>
      </c>
      <c r="C89" s="117">
        <f aca="true" t="shared" si="18" ref="C89:P89">SUM(C84:C88)</f>
        <v>616</v>
      </c>
      <c r="D89" s="117">
        <f t="shared" si="18"/>
        <v>108</v>
      </c>
      <c r="E89" s="117">
        <f t="shared" si="18"/>
        <v>34</v>
      </c>
      <c r="F89" s="117">
        <f t="shared" si="18"/>
        <v>108</v>
      </c>
      <c r="G89" s="117">
        <f t="shared" si="18"/>
        <v>6</v>
      </c>
      <c r="H89" s="117">
        <f t="shared" si="18"/>
        <v>82</v>
      </c>
      <c r="I89" s="117">
        <f t="shared" si="18"/>
        <v>5</v>
      </c>
      <c r="J89" s="117">
        <f t="shared" si="18"/>
        <v>72</v>
      </c>
      <c r="K89" s="117">
        <f t="shared" si="18"/>
        <v>0</v>
      </c>
      <c r="L89" s="118">
        <f t="shared" si="18"/>
        <v>1</v>
      </c>
      <c r="M89" s="119">
        <f t="shared" si="18"/>
        <v>11307.5</v>
      </c>
      <c r="N89" s="119">
        <f t="shared" si="18"/>
        <v>1537.5</v>
      </c>
      <c r="O89" s="118">
        <f t="shared" si="18"/>
        <v>0</v>
      </c>
      <c r="P89" s="118">
        <f t="shared" si="18"/>
        <v>0</v>
      </c>
      <c r="Q89" s="120">
        <f t="shared" si="14"/>
        <v>9770</v>
      </c>
      <c r="R89" s="121">
        <f>SUM(R84:R88)</f>
        <v>65</v>
      </c>
    </row>
    <row r="90" spans="1:18" ht="12.75" customHeight="1">
      <c r="A90" s="387">
        <v>43511</v>
      </c>
      <c r="B90" s="108" t="s">
        <v>112</v>
      </c>
      <c r="C90" s="109">
        <v>313</v>
      </c>
      <c r="D90" s="109">
        <v>62</v>
      </c>
      <c r="E90" s="109">
        <v>15</v>
      </c>
      <c r="F90" s="109">
        <v>40</v>
      </c>
      <c r="G90" s="109"/>
      <c r="H90" s="110">
        <v>54</v>
      </c>
      <c r="I90" s="110"/>
      <c r="J90" s="111">
        <v>25</v>
      </c>
      <c r="K90" s="111"/>
      <c r="L90" s="111"/>
      <c r="M90" s="112">
        <f>SUM(C90*15,F90*7.5,G90*7.5,H90*7.5,I90*7.5,J90*7.5,K90*100,L90*20)</f>
        <v>5587.5</v>
      </c>
      <c r="N90" s="112">
        <v>487.5</v>
      </c>
      <c r="O90" s="113"/>
      <c r="P90" s="113"/>
      <c r="Q90" s="122">
        <f t="shared" si="14"/>
        <v>5100</v>
      </c>
      <c r="R90" s="152">
        <v>22</v>
      </c>
    </row>
    <row r="91" spans="1:18" ht="12.75" customHeight="1">
      <c r="A91" s="387"/>
      <c r="B91" s="108" t="s">
        <v>113</v>
      </c>
      <c r="C91" s="109"/>
      <c r="D91" s="109"/>
      <c r="E91" s="109"/>
      <c r="F91" s="109"/>
      <c r="G91" s="109"/>
      <c r="H91" s="110"/>
      <c r="I91" s="110"/>
      <c r="J91" s="111"/>
      <c r="K91" s="111"/>
      <c r="L91" s="111"/>
      <c r="M91" s="112">
        <f>SUM(C91*15,F91*7.5,G91*7.5,H91*7.5,I91*7.5,J91*7.5,K91*100,L91*20)</f>
        <v>0</v>
      </c>
      <c r="N91" s="112"/>
      <c r="O91" s="115"/>
      <c r="P91" s="115"/>
      <c r="Q91" s="122">
        <f t="shared" si="14"/>
        <v>0</v>
      </c>
      <c r="R91" s="152"/>
    </row>
    <row r="92" spans="1:18" ht="12.75" customHeight="1">
      <c r="A92" s="387"/>
      <c r="B92" s="108" t="s">
        <v>114</v>
      </c>
      <c r="C92" s="109">
        <v>316</v>
      </c>
      <c r="D92" s="109">
        <v>25</v>
      </c>
      <c r="E92" s="109">
        <v>23</v>
      </c>
      <c r="F92" s="109">
        <v>42</v>
      </c>
      <c r="G92" s="109"/>
      <c r="H92" s="110">
        <v>21</v>
      </c>
      <c r="I92" s="110"/>
      <c r="J92" s="111">
        <v>23</v>
      </c>
      <c r="K92" s="111"/>
      <c r="L92" s="111"/>
      <c r="M92" s="112">
        <f>SUM(C92*15,F92*7.5,G92*7.5,H92*7.5,I92*7.5,J92*7.5,K92*100,L92*20)</f>
        <v>5385</v>
      </c>
      <c r="N92" s="112">
        <v>622.5</v>
      </c>
      <c r="O92" s="115"/>
      <c r="P92" s="115"/>
      <c r="Q92" s="122">
        <f t="shared" si="14"/>
        <v>4762.5</v>
      </c>
      <c r="R92" s="152">
        <v>25</v>
      </c>
    </row>
    <row r="93" spans="1:18" ht="12.75" customHeight="1">
      <c r="A93" s="387"/>
      <c r="B93" s="108" t="s">
        <v>115</v>
      </c>
      <c r="C93" s="109">
        <v>209</v>
      </c>
      <c r="D93" s="109">
        <v>44</v>
      </c>
      <c r="E93" s="109">
        <v>17</v>
      </c>
      <c r="F93" s="109">
        <v>45</v>
      </c>
      <c r="G93" s="109"/>
      <c r="H93" s="110">
        <v>33</v>
      </c>
      <c r="I93" s="110"/>
      <c r="J93" s="111">
        <v>17</v>
      </c>
      <c r="K93" s="111"/>
      <c r="L93" s="111"/>
      <c r="M93" s="112">
        <f>SUM(C93*15,F93*7.5,G93*7.5,H93*7.5,I93*7.5,J93*7.5,K93*100,L93*20)</f>
        <v>3847.5</v>
      </c>
      <c r="N93" s="112">
        <v>585</v>
      </c>
      <c r="O93" s="115"/>
      <c r="P93" s="115"/>
      <c r="Q93" s="122">
        <f t="shared" si="14"/>
        <v>3262.5</v>
      </c>
      <c r="R93" s="152">
        <v>24</v>
      </c>
    </row>
    <row r="94" spans="1:18" ht="12.75" customHeight="1">
      <c r="A94" s="387"/>
      <c r="B94" s="108" t="s">
        <v>116</v>
      </c>
      <c r="C94" s="109">
        <v>53</v>
      </c>
      <c r="D94" s="109">
        <v>16</v>
      </c>
      <c r="E94" s="109">
        <v>5</v>
      </c>
      <c r="F94" s="109">
        <v>1</v>
      </c>
      <c r="G94" s="109"/>
      <c r="H94" s="110">
        <v>1</v>
      </c>
      <c r="I94" s="110"/>
      <c r="J94" s="111">
        <v>3</v>
      </c>
      <c r="K94" s="111"/>
      <c r="L94" s="111"/>
      <c r="M94" s="112">
        <f>SUM(C94*15,F94*7.5,G94*7.5,H94*7.5,I94*7.5,J94*7.5,K94*100,L94*20)</f>
        <v>832.5</v>
      </c>
      <c r="N94" s="112">
        <v>150</v>
      </c>
      <c r="O94" s="115"/>
      <c r="P94" s="115"/>
      <c r="Q94" s="122">
        <f t="shared" si="14"/>
        <v>682.5</v>
      </c>
      <c r="R94" s="152">
        <v>6</v>
      </c>
    </row>
    <row r="95" spans="1:18" ht="12.75" customHeight="1">
      <c r="A95" s="387"/>
      <c r="B95" s="116" t="s">
        <v>117</v>
      </c>
      <c r="C95" s="117">
        <f aca="true" t="shared" si="19" ref="C95:P95">SUM(C90:C94)</f>
        <v>891</v>
      </c>
      <c r="D95" s="117">
        <f t="shared" si="19"/>
        <v>147</v>
      </c>
      <c r="E95" s="117">
        <f t="shared" si="19"/>
        <v>60</v>
      </c>
      <c r="F95" s="117">
        <f t="shared" si="19"/>
        <v>128</v>
      </c>
      <c r="G95" s="117">
        <f t="shared" si="19"/>
        <v>0</v>
      </c>
      <c r="H95" s="117">
        <f t="shared" si="19"/>
        <v>109</v>
      </c>
      <c r="I95" s="117">
        <f t="shared" si="19"/>
        <v>0</v>
      </c>
      <c r="J95" s="117">
        <f t="shared" si="19"/>
        <v>68</v>
      </c>
      <c r="K95" s="117">
        <f t="shared" si="19"/>
        <v>0</v>
      </c>
      <c r="L95" s="118">
        <f t="shared" si="19"/>
        <v>0</v>
      </c>
      <c r="M95" s="119">
        <f t="shared" si="19"/>
        <v>15652.5</v>
      </c>
      <c r="N95" s="119">
        <f t="shared" si="19"/>
        <v>1845</v>
      </c>
      <c r="O95" s="118">
        <f t="shared" si="19"/>
        <v>0</v>
      </c>
      <c r="P95" s="118">
        <f t="shared" si="19"/>
        <v>0</v>
      </c>
      <c r="Q95" s="120">
        <f t="shared" si="14"/>
        <v>13807.5</v>
      </c>
      <c r="R95" s="121">
        <f>SUM(R90:R94)</f>
        <v>77</v>
      </c>
    </row>
    <row r="96" spans="1:18" ht="12.75" customHeight="1">
      <c r="A96" s="387">
        <v>43512</v>
      </c>
      <c r="B96" s="108" t="s">
        <v>112</v>
      </c>
      <c r="C96" s="109">
        <v>278</v>
      </c>
      <c r="D96" s="109">
        <v>26</v>
      </c>
      <c r="E96" s="109">
        <v>13</v>
      </c>
      <c r="F96" s="109">
        <v>29</v>
      </c>
      <c r="G96" s="109"/>
      <c r="H96" s="110">
        <v>34</v>
      </c>
      <c r="I96" s="110"/>
      <c r="J96" s="111">
        <v>9</v>
      </c>
      <c r="K96" s="111"/>
      <c r="L96" s="111"/>
      <c r="M96" s="112">
        <f>SUM(C96*15,F96*7.5,G96*7.5,H96*7.5,I96*7.5,J96*7.5,K96*100,L96*20)</f>
        <v>4710</v>
      </c>
      <c r="N96" s="112">
        <v>772.5</v>
      </c>
      <c r="O96" s="113"/>
      <c r="P96" s="113"/>
      <c r="Q96" s="122">
        <f t="shared" si="14"/>
        <v>3937.5</v>
      </c>
      <c r="R96" s="152">
        <v>30</v>
      </c>
    </row>
    <row r="97" spans="1:18" ht="12.75" customHeight="1">
      <c r="A97" s="387"/>
      <c r="B97" s="108" t="s">
        <v>113</v>
      </c>
      <c r="C97" s="109"/>
      <c r="D97" s="109"/>
      <c r="E97" s="109"/>
      <c r="F97" s="109"/>
      <c r="G97" s="109"/>
      <c r="H97" s="110"/>
      <c r="I97" s="110"/>
      <c r="J97" s="111"/>
      <c r="K97" s="111"/>
      <c r="L97" s="111"/>
      <c r="M97" s="112">
        <f>SUM(C97*15,F97*7.5,G97*7.5,H97*7.5,I97*7.5,J97*7.5,K97*100,L97*20)</f>
        <v>0</v>
      </c>
      <c r="N97" s="112"/>
      <c r="O97" s="115"/>
      <c r="P97" s="115"/>
      <c r="Q97" s="122">
        <f t="shared" si="14"/>
        <v>0</v>
      </c>
      <c r="R97" s="152"/>
    </row>
    <row r="98" spans="1:18" ht="12.75" customHeight="1">
      <c r="A98" s="387"/>
      <c r="B98" s="108" t="s">
        <v>114</v>
      </c>
      <c r="C98" s="109">
        <v>279</v>
      </c>
      <c r="D98" s="109">
        <v>26</v>
      </c>
      <c r="E98" s="109">
        <v>15</v>
      </c>
      <c r="F98" s="109">
        <v>40</v>
      </c>
      <c r="G98" s="109">
        <v>1</v>
      </c>
      <c r="H98" s="110">
        <v>33</v>
      </c>
      <c r="I98" s="110"/>
      <c r="J98" s="111">
        <v>17</v>
      </c>
      <c r="K98" s="111">
        <v>1</v>
      </c>
      <c r="L98" s="111">
        <v>1</v>
      </c>
      <c r="M98" s="112">
        <f>SUM(C98*15,F98*7.5,G98*7.5,H98*7.5,I98*7.5,J98*7.5,K98*100,L98*20)</f>
        <v>4987.5</v>
      </c>
      <c r="N98" s="112">
        <v>1042.5</v>
      </c>
      <c r="O98" s="115"/>
      <c r="P98" s="115"/>
      <c r="Q98" s="122">
        <f t="shared" si="14"/>
        <v>3945</v>
      </c>
      <c r="R98" s="152">
        <v>35</v>
      </c>
    </row>
    <row r="99" spans="1:18" ht="12.75" customHeight="1">
      <c r="A99" s="387"/>
      <c r="B99" s="108" t="s">
        <v>115</v>
      </c>
      <c r="C99" s="109">
        <v>227</v>
      </c>
      <c r="D99" s="109">
        <v>24</v>
      </c>
      <c r="E99" s="109">
        <v>9</v>
      </c>
      <c r="F99" s="109">
        <v>25</v>
      </c>
      <c r="G99" s="109"/>
      <c r="H99" s="110">
        <v>28</v>
      </c>
      <c r="I99" s="110"/>
      <c r="J99" s="111">
        <v>6</v>
      </c>
      <c r="K99" s="111"/>
      <c r="L99" s="111"/>
      <c r="M99" s="112">
        <f>SUM(C99*15,F99*7.5,G99*7.5,H99*7.5,I99*7.5,J99*7.5,K99*100,L99*20)</f>
        <v>3847.5</v>
      </c>
      <c r="N99" s="112">
        <v>690</v>
      </c>
      <c r="O99" s="115"/>
      <c r="P99" s="115"/>
      <c r="Q99" s="122">
        <f t="shared" si="14"/>
        <v>3157.5</v>
      </c>
      <c r="R99" s="152">
        <v>24</v>
      </c>
    </row>
    <row r="100" spans="1:18" ht="12.75" customHeight="1">
      <c r="A100" s="387"/>
      <c r="B100" s="108" t="s">
        <v>116</v>
      </c>
      <c r="C100" s="109">
        <v>47</v>
      </c>
      <c r="D100" s="109">
        <v>12</v>
      </c>
      <c r="E100" s="109">
        <v>2</v>
      </c>
      <c r="F100" s="109">
        <v>11</v>
      </c>
      <c r="G100" s="109"/>
      <c r="H100" s="110">
        <v>14</v>
      </c>
      <c r="I100" s="110"/>
      <c r="J100" s="111">
        <v>4</v>
      </c>
      <c r="K100" s="111"/>
      <c r="L100" s="111"/>
      <c r="M100" s="112">
        <f>SUM(C100*15,F100*7.5,G100*7.5,H100*7.5,I100*7.5,J100*7.5,K100*100,L100*20)</f>
        <v>922.5</v>
      </c>
      <c r="N100" s="112">
        <v>180</v>
      </c>
      <c r="O100" s="115"/>
      <c r="P100" s="115"/>
      <c r="Q100" s="122">
        <f t="shared" si="14"/>
        <v>742.5</v>
      </c>
      <c r="R100" s="152">
        <v>8</v>
      </c>
    </row>
    <row r="101" spans="1:18" ht="12.75" customHeight="1">
      <c r="A101" s="387"/>
      <c r="B101" s="116" t="s">
        <v>117</v>
      </c>
      <c r="C101" s="117">
        <f aca="true" t="shared" si="20" ref="C101:P101">SUM(C96:C100)</f>
        <v>831</v>
      </c>
      <c r="D101" s="117">
        <f t="shared" si="20"/>
        <v>88</v>
      </c>
      <c r="E101" s="117">
        <f t="shared" si="20"/>
        <v>39</v>
      </c>
      <c r="F101" s="117">
        <f t="shared" si="20"/>
        <v>105</v>
      </c>
      <c r="G101" s="117">
        <f t="shared" si="20"/>
        <v>1</v>
      </c>
      <c r="H101" s="117">
        <f t="shared" si="20"/>
        <v>109</v>
      </c>
      <c r="I101" s="117">
        <f t="shared" si="20"/>
        <v>0</v>
      </c>
      <c r="J101" s="117">
        <f t="shared" si="20"/>
        <v>36</v>
      </c>
      <c r="K101" s="117">
        <f t="shared" si="20"/>
        <v>1</v>
      </c>
      <c r="L101" s="118">
        <f t="shared" si="20"/>
        <v>1</v>
      </c>
      <c r="M101" s="119">
        <f t="shared" si="20"/>
        <v>14467.5</v>
      </c>
      <c r="N101" s="119">
        <f t="shared" si="20"/>
        <v>2685</v>
      </c>
      <c r="O101" s="118">
        <f t="shared" si="20"/>
        <v>0</v>
      </c>
      <c r="P101" s="118">
        <f t="shared" si="20"/>
        <v>0</v>
      </c>
      <c r="Q101" s="120">
        <f t="shared" si="14"/>
        <v>11782.5</v>
      </c>
      <c r="R101" s="121">
        <f>SUM(R96:R100)</f>
        <v>97</v>
      </c>
    </row>
    <row r="102" spans="1:18" ht="12.75" customHeight="1">
      <c r="A102" s="387">
        <v>43513</v>
      </c>
      <c r="B102" s="108" t="s">
        <v>112</v>
      </c>
      <c r="C102" s="109">
        <v>384</v>
      </c>
      <c r="D102" s="109">
        <v>22</v>
      </c>
      <c r="E102" s="109">
        <v>15</v>
      </c>
      <c r="F102" s="109">
        <v>73</v>
      </c>
      <c r="G102" s="109">
        <v>1</v>
      </c>
      <c r="H102" s="110">
        <v>12</v>
      </c>
      <c r="I102" s="110"/>
      <c r="J102" s="111">
        <v>37</v>
      </c>
      <c r="K102" s="111"/>
      <c r="L102" s="111"/>
      <c r="M102" s="112">
        <f>SUM(C102*15,F102*7.5,G102*7.5,H102*7.5,I102*7.5,J102*7.5,K102*100,L102*20)</f>
        <v>6682.5</v>
      </c>
      <c r="N102" s="112">
        <v>1200</v>
      </c>
      <c r="O102" s="113"/>
      <c r="P102" s="113"/>
      <c r="Q102" s="122">
        <f t="shared" si="14"/>
        <v>5482.5</v>
      </c>
      <c r="R102" s="152">
        <v>50</v>
      </c>
    </row>
    <row r="103" spans="1:18" ht="12.75" customHeight="1">
      <c r="A103" s="387"/>
      <c r="B103" s="108" t="s">
        <v>113</v>
      </c>
      <c r="C103" s="109"/>
      <c r="D103" s="109"/>
      <c r="E103" s="109"/>
      <c r="F103" s="109"/>
      <c r="G103" s="109"/>
      <c r="H103" s="110"/>
      <c r="I103" s="110"/>
      <c r="J103" s="111"/>
      <c r="K103" s="111"/>
      <c r="L103" s="111"/>
      <c r="M103" s="112">
        <f>SUM(C103*15,F103*7.5,G103*7.5,H103*7.5,I103*7.5,J103*7.5,K103*100,L103*20)</f>
        <v>0</v>
      </c>
      <c r="N103" s="112"/>
      <c r="O103" s="115"/>
      <c r="P103" s="115"/>
      <c r="Q103" s="122">
        <f t="shared" si="14"/>
        <v>0</v>
      </c>
      <c r="R103" s="152"/>
    </row>
    <row r="104" spans="1:18" ht="12.75" customHeight="1">
      <c r="A104" s="387"/>
      <c r="B104" s="108" t="s">
        <v>114</v>
      </c>
      <c r="C104" s="109">
        <v>360</v>
      </c>
      <c r="D104" s="109">
        <v>22</v>
      </c>
      <c r="E104" s="109">
        <v>19</v>
      </c>
      <c r="F104" s="109">
        <v>58</v>
      </c>
      <c r="G104" s="109"/>
      <c r="H104" s="110">
        <v>44</v>
      </c>
      <c r="I104" s="110"/>
      <c r="J104" s="111">
        <v>53</v>
      </c>
      <c r="K104" s="111"/>
      <c r="L104" s="111"/>
      <c r="M104" s="112">
        <f>SUM(C104*15,F104*7.5,G104*7.5,H104*7.5,I104*7.5,J104*7.5,K104*100,L104*20)</f>
        <v>6562.5</v>
      </c>
      <c r="N104" s="112">
        <v>1237.5</v>
      </c>
      <c r="O104" s="115"/>
      <c r="P104" s="115"/>
      <c r="Q104" s="122">
        <f t="shared" si="14"/>
        <v>5325</v>
      </c>
      <c r="R104" s="152">
        <v>49</v>
      </c>
    </row>
    <row r="105" spans="1:18" ht="12.75" customHeight="1">
      <c r="A105" s="387"/>
      <c r="B105" s="108" t="s">
        <v>115</v>
      </c>
      <c r="C105" s="109">
        <v>430</v>
      </c>
      <c r="D105" s="109">
        <v>64</v>
      </c>
      <c r="E105" s="109">
        <v>12</v>
      </c>
      <c r="F105" s="109">
        <v>49</v>
      </c>
      <c r="G105" s="109">
        <v>4</v>
      </c>
      <c r="H105" s="110">
        <v>48</v>
      </c>
      <c r="I105" s="110"/>
      <c r="J105" s="111">
        <v>51</v>
      </c>
      <c r="K105" s="111"/>
      <c r="L105" s="111"/>
      <c r="M105" s="112">
        <f>SUM(C105*15,F105*7.5,G105*7.5,H105*7.5,I105*7.5,J105*7.5,K105*100,L105*20)</f>
        <v>7590</v>
      </c>
      <c r="N105" s="112">
        <v>1845</v>
      </c>
      <c r="O105" s="115"/>
      <c r="P105" s="115"/>
      <c r="Q105" s="122">
        <f t="shared" si="14"/>
        <v>5745</v>
      </c>
      <c r="R105" s="152">
        <v>74</v>
      </c>
    </row>
    <row r="106" spans="1:18" ht="12.75" customHeight="1">
      <c r="A106" s="387"/>
      <c r="B106" s="108" t="s">
        <v>116</v>
      </c>
      <c r="C106" s="109">
        <v>166</v>
      </c>
      <c r="D106" s="109">
        <v>55</v>
      </c>
      <c r="E106" s="109">
        <v>28</v>
      </c>
      <c r="F106" s="109">
        <v>32</v>
      </c>
      <c r="G106" s="109"/>
      <c r="H106" s="110">
        <v>19</v>
      </c>
      <c r="I106" s="110">
        <v>5</v>
      </c>
      <c r="J106" s="111">
        <v>30</v>
      </c>
      <c r="K106" s="111"/>
      <c r="L106" s="111"/>
      <c r="M106" s="112">
        <f>SUM(C106*15,F106*7.5,G106*7.5,H106*7.5,I106*7.5,J106*7.5,K106*100,L106*20)</f>
        <v>3135</v>
      </c>
      <c r="N106" s="112">
        <v>585</v>
      </c>
      <c r="O106" s="115"/>
      <c r="P106" s="115"/>
      <c r="Q106" s="122">
        <f t="shared" si="14"/>
        <v>2550</v>
      </c>
      <c r="R106" s="152">
        <v>15</v>
      </c>
    </row>
    <row r="107" spans="1:18" ht="12.75" customHeight="1">
      <c r="A107" s="387"/>
      <c r="B107" s="116" t="s">
        <v>117</v>
      </c>
      <c r="C107" s="117">
        <f aca="true" t="shared" si="21" ref="C107:P107">SUM(C102:C106)</f>
        <v>1340</v>
      </c>
      <c r="D107" s="117">
        <f t="shared" si="21"/>
        <v>163</v>
      </c>
      <c r="E107" s="117">
        <f t="shared" si="21"/>
        <v>74</v>
      </c>
      <c r="F107" s="117">
        <f t="shared" si="21"/>
        <v>212</v>
      </c>
      <c r="G107" s="117">
        <f t="shared" si="21"/>
        <v>5</v>
      </c>
      <c r="H107" s="117">
        <f t="shared" si="21"/>
        <v>123</v>
      </c>
      <c r="I107" s="117">
        <f t="shared" si="21"/>
        <v>5</v>
      </c>
      <c r="J107" s="117">
        <f t="shared" si="21"/>
        <v>171</v>
      </c>
      <c r="K107" s="117">
        <f t="shared" si="21"/>
        <v>0</v>
      </c>
      <c r="L107" s="118">
        <f t="shared" si="21"/>
        <v>0</v>
      </c>
      <c r="M107" s="119">
        <f t="shared" si="21"/>
        <v>23970</v>
      </c>
      <c r="N107" s="119">
        <f t="shared" si="21"/>
        <v>4867.5</v>
      </c>
      <c r="O107" s="118">
        <f t="shared" si="21"/>
        <v>0</v>
      </c>
      <c r="P107" s="118">
        <f t="shared" si="21"/>
        <v>0</v>
      </c>
      <c r="Q107" s="120">
        <f t="shared" si="14"/>
        <v>19102.5</v>
      </c>
      <c r="R107" s="121">
        <f>SUM(R102:R106)</f>
        <v>188</v>
      </c>
    </row>
    <row r="108" spans="1:18" ht="12.75" customHeight="1">
      <c r="A108" s="385" t="s">
        <v>118</v>
      </c>
      <c r="B108" s="385"/>
      <c r="C108" s="125">
        <f aca="true" t="shared" si="22" ref="C108:R108">SUM(C71,C77,C83,C89,C95,C101,C107)</f>
        <v>5727</v>
      </c>
      <c r="D108" s="125">
        <f t="shared" si="22"/>
        <v>767</v>
      </c>
      <c r="E108" s="125">
        <f t="shared" si="22"/>
        <v>356</v>
      </c>
      <c r="F108" s="125">
        <f t="shared" si="22"/>
        <v>858</v>
      </c>
      <c r="G108" s="125">
        <f t="shared" si="22"/>
        <v>15</v>
      </c>
      <c r="H108" s="125">
        <f t="shared" si="22"/>
        <v>600</v>
      </c>
      <c r="I108" s="125">
        <f t="shared" si="22"/>
        <v>11</v>
      </c>
      <c r="J108" s="125">
        <f t="shared" si="22"/>
        <v>533</v>
      </c>
      <c r="K108" s="125">
        <f t="shared" si="22"/>
        <v>3</v>
      </c>
      <c r="L108" s="125">
        <f t="shared" si="22"/>
        <v>5</v>
      </c>
      <c r="M108" s="125">
        <f t="shared" si="22"/>
        <v>101462.5</v>
      </c>
      <c r="N108" s="125">
        <f t="shared" si="22"/>
        <v>15994.5</v>
      </c>
      <c r="O108" s="125">
        <f t="shared" si="22"/>
        <v>0</v>
      </c>
      <c r="P108" s="125">
        <f t="shared" si="22"/>
        <v>7.5</v>
      </c>
      <c r="Q108" s="125">
        <f t="shared" si="22"/>
        <v>85475.5</v>
      </c>
      <c r="R108" s="125">
        <f t="shared" si="22"/>
        <v>649</v>
      </c>
    </row>
    <row r="109" spans="1:18" ht="12.75" customHeight="1">
      <c r="A109" s="387">
        <v>43514</v>
      </c>
      <c r="B109" s="108" t="s">
        <v>112</v>
      </c>
      <c r="C109" s="109">
        <v>245</v>
      </c>
      <c r="D109" s="109">
        <v>18</v>
      </c>
      <c r="E109" s="109">
        <v>12</v>
      </c>
      <c r="F109" s="109">
        <v>31</v>
      </c>
      <c r="G109" s="109">
        <v>0</v>
      </c>
      <c r="H109" s="110">
        <v>32</v>
      </c>
      <c r="I109" s="110">
        <v>0</v>
      </c>
      <c r="J109" s="111">
        <v>17</v>
      </c>
      <c r="K109" s="111">
        <v>0</v>
      </c>
      <c r="L109" s="111">
        <v>0</v>
      </c>
      <c r="M109" s="112">
        <f>SUM(C109*15,F109*7.5,G109*7.5,H109*7.5,I109*7.5,J109*7.5,K109*100,L109*20)</f>
        <v>4275</v>
      </c>
      <c r="N109" s="112">
        <v>397.5</v>
      </c>
      <c r="O109" s="113">
        <v>0</v>
      </c>
      <c r="P109" s="113">
        <v>0</v>
      </c>
      <c r="Q109" s="122">
        <f aca="true" t="shared" si="23" ref="Q109:Q150">SUM(M109-N109)-O109+P109</f>
        <v>3877.5</v>
      </c>
      <c r="R109" s="152">
        <v>18</v>
      </c>
    </row>
    <row r="110" spans="1:18" ht="12.75" customHeight="1">
      <c r="A110" s="387"/>
      <c r="B110" s="108" t="s">
        <v>113</v>
      </c>
      <c r="C110" s="109"/>
      <c r="D110" s="109"/>
      <c r="E110" s="109"/>
      <c r="F110" s="109"/>
      <c r="G110" s="109"/>
      <c r="H110" s="110"/>
      <c r="I110" s="110"/>
      <c r="J110" s="111"/>
      <c r="K110" s="111"/>
      <c r="L110" s="111"/>
      <c r="M110" s="112">
        <f>SUM(C110*15,F110*7.5,G110*7.5,H110*7.5,I110*7.5,J110*7.5,K110*100,L110*20)</f>
        <v>0</v>
      </c>
      <c r="N110" s="112"/>
      <c r="O110" s="115"/>
      <c r="P110" s="115"/>
      <c r="Q110" s="122">
        <f t="shared" si="23"/>
        <v>0</v>
      </c>
      <c r="R110" s="152"/>
    </row>
    <row r="111" spans="1:18" ht="12.75" customHeight="1">
      <c r="A111" s="387"/>
      <c r="B111" s="108" t="s">
        <v>114</v>
      </c>
      <c r="C111" s="109">
        <v>219</v>
      </c>
      <c r="D111" s="109">
        <v>14</v>
      </c>
      <c r="E111" s="109">
        <v>8</v>
      </c>
      <c r="F111" s="109">
        <v>16</v>
      </c>
      <c r="G111" s="109"/>
      <c r="H111" s="110">
        <v>13</v>
      </c>
      <c r="I111" s="110"/>
      <c r="J111" s="111">
        <v>17</v>
      </c>
      <c r="K111" s="111"/>
      <c r="L111" s="111"/>
      <c r="M111" s="112">
        <f>SUM(C111*15,F111*7.5,G111*7.5,H111*7.5,I111*7.5,J111*7.5,K111*100,L111*20)</f>
        <v>3630</v>
      </c>
      <c r="N111" s="112">
        <v>352.5</v>
      </c>
      <c r="O111" s="115"/>
      <c r="P111" s="115"/>
      <c r="Q111" s="122">
        <f t="shared" si="23"/>
        <v>3277.5</v>
      </c>
      <c r="R111" s="152">
        <v>14</v>
      </c>
    </row>
    <row r="112" spans="1:18" ht="12.75" customHeight="1">
      <c r="A112" s="387"/>
      <c r="B112" s="108" t="s">
        <v>115</v>
      </c>
      <c r="C112" s="109">
        <v>125</v>
      </c>
      <c r="D112" s="109">
        <v>23</v>
      </c>
      <c r="E112" s="109">
        <v>5</v>
      </c>
      <c r="F112" s="109">
        <v>18</v>
      </c>
      <c r="G112" s="109">
        <v>2</v>
      </c>
      <c r="H112" s="110">
        <v>15</v>
      </c>
      <c r="I112" s="110"/>
      <c r="J112" s="111">
        <v>6</v>
      </c>
      <c r="K112" s="111"/>
      <c r="L112" s="111"/>
      <c r="M112" s="112">
        <f>SUM(C112*15,F112*7.5,G112*7.5,H112*7.5,I112*7.5,J112*7.5,K112*100,L112*20)</f>
        <v>2182.5</v>
      </c>
      <c r="N112" s="112">
        <v>210</v>
      </c>
      <c r="O112" s="115"/>
      <c r="P112" s="115"/>
      <c r="Q112" s="122">
        <f t="shared" si="23"/>
        <v>1972.5</v>
      </c>
      <c r="R112" s="152">
        <v>8</v>
      </c>
    </row>
    <row r="113" spans="1:18" ht="12.75" customHeight="1">
      <c r="A113" s="387"/>
      <c r="B113" s="108" t="s">
        <v>116</v>
      </c>
      <c r="C113" s="109">
        <v>35</v>
      </c>
      <c r="D113" s="109">
        <v>14</v>
      </c>
      <c r="E113" s="109">
        <v>6</v>
      </c>
      <c r="F113" s="109">
        <v>7</v>
      </c>
      <c r="G113" s="109"/>
      <c r="H113" s="110">
        <v>8</v>
      </c>
      <c r="I113" s="110"/>
      <c r="J113" s="111">
        <v>3</v>
      </c>
      <c r="K113" s="111"/>
      <c r="L113" s="111"/>
      <c r="M113" s="112">
        <f>SUM(C113*15,F113*7.5,G113*7.5,H113*7.5,I113*7.5,J113*7.5,K113*100,L113*20)</f>
        <v>660</v>
      </c>
      <c r="N113" s="112">
        <v>135</v>
      </c>
      <c r="O113" s="115"/>
      <c r="P113" s="115"/>
      <c r="Q113" s="122">
        <f t="shared" si="23"/>
        <v>525</v>
      </c>
      <c r="R113" s="152">
        <v>5</v>
      </c>
    </row>
    <row r="114" spans="1:18" ht="12.75" customHeight="1">
      <c r="A114" s="387"/>
      <c r="B114" s="116" t="s">
        <v>117</v>
      </c>
      <c r="C114" s="117">
        <f aca="true" t="shared" si="24" ref="C114:P114">SUM(C109:C113)</f>
        <v>624</v>
      </c>
      <c r="D114" s="117">
        <f t="shared" si="24"/>
        <v>69</v>
      </c>
      <c r="E114" s="117">
        <f t="shared" si="24"/>
        <v>31</v>
      </c>
      <c r="F114" s="117">
        <f t="shared" si="24"/>
        <v>72</v>
      </c>
      <c r="G114" s="117">
        <f t="shared" si="24"/>
        <v>2</v>
      </c>
      <c r="H114" s="117">
        <f t="shared" si="24"/>
        <v>68</v>
      </c>
      <c r="I114" s="117">
        <f t="shared" si="24"/>
        <v>0</v>
      </c>
      <c r="J114" s="117">
        <f t="shared" si="24"/>
        <v>43</v>
      </c>
      <c r="K114" s="117">
        <f t="shared" si="24"/>
        <v>0</v>
      </c>
      <c r="L114" s="118">
        <f t="shared" si="24"/>
        <v>0</v>
      </c>
      <c r="M114" s="119">
        <f t="shared" si="24"/>
        <v>10747.5</v>
      </c>
      <c r="N114" s="119">
        <f t="shared" si="24"/>
        <v>1095</v>
      </c>
      <c r="O114" s="118">
        <f t="shared" si="24"/>
        <v>0</v>
      </c>
      <c r="P114" s="118">
        <f t="shared" si="24"/>
        <v>0</v>
      </c>
      <c r="Q114" s="120">
        <f t="shared" si="23"/>
        <v>9652.5</v>
      </c>
      <c r="R114" s="121">
        <f>SUM(R109:R113)</f>
        <v>45</v>
      </c>
    </row>
    <row r="115" spans="1:18" ht="12.75" customHeight="1">
      <c r="A115" s="387">
        <v>43515</v>
      </c>
      <c r="B115" s="108" t="s">
        <v>112</v>
      </c>
      <c r="C115" s="109">
        <v>240</v>
      </c>
      <c r="D115" s="109">
        <v>33</v>
      </c>
      <c r="E115" s="109">
        <v>43</v>
      </c>
      <c r="F115" s="109">
        <v>40</v>
      </c>
      <c r="G115" s="109">
        <v>3</v>
      </c>
      <c r="H115" s="110">
        <v>8</v>
      </c>
      <c r="I115" s="110"/>
      <c r="J115" s="111">
        <v>37</v>
      </c>
      <c r="K115" s="111"/>
      <c r="L115" s="111">
        <v>1</v>
      </c>
      <c r="M115" s="112">
        <f>SUM(C115*15,F115*7.5,G115*7.5,H115*7.5,I115*7.5,J115*7.5,K115*100,L115*20)</f>
        <v>4280</v>
      </c>
      <c r="N115" s="112">
        <v>645</v>
      </c>
      <c r="O115" s="113"/>
      <c r="P115" s="113"/>
      <c r="Q115" s="122">
        <f t="shared" si="23"/>
        <v>3635</v>
      </c>
      <c r="R115" s="152">
        <v>20</v>
      </c>
    </row>
    <row r="116" spans="1:18" ht="12.75" customHeight="1">
      <c r="A116" s="387"/>
      <c r="B116" s="108" t="s">
        <v>113</v>
      </c>
      <c r="C116" s="109"/>
      <c r="D116" s="109"/>
      <c r="E116" s="109"/>
      <c r="F116" s="109"/>
      <c r="G116" s="109"/>
      <c r="H116" s="110"/>
      <c r="I116" s="110"/>
      <c r="J116" s="111"/>
      <c r="K116" s="111"/>
      <c r="L116" s="111"/>
      <c r="M116" s="112">
        <f>SUM(C116*15,F116*7.5,G116*7.5,H116*7.5,I116*7.5,J116*7.5,K116*100,L116*20)</f>
        <v>0</v>
      </c>
      <c r="N116" s="112"/>
      <c r="O116" s="115"/>
      <c r="P116" s="115"/>
      <c r="Q116" s="122">
        <f t="shared" si="23"/>
        <v>0</v>
      </c>
      <c r="R116" s="152"/>
    </row>
    <row r="117" spans="1:18" ht="12.75" customHeight="1">
      <c r="A117" s="387"/>
      <c r="B117" s="108" t="s">
        <v>114</v>
      </c>
      <c r="C117" s="109">
        <v>388</v>
      </c>
      <c r="D117" s="109">
        <v>33</v>
      </c>
      <c r="E117" s="109">
        <v>16</v>
      </c>
      <c r="F117" s="109">
        <v>42</v>
      </c>
      <c r="G117" s="109">
        <v>4</v>
      </c>
      <c r="H117" s="110">
        <v>17</v>
      </c>
      <c r="I117" s="110"/>
      <c r="J117" s="111">
        <v>23</v>
      </c>
      <c r="K117" s="111"/>
      <c r="L117" s="111"/>
      <c r="M117" s="112">
        <f>SUM(C117*15,F117*7.5,G117*7.5,H117*7.5,I117*7.5,J117*7.5,K117*100,L117*20)</f>
        <v>6465</v>
      </c>
      <c r="N117" s="112">
        <v>630</v>
      </c>
      <c r="O117" s="115"/>
      <c r="P117" s="115"/>
      <c r="Q117" s="122">
        <f t="shared" si="23"/>
        <v>5835</v>
      </c>
      <c r="R117" s="152">
        <v>23</v>
      </c>
    </row>
    <row r="118" spans="1:18" ht="12.75" customHeight="1">
      <c r="A118" s="387"/>
      <c r="B118" s="108" t="s">
        <v>115</v>
      </c>
      <c r="C118" s="109">
        <v>176</v>
      </c>
      <c r="D118" s="109">
        <v>72</v>
      </c>
      <c r="E118" s="109">
        <v>35</v>
      </c>
      <c r="F118" s="109">
        <v>27</v>
      </c>
      <c r="G118" s="109"/>
      <c r="H118" s="110">
        <v>10</v>
      </c>
      <c r="I118" s="110"/>
      <c r="J118" s="111">
        <v>16</v>
      </c>
      <c r="K118" s="111"/>
      <c r="L118" s="111"/>
      <c r="M118" s="112">
        <f>SUM(C118*15,F118*7.5,G118*7.5,H118*7.5,I118*7.5,J118*7.5,K118*100,L118*20)</f>
        <v>3037.5</v>
      </c>
      <c r="N118" s="112">
        <v>420</v>
      </c>
      <c r="O118" s="115"/>
      <c r="P118" s="115"/>
      <c r="Q118" s="122">
        <f t="shared" si="23"/>
        <v>2617.5</v>
      </c>
      <c r="R118" s="152">
        <v>18</v>
      </c>
    </row>
    <row r="119" spans="1:18" ht="12.75" customHeight="1">
      <c r="A119" s="387"/>
      <c r="B119" s="108" t="s">
        <v>116</v>
      </c>
      <c r="C119" s="109">
        <v>43</v>
      </c>
      <c r="D119" s="109">
        <v>14</v>
      </c>
      <c r="E119" s="109">
        <v>4</v>
      </c>
      <c r="F119" s="109">
        <v>9</v>
      </c>
      <c r="G119" s="109"/>
      <c r="H119" s="110">
        <v>4</v>
      </c>
      <c r="I119" s="110"/>
      <c r="J119" s="111">
        <v>5</v>
      </c>
      <c r="K119" s="111"/>
      <c r="L119" s="111"/>
      <c r="M119" s="112">
        <f>SUM(C119*15,F119*7.5,G119*7.5,H119*7.5,I119*7.5,J119*7.5,K119*100,L119*20)</f>
        <v>780</v>
      </c>
      <c r="N119" s="112">
        <v>75</v>
      </c>
      <c r="O119" s="115"/>
      <c r="P119" s="115"/>
      <c r="Q119" s="122">
        <f t="shared" si="23"/>
        <v>705</v>
      </c>
      <c r="R119" s="152">
        <v>3</v>
      </c>
    </row>
    <row r="120" spans="1:18" ht="12.75" customHeight="1">
      <c r="A120" s="387"/>
      <c r="B120" s="116" t="s">
        <v>117</v>
      </c>
      <c r="C120" s="117">
        <f aca="true" t="shared" si="25" ref="C120:P120">SUM(C115:C119)</f>
        <v>847</v>
      </c>
      <c r="D120" s="117">
        <f t="shared" si="25"/>
        <v>152</v>
      </c>
      <c r="E120" s="117">
        <f t="shared" si="25"/>
        <v>98</v>
      </c>
      <c r="F120" s="117">
        <f t="shared" si="25"/>
        <v>118</v>
      </c>
      <c r="G120" s="117">
        <f t="shared" si="25"/>
        <v>7</v>
      </c>
      <c r="H120" s="117">
        <f t="shared" si="25"/>
        <v>39</v>
      </c>
      <c r="I120" s="117">
        <f t="shared" si="25"/>
        <v>0</v>
      </c>
      <c r="J120" s="117">
        <f t="shared" si="25"/>
        <v>81</v>
      </c>
      <c r="K120" s="117">
        <f t="shared" si="25"/>
        <v>0</v>
      </c>
      <c r="L120" s="118">
        <f t="shared" si="25"/>
        <v>1</v>
      </c>
      <c r="M120" s="119">
        <f t="shared" si="25"/>
        <v>14562.5</v>
      </c>
      <c r="N120" s="119">
        <f t="shared" si="25"/>
        <v>1770</v>
      </c>
      <c r="O120" s="118">
        <f t="shared" si="25"/>
        <v>0</v>
      </c>
      <c r="P120" s="118">
        <f t="shared" si="25"/>
        <v>0</v>
      </c>
      <c r="Q120" s="120">
        <f t="shared" si="23"/>
        <v>12792.5</v>
      </c>
      <c r="R120" s="121">
        <f>SUM(R115:R119)</f>
        <v>64</v>
      </c>
    </row>
    <row r="121" spans="1:18" ht="12.75" customHeight="1">
      <c r="A121" s="387">
        <v>43516</v>
      </c>
      <c r="B121" s="108" t="s">
        <v>112</v>
      </c>
      <c r="C121" s="109">
        <v>136</v>
      </c>
      <c r="D121" s="109">
        <v>43</v>
      </c>
      <c r="E121" s="109">
        <v>7</v>
      </c>
      <c r="F121" s="109">
        <v>8</v>
      </c>
      <c r="G121" s="109"/>
      <c r="H121" s="110">
        <v>20</v>
      </c>
      <c r="I121" s="110"/>
      <c r="J121" s="111">
        <v>41</v>
      </c>
      <c r="K121" s="111"/>
      <c r="L121" s="111"/>
      <c r="M121" s="112">
        <f>SUM(C121*15,F121*7.5,G121*7.5,H121*7.5,I121*7.5,J121*7.5,K121*100,L121*20)</f>
        <v>2557.5</v>
      </c>
      <c r="N121" s="112">
        <v>285</v>
      </c>
      <c r="O121" s="113"/>
      <c r="P121" s="113"/>
      <c r="Q121" s="122">
        <f t="shared" si="23"/>
        <v>2272.5</v>
      </c>
      <c r="R121" s="152">
        <v>16</v>
      </c>
    </row>
    <row r="122" spans="1:18" ht="12.75" customHeight="1">
      <c r="A122" s="387"/>
      <c r="B122" s="108" t="s">
        <v>113</v>
      </c>
      <c r="C122" s="109"/>
      <c r="D122" s="109"/>
      <c r="E122" s="109"/>
      <c r="F122" s="109"/>
      <c r="G122" s="109"/>
      <c r="H122" s="110"/>
      <c r="I122" s="110"/>
      <c r="J122" s="111"/>
      <c r="K122" s="111"/>
      <c r="L122" s="111"/>
      <c r="M122" s="112">
        <f>SUM(C122*15,F122*7.5,G122*7.5,H122*7.5,I122*7.5,J122*7.5,K122*100,L122*20)</f>
        <v>0</v>
      </c>
      <c r="N122" s="112"/>
      <c r="O122" s="115"/>
      <c r="P122" s="115"/>
      <c r="Q122" s="122">
        <f t="shared" si="23"/>
        <v>0</v>
      </c>
      <c r="R122" s="152"/>
    </row>
    <row r="123" spans="1:18" ht="12.75" customHeight="1">
      <c r="A123" s="387"/>
      <c r="B123" s="108" t="s">
        <v>114</v>
      </c>
      <c r="C123" s="109">
        <v>391</v>
      </c>
      <c r="D123" s="109">
        <v>43</v>
      </c>
      <c r="E123" s="109">
        <v>21</v>
      </c>
      <c r="F123" s="109">
        <v>42</v>
      </c>
      <c r="G123" s="109">
        <v>13</v>
      </c>
      <c r="H123" s="110">
        <v>43</v>
      </c>
      <c r="I123" s="110">
        <v>2</v>
      </c>
      <c r="J123" s="111">
        <v>27</v>
      </c>
      <c r="K123" s="111"/>
      <c r="L123" s="111">
        <v>1</v>
      </c>
      <c r="M123" s="112">
        <f>SUM(C123*15,F123*7.5,G123*7.5,H123*7.5,I123*7.5,J123*7.5,K123*100,L123*20)</f>
        <v>6837.5</v>
      </c>
      <c r="N123" s="112">
        <v>1200</v>
      </c>
      <c r="O123" s="115"/>
      <c r="P123" s="115"/>
      <c r="Q123" s="122">
        <f t="shared" si="23"/>
        <v>5637.5</v>
      </c>
      <c r="R123" s="152">
        <v>49</v>
      </c>
    </row>
    <row r="124" spans="1:18" ht="12.75" customHeight="1">
      <c r="A124" s="387"/>
      <c r="B124" s="108" t="s">
        <v>115</v>
      </c>
      <c r="C124" s="109">
        <v>151</v>
      </c>
      <c r="D124" s="109">
        <v>37</v>
      </c>
      <c r="E124" s="109">
        <v>6</v>
      </c>
      <c r="F124" s="109">
        <v>27</v>
      </c>
      <c r="G124" s="109">
        <v>2</v>
      </c>
      <c r="H124" s="110">
        <v>15</v>
      </c>
      <c r="I124" s="110"/>
      <c r="J124" s="111">
        <v>18</v>
      </c>
      <c r="K124" s="111"/>
      <c r="L124" s="111"/>
      <c r="M124" s="112">
        <f>SUM(C124*15,F124*7.5,G124*7.5,H124*7.5,I124*7.5,J124*7.5,K124*100,L124*20)</f>
        <v>2730</v>
      </c>
      <c r="N124" s="112">
        <v>435</v>
      </c>
      <c r="O124" s="115"/>
      <c r="P124" s="115"/>
      <c r="Q124" s="122">
        <f t="shared" si="23"/>
        <v>2295</v>
      </c>
      <c r="R124" s="152">
        <v>22</v>
      </c>
    </row>
    <row r="125" spans="1:18" ht="12.75" customHeight="1">
      <c r="A125" s="387"/>
      <c r="B125" s="108" t="s">
        <v>116</v>
      </c>
      <c r="C125" s="109">
        <v>42</v>
      </c>
      <c r="D125" s="109">
        <v>23</v>
      </c>
      <c r="E125" s="109">
        <v>6</v>
      </c>
      <c r="F125" s="109">
        <v>9</v>
      </c>
      <c r="G125" s="109"/>
      <c r="H125" s="110">
        <v>8</v>
      </c>
      <c r="I125" s="110"/>
      <c r="J125" s="111">
        <v>13</v>
      </c>
      <c r="K125" s="111"/>
      <c r="L125" s="111"/>
      <c r="M125" s="112">
        <f>SUM(C125*15,F125*7.5,G125*7.5,H125*7.5,I125*7.5,J125*7.5,K125*100,L125*20)</f>
        <v>855</v>
      </c>
      <c r="N125" s="112">
        <v>157.5</v>
      </c>
      <c r="O125" s="115"/>
      <c r="P125" s="115"/>
      <c r="Q125" s="122">
        <f t="shared" si="23"/>
        <v>697.5</v>
      </c>
      <c r="R125" s="152">
        <v>7</v>
      </c>
    </row>
    <row r="126" spans="1:18" ht="12.75" customHeight="1">
      <c r="A126" s="387"/>
      <c r="B126" s="116" t="s">
        <v>117</v>
      </c>
      <c r="C126" s="117">
        <f aca="true" t="shared" si="26" ref="C126:P126">SUM(C121:C125)</f>
        <v>720</v>
      </c>
      <c r="D126" s="117">
        <f t="shared" si="26"/>
        <v>146</v>
      </c>
      <c r="E126" s="117">
        <f t="shared" si="26"/>
        <v>40</v>
      </c>
      <c r="F126" s="117">
        <f t="shared" si="26"/>
        <v>86</v>
      </c>
      <c r="G126" s="117">
        <f t="shared" si="26"/>
        <v>15</v>
      </c>
      <c r="H126" s="117">
        <f t="shared" si="26"/>
        <v>86</v>
      </c>
      <c r="I126" s="117">
        <f t="shared" si="26"/>
        <v>2</v>
      </c>
      <c r="J126" s="117">
        <f t="shared" si="26"/>
        <v>99</v>
      </c>
      <c r="K126" s="117">
        <f t="shared" si="26"/>
        <v>0</v>
      </c>
      <c r="L126" s="118">
        <f t="shared" si="26"/>
        <v>1</v>
      </c>
      <c r="M126" s="119">
        <f t="shared" si="26"/>
        <v>12980</v>
      </c>
      <c r="N126" s="119">
        <f t="shared" si="26"/>
        <v>2077.5</v>
      </c>
      <c r="O126" s="118">
        <f t="shared" si="26"/>
        <v>0</v>
      </c>
      <c r="P126" s="118">
        <f t="shared" si="26"/>
        <v>0</v>
      </c>
      <c r="Q126" s="120">
        <f t="shared" si="23"/>
        <v>10902.5</v>
      </c>
      <c r="R126" s="121">
        <f>SUM(R121:R125)</f>
        <v>94</v>
      </c>
    </row>
    <row r="127" spans="1:18" ht="12.75" customHeight="1">
      <c r="A127" s="387">
        <v>43517</v>
      </c>
      <c r="B127" s="108" t="s">
        <v>112</v>
      </c>
      <c r="C127" s="109">
        <v>350</v>
      </c>
      <c r="D127" s="109">
        <v>65</v>
      </c>
      <c r="E127" s="109">
        <v>13</v>
      </c>
      <c r="F127" s="109">
        <v>47</v>
      </c>
      <c r="G127" s="109"/>
      <c r="H127" s="110">
        <v>12</v>
      </c>
      <c r="I127" s="110"/>
      <c r="J127" s="111">
        <v>22</v>
      </c>
      <c r="K127" s="111"/>
      <c r="L127" s="111"/>
      <c r="M127" s="112">
        <f>SUM(C127*15,F127*7.5,G127*7.5,H127*7.5,I127*7.5,J127*7.5,K127*100,L127*20)</f>
        <v>5857.5</v>
      </c>
      <c r="N127" s="112">
        <v>397.5</v>
      </c>
      <c r="O127" s="113"/>
      <c r="P127" s="113"/>
      <c r="Q127" s="122">
        <f t="shared" si="23"/>
        <v>5460</v>
      </c>
      <c r="R127" s="152">
        <v>18</v>
      </c>
    </row>
    <row r="128" spans="1:18" ht="12.75" customHeight="1">
      <c r="A128" s="387"/>
      <c r="B128" s="108" t="s">
        <v>113</v>
      </c>
      <c r="C128" s="109"/>
      <c r="D128" s="109"/>
      <c r="E128" s="109"/>
      <c r="F128" s="109"/>
      <c r="G128" s="109"/>
      <c r="H128" s="110"/>
      <c r="I128" s="110"/>
      <c r="J128" s="111"/>
      <c r="K128" s="111"/>
      <c r="L128" s="111"/>
      <c r="M128" s="112">
        <f>SUM(C128*15,F128*7.5,G128*7.5,H128*7.5,I128*7.5,J128*7.5,K128*100,L128*20)</f>
        <v>0</v>
      </c>
      <c r="N128" s="112"/>
      <c r="O128" s="115"/>
      <c r="P128" s="115"/>
      <c r="Q128" s="122">
        <f t="shared" si="23"/>
        <v>0</v>
      </c>
      <c r="R128" s="152"/>
    </row>
    <row r="129" spans="1:18" ht="12.75" customHeight="1">
      <c r="A129" s="387"/>
      <c r="B129" s="108" t="s">
        <v>114</v>
      </c>
      <c r="C129" s="109">
        <v>287</v>
      </c>
      <c r="D129" s="109"/>
      <c r="E129" s="109">
        <v>16</v>
      </c>
      <c r="F129" s="109">
        <v>19</v>
      </c>
      <c r="G129" s="109">
        <v>1</v>
      </c>
      <c r="H129" s="110">
        <v>30</v>
      </c>
      <c r="I129" s="110"/>
      <c r="J129" s="111">
        <v>22</v>
      </c>
      <c r="K129" s="111"/>
      <c r="L129" s="111"/>
      <c r="M129" s="112">
        <f>SUM(C129*15,F129*7.5,G129*7.5,H129*7.5,I129*7.5,J129*7.5,K129*100,L129*20)</f>
        <v>4845</v>
      </c>
      <c r="N129" s="112">
        <v>585</v>
      </c>
      <c r="O129" s="115"/>
      <c r="P129" s="115"/>
      <c r="Q129" s="122">
        <f t="shared" si="23"/>
        <v>4260</v>
      </c>
      <c r="R129" s="152">
        <v>23</v>
      </c>
    </row>
    <row r="130" spans="1:18" ht="12.75" customHeight="1">
      <c r="A130" s="387"/>
      <c r="B130" s="108" t="s">
        <v>115</v>
      </c>
      <c r="C130" s="109">
        <v>233</v>
      </c>
      <c r="D130" s="109">
        <v>34</v>
      </c>
      <c r="E130" s="109">
        <v>5</v>
      </c>
      <c r="F130" s="109">
        <v>26</v>
      </c>
      <c r="G130" s="109"/>
      <c r="H130" s="110">
        <v>5</v>
      </c>
      <c r="I130" s="110"/>
      <c r="J130" s="111">
        <v>12</v>
      </c>
      <c r="K130" s="111"/>
      <c r="L130" s="111"/>
      <c r="M130" s="112">
        <f>SUM(C130*15,F130*7.5,G130*7.5,H130*7.5,I130*7.5,J130*7.5,K130*100,L130*20)</f>
        <v>3817.5</v>
      </c>
      <c r="N130" s="112">
        <v>412.5</v>
      </c>
      <c r="O130" s="115"/>
      <c r="P130" s="115"/>
      <c r="Q130" s="122">
        <f t="shared" si="23"/>
        <v>3405</v>
      </c>
      <c r="R130" s="152">
        <v>15</v>
      </c>
    </row>
    <row r="131" spans="1:18" ht="12.75" customHeight="1">
      <c r="A131" s="387"/>
      <c r="B131" s="108" t="s">
        <v>116</v>
      </c>
      <c r="C131" s="109">
        <v>40</v>
      </c>
      <c r="D131" s="109">
        <v>21</v>
      </c>
      <c r="E131" s="109">
        <v>4</v>
      </c>
      <c r="F131" s="109">
        <v>3</v>
      </c>
      <c r="G131" s="109"/>
      <c r="H131" s="110">
        <v>2</v>
      </c>
      <c r="I131" s="110"/>
      <c r="J131" s="111">
        <v>10</v>
      </c>
      <c r="K131" s="111"/>
      <c r="L131" s="111"/>
      <c r="M131" s="112">
        <f>SUM(C131*15,F131*7.5,G131*7.5,H131*7.5,I131*7.5,J131*7.5,K131*100,L131*20)</f>
        <v>712.5</v>
      </c>
      <c r="N131" s="112">
        <v>90</v>
      </c>
      <c r="O131" s="115"/>
      <c r="P131" s="115"/>
      <c r="Q131" s="122">
        <f t="shared" si="23"/>
        <v>622.5</v>
      </c>
      <c r="R131" s="152">
        <v>4</v>
      </c>
    </row>
    <row r="132" spans="1:18" ht="12.75" customHeight="1">
      <c r="A132" s="387"/>
      <c r="B132" s="116" t="s">
        <v>117</v>
      </c>
      <c r="C132" s="117">
        <f aca="true" t="shared" si="27" ref="C132:P132">SUM(C127:C131)</f>
        <v>910</v>
      </c>
      <c r="D132" s="117">
        <f t="shared" si="27"/>
        <v>120</v>
      </c>
      <c r="E132" s="117">
        <f t="shared" si="27"/>
        <v>38</v>
      </c>
      <c r="F132" s="117">
        <f t="shared" si="27"/>
        <v>95</v>
      </c>
      <c r="G132" s="117">
        <f t="shared" si="27"/>
        <v>1</v>
      </c>
      <c r="H132" s="117">
        <f t="shared" si="27"/>
        <v>49</v>
      </c>
      <c r="I132" s="117">
        <f t="shared" si="27"/>
        <v>0</v>
      </c>
      <c r="J132" s="117">
        <f t="shared" si="27"/>
        <v>66</v>
      </c>
      <c r="K132" s="117">
        <f t="shared" si="27"/>
        <v>0</v>
      </c>
      <c r="L132" s="118">
        <f t="shared" si="27"/>
        <v>0</v>
      </c>
      <c r="M132" s="119">
        <f t="shared" si="27"/>
        <v>15232.5</v>
      </c>
      <c r="N132" s="119">
        <f t="shared" si="27"/>
        <v>1485</v>
      </c>
      <c r="O132" s="118">
        <f t="shared" si="27"/>
        <v>0</v>
      </c>
      <c r="P132" s="118">
        <f t="shared" si="27"/>
        <v>0</v>
      </c>
      <c r="Q132" s="120">
        <f t="shared" si="23"/>
        <v>13747.5</v>
      </c>
      <c r="R132" s="121">
        <f>SUM(R127:R131)</f>
        <v>60</v>
      </c>
    </row>
    <row r="133" spans="1:18" ht="12.75" customHeight="1">
      <c r="A133" s="387">
        <v>43518</v>
      </c>
      <c r="B133" s="108" t="s">
        <v>112</v>
      </c>
      <c r="C133" s="109">
        <v>209</v>
      </c>
      <c r="D133" s="109">
        <v>47</v>
      </c>
      <c r="E133" s="109">
        <v>15</v>
      </c>
      <c r="F133" s="109">
        <v>35</v>
      </c>
      <c r="G133" s="109"/>
      <c r="H133" s="110">
        <v>30</v>
      </c>
      <c r="I133" s="110"/>
      <c r="J133" s="111">
        <v>47</v>
      </c>
      <c r="K133" s="111"/>
      <c r="L133" s="111">
        <v>1</v>
      </c>
      <c r="M133" s="112">
        <f>SUM(C133*15,F133*7.5,G133*7.5,H133*7.5,I133*7.5,J133*7.5,K133*100,L133*20)</f>
        <v>3995</v>
      </c>
      <c r="N133" s="112">
        <v>705</v>
      </c>
      <c r="O133" s="113"/>
      <c r="P133" s="113"/>
      <c r="Q133" s="122">
        <f t="shared" si="23"/>
        <v>3290</v>
      </c>
      <c r="R133" s="152">
        <v>27</v>
      </c>
    </row>
    <row r="134" spans="1:18" ht="12.75" customHeight="1">
      <c r="A134" s="387"/>
      <c r="B134" s="108" t="s">
        <v>113</v>
      </c>
      <c r="C134" s="109"/>
      <c r="D134" s="109"/>
      <c r="E134" s="109"/>
      <c r="F134" s="109"/>
      <c r="G134" s="109"/>
      <c r="H134" s="110"/>
      <c r="I134" s="110"/>
      <c r="J134" s="111"/>
      <c r="K134" s="111"/>
      <c r="L134" s="111"/>
      <c r="M134" s="112">
        <f>SUM(C134*15,F134*7.5,G134*7.5,H134*7.5,I134*7.5,J134*7.5,K134*100,L134*20)</f>
        <v>0</v>
      </c>
      <c r="N134" s="112"/>
      <c r="O134" s="115"/>
      <c r="P134" s="115"/>
      <c r="Q134" s="122">
        <f t="shared" si="23"/>
        <v>0</v>
      </c>
      <c r="R134" s="152"/>
    </row>
    <row r="135" spans="1:18" ht="12.75" customHeight="1">
      <c r="A135" s="387"/>
      <c r="B135" s="108" t="s">
        <v>114</v>
      </c>
      <c r="C135" s="109">
        <v>298</v>
      </c>
      <c r="D135" s="109"/>
      <c r="E135" s="109">
        <v>21</v>
      </c>
      <c r="F135" s="109">
        <v>46</v>
      </c>
      <c r="G135" s="109"/>
      <c r="H135" s="110">
        <v>35</v>
      </c>
      <c r="I135" s="110"/>
      <c r="J135" s="111">
        <v>43</v>
      </c>
      <c r="K135" s="111"/>
      <c r="L135" s="111"/>
      <c r="M135" s="112">
        <f>SUM(C135*15,F135*7.5,G135*7.5,H135*7.5,I135*7.5,J135*7.5,K135*100,L135*20)</f>
        <v>5400</v>
      </c>
      <c r="N135" s="112">
        <v>1552.5</v>
      </c>
      <c r="O135" s="115"/>
      <c r="P135" s="115"/>
      <c r="Q135" s="122">
        <f t="shared" si="23"/>
        <v>3847.5</v>
      </c>
      <c r="R135" s="152">
        <v>35</v>
      </c>
    </row>
    <row r="136" spans="1:18" ht="12.75" customHeight="1">
      <c r="A136" s="387"/>
      <c r="B136" s="108" t="s">
        <v>115</v>
      </c>
      <c r="C136" s="109">
        <v>183</v>
      </c>
      <c r="D136" s="109">
        <v>15</v>
      </c>
      <c r="E136" s="109">
        <v>7</v>
      </c>
      <c r="F136" s="109">
        <v>41</v>
      </c>
      <c r="G136" s="109">
        <v>1</v>
      </c>
      <c r="H136" s="110">
        <v>15</v>
      </c>
      <c r="I136" s="110"/>
      <c r="J136" s="111">
        <v>16</v>
      </c>
      <c r="K136" s="111"/>
      <c r="L136" s="111"/>
      <c r="M136" s="112">
        <f>SUM(C136*15,F136*7.5,G136*7.5,H136*7.5,I136*7.5,J136*7.5,K136*100,L136*20)</f>
        <v>3292.5</v>
      </c>
      <c r="N136" s="112">
        <v>577.5</v>
      </c>
      <c r="O136" s="115"/>
      <c r="P136" s="115"/>
      <c r="Q136" s="122">
        <f t="shared" si="23"/>
        <v>2715</v>
      </c>
      <c r="R136" s="152">
        <v>27</v>
      </c>
    </row>
    <row r="137" spans="1:18" ht="12.75" customHeight="1">
      <c r="A137" s="387"/>
      <c r="B137" s="108" t="s">
        <v>116</v>
      </c>
      <c r="C137" s="109">
        <v>63</v>
      </c>
      <c r="D137" s="109">
        <v>29</v>
      </c>
      <c r="E137" s="109">
        <v>16</v>
      </c>
      <c r="F137" s="109">
        <v>8</v>
      </c>
      <c r="G137" s="109"/>
      <c r="H137" s="110">
        <v>4</v>
      </c>
      <c r="I137" s="110"/>
      <c r="J137" s="111">
        <v>11</v>
      </c>
      <c r="K137" s="111"/>
      <c r="L137" s="111"/>
      <c r="M137" s="112">
        <f>SUM(C137*15,F137*7.5,G137*7.5,H137*7.5,I137*7.5,J137*7.5,K137*100,L137*20)</f>
        <v>1117.5</v>
      </c>
      <c r="N137" s="112">
        <v>97.5</v>
      </c>
      <c r="O137" s="115"/>
      <c r="P137" s="115">
        <v>30</v>
      </c>
      <c r="Q137" s="122">
        <f t="shared" si="23"/>
        <v>1050</v>
      </c>
      <c r="R137" s="152">
        <v>4</v>
      </c>
    </row>
    <row r="138" spans="1:18" ht="12.75" customHeight="1">
      <c r="A138" s="387"/>
      <c r="B138" s="116" t="s">
        <v>117</v>
      </c>
      <c r="C138" s="117">
        <f aca="true" t="shared" si="28" ref="C138:P138">SUM(C133:C137)</f>
        <v>753</v>
      </c>
      <c r="D138" s="117">
        <f t="shared" si="28"/>
        <v>91</v>
      </c>
      <c r="E138" s="117">
        <f t="shared" si="28"/>
        <v>59</v>
      </c>
      <c r="F138" s="117">
        <f t="shared" si="28"/>
        <v>130</v>
      </c>
      <c r="G138" s="117">
        <f t="shared" si="28"/>
        <v>1</v>
      </c>
      <c r="H138" s="117">
        <f t="shared" si="28"/>
        <v>84</v>
      </c>
      <c r="I138" s="117">
        <f t="shared" si="28"/>
        <v>0</v>
      </c>
      <c r="J138" s="117">
        <f t="shared" si="28"/>
        <v>117</v>
      </c>
      <c r="K138" s="117">
        <f t="shared" si="28"/>
        <v>0</v>
      </c>
      <c r="L138" s="118">
        <f t="shared" si="28"/>
        <v>1</v>
      </c>
      <c r="M138" s="119">
        <f t="shared" si="28"/>
        <v>13805</v>
      </c>
      <c r="N138" s="119">
        <f t="shared" si="28"/>
        <v>2932.5</v>
      </c>
      <c r="O138" s="118">
        <f t="shared" si="28"/>
        <v>0</v>
      </c>
      <c r="P138" s="118">
        <f t="shared" si="28"/>
        <v>30</v>
      </c>
      <c r="Q138" s="120">
        <f t="shared" si="23"/>
        <v>10902.5</v>
      </c>
      <c r="R138" s="121">
        <f>SUM(R133:R137)</f>
        <v>93</v>
      </c>
    </row>
    <row r="139" spans="1:18" ht="12.75" customHeight="1">
      <c r="A139" s="387">
        <v>43519</v>
      </c>
      <c r="B139" s="108" t="s">
        <v>112</v>
      </c>
      <c r="C139" s="109">
        <v>412</v>
      </c>
      <c r="D139" s="109">
        <v>55</v>
      </c>
      <c r="E139" s="109">
        <v>46</v>
      </c>
      <c r="F139" s="109">
        <v>102</v>
      </c>
      <c r="G139" s="109">
        <v>4</v>
      </c>
      <c r="H139" s="110">
        <v>60</v>
      </c>
      <c r="I139" s="110"/>
      <c r="J139" s="111">
        <v>48</v>
      </c>
      <c r="K139" s="111">
        <v>1</v>
      </c>
      <c r="L139" s="111">
        <v>2</v>
      </c>
      <c r="M139" s="112">
        <f>SUM(C139*15,F139*7.5,G139*7.5,H139*7.5,I139*7.5,J139*7.5,K139*100,L139*20)</f>
        <v>7925</v>
      </c>
      <c r="N139" s="112">
        <v>2670</v>
      </c>
      <c r="O139" s="113"/>
      <c r="P139" s="113"/>
      <c r="Q139" s="122">
        <f t="shared" si="23"/>
        <v>5255</v>
      </c>
      <c r="R139" s="152">
        <v>89</v>
      </c>
    </row>
    <row r="140" spans="1:18" ht="12.75" customHeight="1">
      <c r="A140" s="387"/>
      <c r="B140" s="108" t="s">
        <v>113</v>
      </c>
      <c r="C140" s="109"/>
      <c r="D140" s="109"/>
      <c r="E140" s="109"/>
      <c r="F140" s="109"/>
      <c r="G140" s="109"/>
      <c r="H140" s="110"/>
      <c r="I140" s="110"/>
      <c r="J140" s="111"/>
      <c r="K140" s="111"/>
      <c r="L140" s="111"/>
      <c r="M140" s="112">
        <f>SUM(C140*15,F140*7.5,G140*7.5,H140*7.5,I140*7.5,J140*7.5,K140*100,L140*20)</f>
        <v>0</v>
      </c>
      <c r="N140" s="112"/>
      <c r="O140" s="115"/>
      <c r="P140" s="115"/>
      <c r="Q140" s="122">
        <f t="shared" si="23"/>
        <v>0</v>
      </c>
      <c r="R140" s="152"/>
    </row>
    <row r="141" spans="1:18" ht="12.75" customHeight="1">
      <c r="A141" s="387"/>
      <c r="B141" s="108" t="s">
        <v>114</v>
      </c>
      <c r="C141" s="109">
        <v>224</v>
      </c>
      <c r="D141" s="109">
        <v>61</v>
      </c>
      <c r="E141" s="109">
        <v>25</v>
      </c>
      <c r="F141" s="109">
        <v>67</v>
      </c>
      <c r="G141" s="109">
        <v>2</v>
      </c>
      <c r="H141" s="110">
        <v>16</v>
      </c>
      <c r="I141" s="110"/>
      <c r="J141" s="111">
        <v>59</v>
      </c>
      <c r="K141" s="111"/>
      <c r="L141" s="111"/>
      <c r="M141" s="112">
        <f>SUM(C141*15,F141*7.5,G141*7.5,H141*7.5,I141*7.5,J141*7.5,K141*100,L141*20)</f>
        <v>4440</v>
      </c>
      <c r="N141" s="112">
        <v>1447.5</v>
      </c>
      <c r="O141" s="115"/>
      <c r="P141" s="115"/>
      <c r="Q141" s="122">
        <f t="shared" si="23"/>
        <v>2992.5</v>
      </c>
      <c r="R141" s="152">
        <v>61</v>
      </c>
    </row>
    <row r="142" spans="1:18" ht="12.75" customHeight="1">
      <c r="A142" s="387"/>
      <c r="B142" s="108" t="s">
        <v>115</v>
      </c>
      <c r="C142" s="109">
        <v>205</v>
      </c>
      <c r="D142" s="109">
        <v>42</v>
      </c>
      <c r="E142" s="109">
        <v>14</v>
      </c>
      <c r="F142" s="109">
        <v>45</v>
      </c>
      <c r="G142" s="109">
        <v>1</v>
      </c>
      <c r="H142" s="110">
        <v>20</v>
      </c>
      <c r="I142" s="110">
        <v>2</v>
      </c>
      <c r="J142" s="111">
        <v>34</v>
      </c>
      <c r="K142" s="111"/>
      <c r="L142" s="111"/>
      <c r="M142" s="112">
        <f>SUM(C142*15,F142*7.5,G142*7.5,H142*7.5,I142*7.5,J142*7.5,K142*100,L142*20)</f>
        <v>3840</v>
      </c>
      <c r="N142" s="112">
        <v>922.5</v>
      </c>
      <c r="O142" s="115"/>
      <c r="P142" s="115"/>
      <c r="Q142" s="122">
        <f t="shared" si="23"/>
        <v>2917.5</v>
      </c>
      <c r="R142" s="152">
        <v>42</v>
      </c>
    </row>
    <row r="143" spans="1:18" ht="12.75" customHeight="1">
      <c r="A143" s="387"/>
      <c r="B143" s="108" t="s">
        <v>116</v>
      </c>
      <c r="C143" s="109">
        <v>69</v>
      </c>
      <c r="D143" s="109">
        <v>45</v>
      </c>
      <c r="E143" s="109">
        <v>1</v>
      </c>
      <c r="F143" s="109">
        <v>15</v>
      </c>
      <c r="G143" s="109">
        <v>1</v>
      </c>
      <c r="H143" s="110">
        <v>9</v>
      </c>
      <c r="I143" s="110"/>
      <c r="J143" s="111">
        <v>11</v>
      </c>
      <c r="K143" s="111"/>
      <c r="L143" s="111"/>
      <c r="M143" s="112">
        <f>SUM(C143*15,F143*7.5,G143*7.5,H143*7.5,I143*7.5,J143*7.5,K143*100,L143*20)</f>
        <v>1305</v>
      </c>
      <c r="N143" s="112">
        <v>375</v>
      </c>
      <c r="O143" s="115"/>
      <c r="P143" s="115"/>
      <c r="Q143" s="122">
        <f t="shared" si="23"/>
        <v>930</v>
      </c>
      <c r="R143" s="152">
        <v>16</v>
      </c>
    </row>
    <row r="144" spans="1:18" ht="12.75" customHeight="1">
      <c r="A144" s="387"/>
      <c r="B144" s="116" t="s">
        <v>117</v>
      </c>
      <c r="C144" s="117">
        <f aca="true" t="shared" si="29" ref="C144:P144">SUM(C139:C143)</f>
        <v>910</v>
      </c>
      <c r="D144" s="117">
        <f t="shared" si="29"/>
        <v>203</v>
      </c>
      <c r="E144" s="117">
        <f t="shared" si="29"/>
        <v>86</v>
      </c>
      <c r="F144" s="117">
        <f t="shared" si="29"/>
        <v>229</v>
      </c>
      <c r="G144" s="117">
        <f t="shared" si="29"/>
        <v>8</v>
      </c>
      <c r="H144" s="117">
        <f t="shared" si="29"/>
        <v>105</v>
      </c>
      <c r="I144" s="117">
        <f t="shared" si="29"/>
        <v>2</v>
      </c>
      <c r="J144" s="117">
        <f t="shared" si="29"/>
        <v>152</v>
      </c>
      <c r="K144" s="117">
        <f t="shared" si="29"/>
        <v>1</v>
      </c>
      <c r="L144" s="118">
        <f t="shared" si="29"/>
        <v>2</v>
      </c>
      <c r="M144" s="119">
        <f t="shared" si="29"/>
        <v>17510</v>
      </c>
      <c r="N144" s="119">
        <f t="shared" si="29"/>
        <v>5415</v>
      </c>
      <c r="O144" s="118">
        <f t="shared" si="29"/>
        <v>0</v>
      </c>
      <c r="P144" s="118">
        <f t="shared" si="29"/>
        <v>0</v>
      </c>
      <c r="Q144" s="120">
        <f t="shared" si="23"/>
        <v>12095</v>
      </c>
      <c r="R144" s="121">
        <f>SUM(R139:R143)</f>
        <v>208</v>
      </c>
    </row>
    <row r="145" spans="1:18" ht="12.75" customHeight="1">
      <c r="A145" s="387">
        <v>43520</v>
      </c>
      <c r="B145" s="108" t="s">
        <v>112</v>
      </c>
      <c r="C145" s="109">
        <v>206</v>
      </c>
      <c r="D145" s="109">
        <v>21</v>
      </c>
      <c r="E145" s="109">
        <v>10</v>
      </c>
      <c r="F145" s="109">
        <v>23</v>
      </c>
      <c r="G145" s="109"/>
      <c r="H145" s="110">
        <v>26</v>
      </c>
      <c r="I145" s="110">
        <v>1</v>
      </c>
      <c r="J145" s="111">
        <v>25</v>
      </c>
      <c r="K145" s="111"/>
      <c r="L145" s="111"/>
      <c r="M145" s="112">
        <f>SUM(C145*15,F145*7.5,G145*7.5,H145*7.5,I145*7.5,J145*7.5,K145*100,L145*20)</f>
        <v>3652.5</v>
      </c>
      <c r="N145" s="112">
        <v>570</v>
      </c>
      <c r="O145" s="113"/>
      <c r="P145" s="113"/>
      <c r="Q145" s="122">
        <f t="shared" si="23"/>
        <v>3082.5</v>
      </c>
      <c r="R145" s="152">
        <v>21</v>
      </c>
    </row>
    <row r="146" spans="1:18" ht="12.75" customHeight="1">
      <c r="A146" s="387"/>
      <c r="B146" s="108" t="s">
        <v>113</v>
      </c>
      <c r="C146" s="109"/>
      <c r="D146" s="109"/>
      <c r="E146" s="109"/>
      <c r="F146" s="109"/>
      <c r="G146" s="109"/>
      <c r="H146" s="110"/>
      <c r="I146" s="110"/>
      <c r="J146" s="111"/>
      <c r="K146" s="111"/>
      <c r="L146" s="111"/>
      <c r="M146" s="112">
        <f>SUM(C146*15,F146*7.5,G146*7.5,H146*7.5,I146*7.5,J146*7.5,K146*100,L146*20)</f>
        <v>0</v>
      </c>
      <c r="N146" s="112"/>
      <c r="O146" s="115"/>
      <c r="P146" s="115"/>
      <c r="Q146" s="122">
        <f t="shared" si="23"/>
        <v>0</v>
      </c>
      <c r="R146" s="152"/>
    </row>
    <row r="147" spans="1:18" ht="12.75" customHeight="1">
      <c r="A147" s="387"/>
      <c r="B147" s="108" t="s">
        <v>114</v>
      </c>
      <c r="C147" s="109">
        <v>315</v>
      </c>
      <c r="D147" s="109">
        <v>20</v>
      </c>
      <c r="E147" s="109">
        <v>14</v>
      </c>
      <c r="F147" s="109">
        <v>60</v>
      </c>
      <c r="G147" s="109"/>
      <c r="H147" s="110">
        <v>33</v>
      </c>
      <c r="I147" s="110"/>
      <c r="J147" s="111">
        <v>58</v>
      </c>
      <c r="K147" s="111"/>
      <c r="L147" s="111"/>
      <c r="M147" s="112">
        <f>SUM(C147*15,F147*7.5,G147*7.5,H147*7.5,I147*7.5,J147*7.5,K147*100,L147*20)</f>
        <v>5857.5</v>
      </c>
      <c r="N147" s="112">
        <v>1687.5</v>
      </c>
      <c r="O147" s="115"/>
      <c r="P147" s="115"/>
      <c r="Q147" s="122">
        <f t="shared" si="23"/>
        <v>4170</v>
      </c>
      <c r="R147" s="152">
        <v>65</v>
      </c>
    </row>
    <row r="148" spans="1:18" ht="12.75" customHeight="1">
      <c r="A148" s="387"/>
      <c r="B148" s="108" t="s">
        <v>115</v>
      </c>
      <c r="C148" s="109">
        <v>261</v>
      </c>
      <c r="D148" s="109">
        <v>37</v>
      </c>
      <c r="E148" s="109">
        <v>10</v>
      </c>
      <c r="F148" s="109">
        <v>37</v>
      </c>
      <c r="G148" s="109">
        <v>1</v>
      </c>
      <c r="H148" s="110">
        <v>36</v>
      </c>
      <c r="I148" s="110"/>
      <c r="J148" s="111">
        <v>33</v>
      </c>
      <c r="K148" s="111"/>
      <c r="L148" s="111"/>
      <c r="M148" s="112">
        <f>SUM(C148*15,F148*7.5,G148*7.5,H148*7.5,I148*7.5,J148*7.5,K148*100,L148*20)</f>
        <v>4717.5</v>
      </c>
      <c r="N148" s="112">
        <v>1110</v>
      </c>
      <c r="O148" s="115"/>
      <c r="P148" s="115"/>
      <c r="Q148" s="122">
        <f t="shared" si="23"/>
        <v>3607.5</v>
      </c>
      <c r="R148" s="152">
        <v>47</v>
      </c>
    </row>
    <row r="149" spans="1:18" ht="12.75" customHeight="1">
      <c r="A149" s="387"/>
      <c r="B149" s="108" t="s">
        <v>116</v>
      </c>
      <c r="C149" s="109">
        <v>71</v>
      </c>
      <c r="D149" s="109">
        <v>14</v>
      </c>
      <c r="E149" s="109">
        <v>6</v>
      </c>
      <c r="F149" s="109">
        <v>11</v>
      </c>
      <c r="G149" s="109"/>
      <c r="H149" s="110">
        <v>10</v>
      </c>
      <c r="I149" s="110"/>
      <c r="J149" s="111">
        <v>7</v>
      </c>
      <c r="K149" s="111"/>
      <c r="L149" s="111"/>
      <c r="M149" s="112">
        <f>SUM(C149*15,F149*7.5,G149*7.5,H149*7.5,I149*7.5,J149*7.5,K149*100,L149*20)</f>
        <v>1275</v>
      </c>
      <c r="N149" s="112">
        <v>165</v>
      </c>
      <c r="O149" s="115"/>
      <c r="P149" s="115"/>
      <c r="Q149" s="122">
        <f t="shared" si="23"/>
        <v>1110</v>
      </c>
      <c r="R149" s="152">
        <v>8</v>
      </c>
    </row>
    <row r="150" spans="1:18" ht="12.75" customHeight="1">
      <c r="A150" s="387"/>
      <c r="B150" s="116" t="s">
        <v>117</v>
      </c>
      <c r="C150" s="117">
        <f aca="true" t="shared" si="30" ref="C150:P150">SUM(C145:C149)</f>
        <v>853</v>
      </c>
      <c r="D150" s="117">
        <f t="shared" si="30"/>
        <v>92</v>
      </c>
      <c r="E150" s="117">
        <f t="shared" si="30"/>
        <v>40</v>
      </c>
      <c r="F150" s="117">
        <f t="shared" si="30"/>
        <v>131</v>
      </c>
      <c r="G150" s="117">
        <f t="shared" si="30"/>
        <v>1</v>
      </c>
      <c r="H150" s="117">
        <f t="shared" si="30"/>
        <v>105</v>
      </c>
      <c r="I150" s="117">
        <f t="shared" si="30"/>
        <v>1</v>
      </c>
      <c r="J150" s="117">
        <f t="shared" si="30"/>
        <v>123</v>
      </c>
      <c r="K150" s="117">
        <f t="shared" si="30"/>
        <v>0</v>
      </c>
      <c r="L150" s="118">
        <f t="shared" si="30"/>
        <v>0</v>
      </c>
      <c r="M150" s="119">
        <f t="shared" si="30"/>
        <v>15502.5</v>
      </c>
      <c r="N150" s="119">
        <f t="shared" si="30"/>
        <v>3532.5</v>
      </c>
      <c r="O150" s="118">
        <f t="shared" si="30"/>
        <v>0</v>
      </c>
      <c r="P150" s="118">
        <f t="shared" si="30"/>
        <v>0</v>
      </c>
      <c r="Q150" s="120">
        <f t="shared" si="23"/>
        <v>11970</v>
      </c>
      <c r="R150" s="121">
        <f>SUM(R145:R149)</f>
        <v>141</v>
      </c>
    </row>
    <row r="151" spans="1:18" ht="12.75" customHeight="1">
      <c r="A151" s="385" t="s">
        <v>118</v>
      </c>
      <c r="B151" s="385"/>
      <c r="C151" s="125">
        <f aca="true" t="shared" si="31" ref="C151:R151">SUM(C114,C120,C126,C132,C138,C144,C150)</f>
        <v>5617</v>
      </c>
      <c r="D151" s="125">
        <f t="shared" si="31"/>
        <v>873</v>
      </c>
      <c r="E151" s="125">
        <f t="shared" si="31"/>
        <v>392</v>
      </c>
      <c r="F151" s="125">
        <f t="shared" si="31"/>
        <v>861</v>
      </c>
      <c r="G151" s="125">
        <f t="shared" si="31"/>
        <v>35</v>
      </c>
      <c r="H151" s="125">
        <f t="shared" si="31"/>
        <v>536</v>
      </c>
      <c r="I151" s="125">
        <f t="shared" si="31"/>
        <v>5</v>
      </c>
      <c r="J151" s="125">
        <f t="shared" si="31"/>
        <v>681</v>
      </c>
      <c r="K151" s="125">
        <f t="shared" si="31"/>
        <v>1</v>
      </c>
      <c r="L151" s="125">
        <f t="shared" si="31"/>
        <v>5</v>
      </c>
      <c r="M151" s="125">
        <f t="shared" si="31"/>
        <v>100340</v>
      </c>
      <c r="N151" s="125">
        <f t="shared" si="31"/>
        <v>18307.5</v>
      </c>
      <c r="O151" s="125">
        <f t="shared" si="31"/>
        <v>0</v>
      </c>
      <c r="P151" s="125">
        <f t="shared" si="31"/>
        <v>30</v>
      </c>
      <c r="Q151" s="125">
        <f t="shared" si="31"/>
        <v>82062.5</v>
      </c>
      <c r="R151" s="125">
        <f t="shared" si="31"/>
        <v>705</v>
      </c>
    </row>
    <row r="152" spans="1:18" ht="12.75" customHeight="1">
      <c r="A152" s="387">
        <v>43521</v>
      </c>
      <c r="B152" s="108" t="s">
        <v>112</v>
      </c>
      <c r="C152" s="109">
        <v>202</v>
      </c>
      <c r="D152" s="109">
        <v>7</v>
      </c>
      <c r="E152" s="109">
        <v>9</v>
      </c>
      <c r="F152" s="109">
        <v>35</v>
      </c>
      <c r="G152" s="109"/>
      <c r="H152" s="110">
        <v>3</v>
      </c>
      <c r="I152" s="110"/>
      <c r="J152" s="111">
        <v>20</v>
      </c>
      <c r="K152" s="111"/>
      <c r="L152" s="111"/>
      <c r="M152" s="112">
        <f>SUM(C152*15,F152*7.5,G152*7.5,H152*7.5,I152*7.5,J152*7.5,K152*100,L152*20)</f>
        <v>3465</v>
      </c>
      <c r="N152" s="112">
        <v>607.5</v>
      </c>
      <c r="O152" s="113"/>
      <c r="P152" s="113">
        <v>2.5</v>
      </c>
      <c r="Q152" s="122">
        <f aca="true" t="shared" si="32" ref="Q152:Q175">SUM(M152-N152)-O152+P152</f>
        <v>2860</v>
      </c>
      <c r="R152" s="152">
        <v>22</v>
      </c>
    </row>
    <row r="153" spans="1:18" ht="12.75" customHeight="1">
      <c r="A153" s="387"/>
      <c r="B153" s="108" t="s">
        <v>113</v>
      </c>
      <c r="C153" s="109"/>
      <c r="D153" s="109"/>
      <c r="E153" s="109"/>
      <c r="F153" s="109"/>
      <c r="G153" s="109"/>
      <c r="H153" s="110"/>
      <c r="I153" s="110"/>
      <c r="J153" s="111"/>
      <c r="K153" s="111"/>
      <c r="L153" s="111"/>
      <c r="M153" s="112">
        <f>SUM(C153*15,F153*7.5,G153*7.5,H153*7.5,I153*7.5,J153*7.5,K153*100,L153*20)</f>
        <v>0</v>
      </c>
      <c r="N153" s="112"/>
      <c r="O153" s="115"/>
      <c r="P153" s="115"/>
      <c r="Q153" s="122">
        <f t="shared" si="32"/>
        <v>0</v>
      </c>
      <c r="R153" s="152"/>
    </row>
    <row r="154" spans="1:18" ht="12.75" customHeight="1">
      <c r="A154" s="387"/>
      <c r="B154" s="108" t="s">
        <v>114</v>
      </c>
      <c r="C154" s="109">
        <v>259</v>
      </c>
      <c r="D154" s="109">
        <v>7</v>
      </c>
      <c r="E154" s="109">
        <v>18</v>
      </c>
      <c r="F154" s="109">
        <v>34</v>
      </c>
      <c r="G154" s="109"/>
      <c r="H154" s="110">
        <v>16</v>
      </c>
      <c r="I154" s="110"/>
      <c r="J154" s="111">
        <v>26</v>
      </c>
      <c r="K154" s="111"/>
      <c r="L154" s="111"/>
      <c r="M154" s="112">
        <f>SUM(C154*15,F154*7.5,G154*7.5,H154*7.5,I154*7.5,J154*7.5,K154*100,L154*20)</f>
        <v>4455</v>
      </c>
      <c r="N154" s="112">
        <v>412.5</v>
      </c>
      <c r="O154" s="115"/>
      <c r="P154" s="115"/>
      <c r="Q154" s="122">
        <f t="shared" si="32"/>
        <v>4042.5</v>
      </c>
      <c r="R154" s="152">
        <v>18</v>
      </c>
    </row>
    <row r="155" spans="1:18" ht="12.75" customHeight="1">
      <c r="A155" s="387"/>
      <c r="B155" s="108" t="s">
        <v>115</v>
      </c>
      <c r="C155" s="109">
        <v>100</v>
      </c>
      <c r="D155" s="109">
        <v>36</v>
      </c>
      <c r="E155" s="109">
        <v>12</v>
      </c>
      <c r="F155" s="109">
        <v>25</v>
      </c>
      <c r="G155" s="109"/>
      <c r="H155" s="110">
        <v>5</v>
      </c>
      <c r="I155" s="110"/>
      <c r="J155" s="111">
        <v>6</v>
      </c>
      <c r="K155" s="111"/>
      <c r="L155" s="111"/>
      <c r="M155" s="112">
        <f>SUM(C155*15,F155*7.5,G155*7.5,H155*7.5,I155*7.5,J155*7.5,K155*100,L155*20)</f>
        <v>1770</v>
      </c>
      <c r="N155" s="112">
        <v>232.5</v>
      </c>
      <c r="O155" s="115"/>
      <c r="P155" s="115"/>
      <c r="Q155" s="122">
        <f t="shared" si="32"/>
        <v>1537.5</v>
      </c>
      <c r="R155" s="152">
        <v>10</v>
      </c>
    </row>
    <row r="156" spans="1:18" ht="12.75" customHeight="1">
      <c r="A156" s="387"/>
      <c r="B156" s="108" t="s">
        <v>116</v>
      </c>
      <c r="C156" s="109">
        <v>44</v>
      </c>
      <c r="D156" s="109">
        <v>11</v>
      </c>
      <c r="E156" s="109">
        <v>5</v>
      </c>
      <c r="F156" s="109">
        <v>2</v>
      </c>
      <c r="G156" s="109"/>
      <c r="H156" s="110">
        <v>3</v>
      </c>
      <c r="I156" s="110"/>
      <c r="J156" s="111">
        <v>7</v>
      </c>
      <c r="K156" s="111"/>
      <c r="L156" s="111"/>
      <c r="M156" s="112">
        <f>SUM(C156*15,F156*7.5,G156*7.5,H156*7.5,I156*7.5,J156*7.5,K156*100,L156*20)</f>
        <v>750</v>
      </c>
      <c r="N156" s="112">
        <v>157.5</v>
      </c>
      <c r="O156" s="115"/>
      <c r="P156" s="115"/>
      <c r="Q156" s="122">
        <f t="shared" si="32"/>
        <v>592.5</v>
      </c>
      <c r="R156" s="152">
        <v>5</v>
      </c>
    </row>
    <row r="157" spans="1:18" ht="12.75" customHeight="1">
      <c r="A157" s="387"/>
      <c r="B157" s="116" t="s">
        <v>117</v>
      </c>
      <c r="C157" s="117">
        <f aca="true" t="shared" si="33" ref="C157:P157">SUM(C152:C156)</f>
        <v>605</v>
      </c>
      <c r="D157" s="117">
        <f t="shared" si="33"/>
        <v>61</v>
      </c>
      <c r="E157" s="117">
        <f t="shared" si="33"/>
        <v>44</v>
      </c>
      <c r="F157" s="117">
        <f t="shared" si="33"/>
        <v>96</v>
      </c>
      <c r="G157" s="117">
        <f t="shared" si="33"/>
        <v>0</v>
      </c>
      <c r="H157" s="117">
        <f t="shared" si="33"/>
        <v>27</v>
      </c>
      <c r="I157" s="117">
        <f t="shared" si="33"/>
        <v>0</v>
      </c>
      <c r="J157" s="117">
        <f t="shared" si="33"/>
        <v>59</v>
      </c>
      <c r="K157" s="117">
        <f t="shared" si="33"/>
        <v>0</v>
      </c>
      <c r="L157" s="118">
        <f t="shared" si="33"/>
        <v>0</v>
      </c>
      <c r="M157" s="119">
        <f t="shared" si="33"/>
        <v>10440</v>
      </c>
      <c r="N157" s="119">
        <f t="shared" si="33"/>
        <v>1410</v>
      </c>
      <c r="O157" s="118">
        <f t="shared" si="33"/>
        <v>0</v>
      </c>
      <c r="P157" s="118">
        <f t="shared" si="33"/>
        <v>2.5</v>
      </c>
      <c r="Q157" s="120">
        <f t="shared" si="32"/>
        <v>9032.5</v>
      </c>
      <c r="R157" s="121">
        <f>SUM(R152:R156)</f>
        <v>55</v>
      </c>
    </row>
    <row r="158" spans="1:18" ht="12.75" customHeight="1">
      <c r="A158" s="387">
        <v>43522</v>
      </c>
      <c r="B158" s="108" t="s">
        <v>112</v>
      </c>
      <c r="C158" s="109">
        <v>233</v>
      </c>
      <c r="D158" s="109">
        <v>36</v>
      </c>
      <c r="E158" s="109">
        <v>12</v>
      </c>
      <c r="F158" s="109">
        <v>21</v>
      </c>
      <c r="G158" s="109"/>
      <c r="H158" s="110">
        <v>26</v>
      </c>
      <c r="I158" s="110"/>
      <c r="J158" s="111">
        <v>30</v>
      </c>
      <c r="K158" s="111"/>
      <c r="L158" s="111">
        <v>1</v>
      </c>
      <c r="M158" s="112">
        <f>SUM(C158*15,F158*7.5,G158*7.5,H158*7.5,I158*7.5,J158*7.5,K158*100,L158*20)</f>
        <v>4092.5</v>
      </c>
      <c r="N158" s="112">
        <v>600</v>
      </c>
      <c r="O158" s="113"/>
      <c r="P158" s="113"/>
      <c r="Q158" s="122">
        <f t="shared" si="32"/>
        <v>3492.5</v>
      </c>
      <c r="R158" s="152">
        <v>24</v>
      </c>
    </row>
    <row r="159" spans="1:18" ht="12.75" customHeight="1">
      <c r="A159" s="387"/>
      <c r="B159" s="108" t="s">
        <v>113</v>
      </c>
      <c r="C159" s="109"/>
      <c r="D159" s="109"/>
      <c r="E159" s="109"/>
      <c r="F159" s="109"/>
      <c r="G159" s="109"/>
      <c r="H159" s="110"/>
      <c r="I159" s="110"/>
      <c r="J159" s="111"/>
      <c r="K159" s="111"/>
      <c r="L159" s="111"/>
      <c r="M159" s="112">
        <f>SUM(C159*15,F159*7.5,G159*7.5,H159*7.5,I159*7.5,J159*7.5,K159*100,L159*20)</f>
        <v>0</v>
      </c>
      <c r="N159" s="112"/>
      <c r="O159" s="115"/>
      <c r="P159" s="115"/>
      <c r="Q159" s="122">
        <f t="shared" si="32"/>
        <v>0</v>
      </c>
      <c r="R159" s="152"/>
    </row>
    <row r="160" spans="1:18" ht="12.75" customHeight="1">
      <c r="A160" s="387"/>
      <c r="B160" s="108" t="s">
        <v>114</v>
      </c>
      <c r="C160" s="109">
        <v>272</v>
      </c>
      <c r="D160" s="109">
        <v>2</v>
      </c>
      <c r="E160" s="109">
        <v>7</v>
      </c>
      <c r="F160" s="109">
        <v>26</v>
      </c>
      <c r="G160" s="109"/>
      <c r="H160" s="110">
        <v>27</v>
      </c>
      <c r="I160" s="110"/>
      <c r="J160" s="111">
        <v>22</v>
      </c>
      <c r="K160" s="111"/>
      <c r="L160" s="111"/>
      <c r="M160" s="112">
        <f>SUM(C160*15,F160*7.5,G160*7.5,H160*7.5,I160*7.5,J160*7.5,K160*100,L160*20)</f>
        <v>4642.5</v>
      </c>
      <c r="N160" s="112">
        <v>360</v>
      </c>
      <c r="O160" s="115"/>
      <c r="P160" s="115"/>
      <c r="Q160" s="122">
        <f t="shared" si="32"/>
        <v>4282.5</v>
      </c>
      <c r="R160" s="152">
        <v>17</v>
      </c>
    </row>
    <row r="161" spans="1:18" ht="12.75" customHeight="1">
      <c r="A161" s="387"/>
      <c r="B161" s="108" t="s">
        <v>115</v>
      </c>
      <c r="C161" s="109">
        <v>152</v>
      </c>
      <c r="D161" s="109">
        <v>28</v>
      </c>
      <c r="E161" s="109">
        <v>5</v>
      </c>
      <c r="F161" s="109">
        <v>24</v>
      </c>
      <c r="G161" s="109"/>
      <c r="H161" s="110">
        <v>10</v>
      </c>
      <c r="I161" s="110"/>
      <c r="J161" s="111">
        <v>9</v>
      </c>
      <c r="K161" s="111"/>
      <c r="L161" s="111"/>
      <c r="M161" s="112">
        <f>SUM(C161*15,F161*7.5,G161*7.5,H161*7.5,I161*7.5,J161*7.5,K161*100,L161*20)</f>
        <v>2602.5</v>
      </c>
      <c r="N161" s="112">
        <v>397.5</v>
      </c>
      <c r="O161" s="115"/>
      <c r="P161" s="115"/>
      <c r="Q161" s="122">
        <f t="shared" si="32"/>
        <v>2205</v>
      </c>
      <c r="R161" s="152">
        <v>15</v>
      </c>
    </row>
    <row r="162" spans="1:18" ht="12.75" customHeight="1">
      <c r="A162" s="387"/>
      <c r="B162" s="108" t="s">
        <v>116</v>
      </c>
      <c r="C162" s="109">
        <v>34</v>
      </c>
      <c r="D162" s="109">
        <v>13</v>
      </c>
      <c r="E162" s="109">
        <v>12</v>
      </c>
      <c r="F162" s="109">
        <v>7</v>
      </c>
      <c r="G162" s="109"/>
      <c r="H162" s="110">
        <v>2</v>
      </c>
      <c r="I162" s="110"/>
      <c r="J162" s="111">
        <v>5</v>
      </c>
      <c r="K162" s="111"/>
      <c r="L162" s="111"/>
      <c r="M162" s="112">
        <f>SUM(C162*15,F162*7.5,G162*7.5,H162*7.5,I162*7.5,J162*7.5,K162*100,L162*20)</f>
        <v>615</v>
      </c>
      <c r="N162" s="112">
        <v>60</v>
      </c>
      <c r="O162" s="115"/>
      <c r="P162" s="115"/>
      <c r="Q162" s="122">
        <f t="shared" si="32"/>
        <v>555</v>
      </c>
      <c r="R162" s="152"/>
    </row>
    <row r="163" spans="1:18" ht="12.75" customHeight="1">
      <c r="A163" s="387"/>
      <c r="B163" s="116" t="s">
        <v>117</v>
      </c>
      <c r="C163" s="117">
        <f aca="true" t="shared" si="34" ref="C163:P163">SUM(C158:C162)</f>
        <v>691</v>
      </c>
      <c r="D163" s="117">
        <f t="shared" si="34"/>
        <v>79</v>
      </c>
      <c r="E163" s="117">
        <f t="shared" si="34"/>
        <v>36</v>
      </c>
      <c r="F163" s="117">
        <f t="shared" si="34"/>
        <v>78</v>
      </c>
      <c r="G163" s="117">
        <f t="shared" si="34"/>
        <v>0</v>
      </c>
      <c r="H163" s="117">
        <f t="shared" si="34"/>
        <v>65</v>
      </c>
      <c r="I163" s="117">
        <f t="shared" si="34"/>
        <v>0</v>
      </c>
      <c r="J163" s="117">
        <f t="shared" si="34"/>
        <v>66</v>
      </c>
      <c r="K163" s="117">
        <f t="shared" si="34"/>
        <v>0</v>
      </c>
      <c r="L163" s="118">
        <f t="shared" si="34"/>
        <v>1</v>
      </c>
      <c r="M163" s="119">
        <f t="shared" si="34"/>
        <v>11952.5</v>
      </c>
      <c r="N163" s="119">
        <f t="shared" si="34"/>
        <v>1417.5</v>
      </c>
      <c r="O163" s="118">
        <f t="shared" si="34"/>
        <v>0</v>
      </c>
      <c r="P163" s="118">
        <f t="shared" si="34"/>
        <v>0</v>
      </c>
      <c r="Q163" s="120">
        <f t="shared" si="32"/>
        <v>10535</v>
      </c>
      <c r="R163" s="121">
        <f>SUM(R158:R162)</f>
        <v>56</v>
      </c>
    </row>
    <row r="164" spans="1:18" ht="12.75" customHeight="1">
      <c r="A164" s="387">
        <v>43523</v>
      </c>
      <c r="B164" s="108" t="s">
        <v>112</v>
      </c>
      <c r="C164" s="109">
        <v>187</v>
      </c>
      <c r="D164" s="109">
        <v>85</v>
      </c>
      <c r="E164" s="109">
        <v>15</v>
      </c>
      <c r="F164" s="109">
        <v>49</v>
      </c>
      <c r="G164" s="109"/>
      <c r="H164" s="110">
        <v>13</v>
      </c>
      <c r="I164" s="110"/>
      <c r="J164" s="111">
        <v>15</v>
      </c>
      <c r="K164" s="111"/>
      <c r="L164" s="111">
        <v>2</v>
      </c>
      <c r="M164" s="112">
        <f>SUM(C164*15,F164*7.5,G164*7.5,H164*7.5,I164*7.5,J164*7.5,K164*100,L164*20)</f>
        <v>3422.5</v>
      </c>
      <c r="N164" s="112">
        <v>370</v>
      </c>
      <c r="O164" s="113"/>
      <c r="P164" s="113">
        <v>5</v>
      </c>
      <c r="Q164" s="122">
        <f t="shared" si="32"/>
        <v>3057.5</v>
      </c>
      <c r="R164" s="152">
        <v>19</v>
      </c>
    </row>
    <row r="165" spans="1:18" ht="12.75" customHeight="1">
      <c r="A165" s="387"/>
      <c r="B165" s="108" t="s">
        <v>113</v>
      </c>
      <c r="C165" s="109"/>
      <c r="D165" s="109"/>
      <c r="E165" s="109"/>
      <c r="F165" s="109"/>
      <c r="G165" s="109"/>
      <c r="H165" s="110"/>
      <c r="I165" s="110"/>
      <c r="J165" s="111"/>
      <c r="K165" s="111"/>
      <c r="L165" s="111"/>
      <c r="M165" s="112">
        <f>SUM(C165*15,F165*7.5,G165*7.5,H165*7.5,I165*7.5,J165*7.5,K165*100,L165*20)</f>
        <v>0</v>
      </c>
      <c r="N165" s="112"/>
      <c r="O165" s="115"/>
      <c r="P165" s="115"/>
      <c r="Q165" s="122">
        <f t="shared" si="32"/>
        <v>0</v>
      </c>
      <c r="R165" s="152"/>
    </row>
    <row r="166" spans="1:18" ht="12.75" customHeight="1">
      <c r="A166" s="387"/>
      <c r="B166" s="108" t="s">
        <v>114</v>
      </c>
      <c r="C166" s="109">
        <v>228</v>
      </c>
      <c r="D166" s="109"/>
      <c r="E166" s="109">
        <v>5</v>
      </c>
      <c r="F166" s="109">
        <v>36</v>
      </c>
      <c r="G166" s="109"/>
      <c r="H166" s="110">
        <v>14</v>
      </c>
      <c r="I166" s="110">
        <v>1</v>
      </c>
      <c r="J166" s="111">
        <v>28</v>
      </c>
      <c r="K166" s="111"/>
      <c r="L166" s="111"/>
      <c r="M166" s="112">
        <f>SUM(C166*15,F166*7.5,G166*7.5,H166*7.5,I166*7.5,J166*7.5,K166*100,L166*20)</f>
        <v>4012.5</v>
      </c>
      <c r="N166" s="112">
        <v>375</v>
      </c>
      <c r="O166" s="115"/>
      <c r="P166" s="115"/>
      <c r="Q166" s="122">
        <f t="shared" si="32"/>
        <v>3637.5</v>
      </c>
      <c r="R166" s="152">
        <v>22</v>
      </c>
    </row>
    <row r="167" spans="1:18" ht="12.75" customHeight="1">
      <c r="A167" s="387"/>
      <c r="B167" s="108" t="s">
        <v>115</v>
      </c>
      <c r="C167" s="109">
        <v>163</v>
      </c>
      <c r="D167" s="109">
        <v>37</v>
      </c>
      <c r="E167" s="109">
        <v>10</v>
      </c>
      <c r="F167" s="109">
        <v>20</v>
      </c>
      <c r="G167" s="109">
        <v>4</v>
      </c>
      <c r="H167" s="110">
        <v>12</v>
      </c>
      <c r="I167" s="110"/>
      <c r="J167" s="111">
        <v>7</v>
      </c>
      <c r="K167" s="111"/>
      <c r="L167" s="111"/>
      <c r="M167" s="112">
        <f>SUM(C167*15,F167*7.5,G167*7.5,H167*7.5,I167*7.5,J167*7.5,K167*100,L167*20)</f>
        <v>2767.5</v>
      </c>
      <c r="N167" s="112">
        <v>315</v>
      </c>
      <c r="O167" s="115"/>
      <c r="P167" s="115"/>
      <c r="Q167" s="122">
        <f t="shared" si="32"/>
        <v>2452.5</v>
      </c>
      <c r="R167" s="152">
        <v>16</v>
      </c>
    </row>
    <row r="168" spans="1:18" ht="12.75" customHeight="1">
      <c r="A168" s="387"/>
      <c r="B168" s="108" t="s">
        <v>116</v>
      </c>
      <c r="C168" s="109">
        <v>40</v>
      </c>
      <c r="D168" s="109">
        <v>21</v>
      </c>
      <c r="E168" s="109">
        <v>15</v>
      </c>
      <c r="F168" s="109">
        <v>6</v>
      </c>
      <c r="G168" s="109"/>
      <c r="H168" s="110">
        <v>2</v>
      </c>
      <c r="I168" s="110"/>
      <c r="J168" s="111">
        <v>7</v>
      </c>
      <c r="K168" s="111"/>
      <c r="L168" s="111"/>
      <c r="M168" s="112">
        <f>SUM(C168*15,F168*7.5,G168*7.5,H168*7.5,I168*7.5,J168*7.5,K168*100,L168*20)</f>
        <v>712.5</v>
      </c>
      <c r="N168" s="112">
        <v>165</v>
      </c>
      <c r="O168" s="115"/>
      <c r="P168" s="115"/>
      <c r="Q168" s="122">
        <f t="shared" si="32"/>
        <v>547.5</v>
      </c>
      <c r="R168" s="152"/>
    </row>
    <row r="169" spans="1:18" ht="12.75" customHeight="1">
      <c r="A169" s="387"/>
      <c r="B169" s="116" t="s">
        <v>117</v>
      </c>
      <c r="C169" s="117">
        <f aca="true" t="shared" si="35" ref="C169:P169">SUM(C164:C168)</f>
        <v>618</v>
      </c>
      <c r="D169" s="117">
        <f t="shared" si="35"/>
        <v>143</v>
      </c>
      <c r="E169" s="117">
        <f t="shared" si="35"/>
        <v>45</v>
      </c>
      <c r="F169" s="117">
        <f t="shared" si="35"/>
        <v>111</v>
      </c>
      <c r="G169" s="117">
        <f t="shared" si="35"/>
        <v>4</v>
      </c>
      <c r="H169" s="117">
        <f t="shared" si="35"/>
        <v>41</v>
      </c>
      <c r="I169" s="117">
        <f t="shared" si="35"/>
        <v>1</v>
      </c>
      <c r="J169" s="117">
        <f t="shared" si="35"/>
        <v>57</v>
      </c>
      <c r="K169" s="117">
        <f t="shared" si="35"/>
        <v>0</v>
      </c>
      <c r="L169" s="118">
        <f t="shared" si="35"/>
        <v>2</v>
      </c>
      <c r="M169" s="119">
        <f t="shared" si="35"/>
        <v>10915</v>
      </c>
      <c r="N169" s="119">
        <f t="shared" si="35"/>
        <v>1225</v>
      </c>
      <c r="O169" s="118">
        <f t="shared" si="35"/>
        <v>0</v>
      </c>
      <c r="P169" s="118">
        <f t="shared" si="35"/>
        <v>5</v>
      </c>
      <c r="Q169" s="120">
        <f t="shared" si="32"/>
        <v>9695</v>
      </c>
      <c r="R169" s="121">
        <f>SUM(R164:R168)</f>
        <v>57</v>
      </c>
    </row>
    <row r="170" spans="1:18" ht="12.75" customHeight="1">
      <c r="A170" s="387">
        <v>43524</v>
      </c>
      <c r="B170" s="108" t="s">
        <v>112</v>
      </c>
      <c r="C170" s="109">
        <v>329</v>
      </c>
      <c r="D170" s="109">
        <v>32</v>
      </c>
      <c r="E170" s="109">
        <v>7</v>
      </c>
      <c r="F170" s="109">
        <v>34</v>
      </c>
      <c r="G170" s="109"/>
      <c r="H170" s="110">
        <v>21</v>
      </c>
      <c r="I170" s="110"/>
      <c r="J170" s="111">
        <v>13</v>
      </c>
      <c r="K170" s="111"/>
      <c r="L170" s="111"/>
      <c r="M170" s="112">
        <f>SUM(C170*15,F170*7.5,G170*7.5,H170*7.5,I170*7.5,J170*7.5,K170*100,L170*20)</f>
        <v>5445</v>
      </c>
      <c r="N170" s="112">
        <v>622.5</v>
      </c>
      <c r="O170" s="113"/>
      <c r="P170" s="113"/>
      <c r="Q170" s="122">
        <f t="shared" si="32"/>
        <v>4822.5</v>
      </c>
      <c r="R170" s="152">
        <v>26</v>
      </c>
    </row>
    <row r="171" spans="1:18" ht="12.75" customHeight="1">
      <c r="A171" s="387"/>
      <c r="B171" s="108" t="s">
        <v>113</v>
      </c>
      <c r="C171" s="109"/>
      <c r="D171" s="109"/>
      <c r="E171" s="109"/>
      <c r="F171" s="109"/>
      <c r="G171" s="109"/>
      <c r="H171" s="110"/>
      <c r="I171" s="110"/>
      <c r="J171" s="111"/>
      <c r="K171" s="111"/>
      <c r="L171" s="111"/>
      <c r="M171" s="112">
        <f>SUM(C171*15,F171*7.5,G171*7.5,H171*7.5,I171*7.5,J171*7.5,K171*100,L171*20)</f>
        <v>0</v>
      </c>
      <c r="N171" s="112"/>
      <c r="O171" s="115"/>
      <c r="P171" s="115"/>
      <c r="Q171" s="122">
        <f t="shared" si="32"/>
        <v>0</v>
      </c>
      <c r="R171" s="152"/>
    </row>
    <row r="172" spans="1:18" ht="12.75" customHeight="1">
      <c r="A172" s="387"/>
      <c r="B172" s="108" t="s">
        <v>114</v>
      </c>
      <c r="C172" s="109">
        <v>321</v>
      </c>
      <c r="D172" s="109"/>
      <c r="E172" s="109">
        <v>10</v>
      </c>
      <c r="F172" s="109">
        <v>31</v>
      </c>
      <c r="G172" s="109">
        <v>1</v>
      </c>
      <c r="H172" s="110">
        <v>24</v>
      </c>
      <c r="I172" s="110">
        <v>0</v>
      </c>
      <c r="J172" s="111">
        <v>19</v>
      </c>
      <c r="K172" s="111"/>
      <c r="L172" s="111">
        <v>1</v>
      </c>
      <c r="M172" s="112">
        <f>SUM(C172*15,F172*7.5,G172*7.5,H172*7.5,I172*7.5,J172*7.5,K172*100,L172*20)</f>
        <v>5397.5</v>
      </c>
      <c r="N172" s="112">
        <v>1415</v>
      </c>
      <c r="O172" s="115"/>
      <c r="P172" s="115">
        <v>15</v>
      </c>
      <c r="Q172" s="122">
        <f t="shared" si="32"/>
        <v>3997.5</v>
      </c>
      <c r="R172" s="152">
        <v>33</v>
      </c>
    </row>
    <row r="173" spans="1:18" ht="12.75" customHeight="1">
      <c r="A173" s="387"/>
      <c r="B173" s="108" t="s">
        <v>115</v>
      </c>
      <c r="C173" s="109">
        <v>257</v>
      </c>
      <c r="D173" s="109">
        <v>31</v>
      </c>
      <c r="E173" s="109">
        <v>6</v>
      </c>
      <c r="F173" s="109">
        <v>48</v>
      </c>
      <c r="G173" s="109"/>
      <c r="H173" s="110">
        <v>15</v>
      </c>
      <c r="I173" s="110">
        <v>1</v>
      </c>
      <c r="J173" s="111">
        <v>12</v>
      </c>
      <c r="K173" s="111"/>
      <c r="L173" s="111"/>
      <c r="M173" s="112">
        <f>SUM(C173*15,F173*7.5,G173*7.5,H173*7.5,I173*7.5,J173*7.5,K173*100,L173*20)</f>
        <v>4425</v>
      </c>
      <c r="N173" s="112">
        <v>690</v>
      </c>
      <c r="O173" s="115"/>
      <c r="P173" s="115"/>
      <c r="Q173" s="122">
        <f t="shared" si="32"/>
        <v>3735</v>
      </c>
      <c r="R173" s="152">
        <v>31</v>
      </c>
    </row>
    <row r="174" spans="1:18" ht="12.75" customHeight="1">
      <c r="A174" s="387"/>
      <c r="B174" s="108" t="s">
        <v>116</v>
      </c>
      <c r="C174" s="109">
        <v>59</v>
      </c>
      <c r="D174" s="109">
        <v>23</v>
      </c>
      <c r="E174" s="109">
        <v>7</v>
      </c>
      <c r="F174" s="109">
        <v>15</v>
      </c>
      <c r="G174" s="109"/>
      <c r="H174" s="110">
        <v>10</v>
      </c>
      <c r="I174" s="110"/>
      <c r="J174" s="111">
        <v>4</v>
      </c>
      <c r="K174" s="111"/>
      <c r="L174" s="111"/>
      <c r="M174" s="112">
        <f>SUM(C174*15,F174*7.5,G174*7.5,H174*7.5,I174*7.5,J174*7.5,K174*100,L174*20)</f>
        <v>1102.5</v>
      </c>
      <c r="N174" s="112">
        <v>210</v>
      </c>
      <c r="O174" s="115"/>
      <c r="P174" s="115"/>
      <c r="Q174" s="122">
        <f t="shared" si="32"/>
        <v>892.5</v>
      </c>
      <c r="R174" s="152">
        <v>9</v>
      </c>
    </row>
    <row r="175" spans="1:18" ht="12.75" customHeight="1">
      <c r="A175" s="387"/>
      <c r="B175" s="116" t="s">
        <v>117</v>
      </c>
      <c r="C175" s="117">
        <f aca="true" t="shared" si="36" ref="C175:P175">SUM(C170:C174)</f>
        <v>966</v>
      </c>
      <c r="D175" s="117">
        <f t="shared" si="36"/>
        <v>86</v>
      </c>
      <c r="E175" s="117">
        <f t="shared" si="36"/>
        <v>30</v>
      </c>
      <c r="F175" s="117">
        <f t="shared" si="36"/>
        <v>128</v>
      </c>
      <c r="G175" s="117">
        <f t="shared" si="36"/>
        <v>1</v>
      </c>
      <c r="H175" s="117">
        <f t="shared" si="36"/>
        <v>70</v>
      </c>
      <c r="I175" s="117">
        <f t="shared" si="36"/>
        <v>1</v>
      </c>
      <c r="J175" s="117">
        <f t="shared" si="36"/>
        <v>48</v>
      </c>
      <c r="K175" s="117">
        <f t="shared" si="36"/>
        <v>0</v>
      </c>
      <c r="L175" s="118">
        <f t="shared" si="36"/>
        <v>1</v>
      </c>
      <c r="M175" s="119">
        <f t="shared" si="36"/>
        <v>16370</v>
      </c>
      <c r="N175" s="119">
        <f t="shared" si="36"/>
        <v>2937.5</v>
      </c>
      <c r="O175" s="118">
        <f t="shared" si="36"/>
        <v>0</v>
      </c>
      <c r="P175" s="118">
        <f t="shared" si="36"/>
        <v>15</v>
      </c>
      <c r="Q175" s="120">
        <f t="shared" si="32"/>
        <v>13447.5</v>
      </c>
      <c r="R175" s="121">
        <f>SUM(R170:R174)</f>
        <v>99</v>
      </c>
    </row>
    <row r="176" spans="1:18" ht="12.75" customHeight="1">
      <c r="A176" s="385" t="s">
        <v>118</v>
      </c>
      <c r="B176" s="385"/>
      <c r="C176" s="125">
        <f aca="true" t="shared" si="37" ref="C176:R176">SUM(C157,C163,C169,C175)</f>
        <v>2880</v>
      </c>
      <c r="D176" s="125">
        <f t="shared" si="37"/>
        <v>369</v>
      </c>
      <c r="E176" s="125">
        <f t="shared" si="37"/>
        <v>155</v>
      </c>
      <c r="F176" s="125">
        <f t="shared" si="37"/>
        <v>413</v>
      </c>
      <c r="G176" s="125">
        <f t="shared" si="37"/>
        <v>5</v>
      </c>
      <c r="H176" s="125">
        <f t="shared" si="37"/>
        <v>203</v>
      </c>
      <c r="I176" s="125">
        <f t="shared" si="37"/>
        <v>2</v>
      </c>
      <c r="J176" s="125">
        <f t="shared" si="37"/>
        <v>230</v>
      </c>
      <c r="K176" s="125">
        <f t="shared" si="37"/>
        <v>0</v>
      </c>
      <c r="L176" s="125">
        <f t="shared" si="37"/>
        <v>4</v>
      </c>
      <c r="M176" s="125">
        <f t="shared" si="37"/>
        <v>49677.5</v>
      </c>
      <c r="N176" s="125">
        <f t="shared" si="37"/>
        <v>6990</v>
      </c>
      <c r="O176" s="125">
        <f t="shared" si="37"/>
        <v>0</v>
      </c>
      <c r="P176" s="125">
        <f t="shared" si="37"/>
        <v>22.5</v>
      </c>
      <c r="Q176" s="125">
        <f t="shared" si="37"/>
        <v>42710</v>
      </c>
      <c r="R176" s="125">
        <f t="shared" si="37"/>
        <v>267</v>
      </c>
    </row>
    <row r="177" spans="1:18" ht="12.75" customHeight="1">
      <c r="A177" s="393" t="s">
        <v>125</v>
      </c>
      <c r="B177" s="393" t="s">
        <v>113</v>
      </c>
      <c r="C177" s="153">
        <f aca="true" t="shared" si="38" ref="C177:R177">SUM(C22,C65,C108,C151,C176)</f>
        <v>23238</v>
      </c>
      <c r="D177" s="153">
        <f t="shared" si="38"/>
        <v>3116</v>
      </c>
      <c r="E177" s="153">
        <f t="shared" si="38"/>
        <v>1543</v>
      </c>
      <c r="F177" s="153">
        <f t="shared" si="38"/>
        <v>3792</v>
      </c>
      <c r="G177" s="153">
        <f t="shared" si="38"/>
        <v>135</v>
      </c>
      <c r="H177" s="153">
        <f t="shared" si="38"/>
        <v>2391</v>
      </c>
      <c r="I177" s="153">
        <f t="shared" si="38"/>
        <v>24</v>
      </c>
      <c r="J177" s="153">
        <f t="shared" si="38"/>
        <v>2649</v>
      </c>
      <c r="K177" s="153">
        <f t="shared" si="38"/>
        <v>8</v>
      </c>
      <c r="L177" s="153">
        <f t="shared" si="38"/>
        <v>20</v>
      </c>
      <c r="M177" s="153">
        <f t="shared" si="38"/>
        <v>417232.5</v>
      </c>
      <c r="N177" s="153">
        <f t="shared" si="38"/>
        <v>81217</v>
      </c>
      <c r="O177" s="153">
        <f t="shared" si="38"/>
        <v>132.5</v>
      </c>
      <c r="P177" s="153">
        <f t="shared" si="38"/>
        <v>107</v>
      </c>
      <c r="Q177" s="153">
        <f t="shared" si="38"/>
        <v>335990</v>
      </c>
      <c r="R177" s="153">
        <f t="shared" si="38"/>
        <v>3195</v>
      </c>
    </row>
  </sheetData>
  <sheetProtection selectLockedCells="1" selectUnlockedCells="1"/>
  <mergeCells count="39">
    <mergeCell ref="A1:R1"/>
    <mergeCell ref="A2:B2"/>
    <mergeCell ref="C2:E2"/>
    <mergeCell ref="F2:J2"/>
    <mergeCell ref="K2:L2"/>
    <mergeCell ref="A4:A9"/>
    <mergeCell ref="A10:A15"/>
    <mergeCell ref="A16:A21"/>
    <mergeCell ref="A22:B22"/>
    <mergeCell ref="A23:A28"/>
    <mergeCell ref="A29:A34"/>
    <mergeCell ref="A35:A40"/>
    <mergeCell ref="A41:A46"/>
    <mergeCell ref="A47:A52"/>
    <mergeCell ref="A53:A58"/>
    <mergeCell ref="A59:A64"/>
    <mergeCell ref="A65:B65"/>
    <mergeCell ref="A66:A71"/>
    <mergeCell ref="A72:A77"/>
    <mergeCell ref="A78:A83"/>
    <mergeCell ref="A84:A89"/>
    <mergeCell ref="A90:A95"/>
    <mergeCell ref="A96:A101"/>
    <mergeCell ref="A102:A107"/>
    <mergeCell ref="A108:B108"/>
    <mergeCell ref="A109:A114"/>
    <mergeCell ref="A115:A120"/>
    <mergeCell ref="A121:A126"/>
    <mergeCell ref="A127:A132"/>
    <mergeCell ref="A133:A138"/>
    <mergeCell ref="A170:A175"/>
    <mergeCell ref="A176:B176"/>
    <mergeCell ref="A177:B177"/>
    <mergeCell ref="A139:A144"/>
    <mergeCell ref="A145:A150"/>
    <mergeCell ref="A151:B151"/>
    <mergeCell ref="A152:A157"/>
    <mergeCell ref="A158:A163"/>
    <mergeCell ref="A164:A169"/>
  </mergeCells>
  <printOptions/>
  <pageMargins left="0.39375" right="0.39375" top="0.3541666666666667" bottom="0.354166666666666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195"/>
  <sheetViews>
    <sheetView zoomScalePageLayoutView="0" workbookViewId="0" topLeftCell="A1">
      <pane ySplit="3" topLeftCell="A178" activePane="bottomLeft" state="frozen"/>
      <selection pane="topLeft" activeCell="A1" sqref="A1"/>
      <selection pane="bottomLeft" activeCell="N195" sqref="N195"/>
    </sheetView>
  </sheetViews>
  <sheetFormatPr defaultColWidth="7.00390625" defaultRowHeight="12.75" customHeight="1"/>
  <cols>
    <col min="1" max="1" width="7.57421875" style="97" customWidth="1"/>
    <col min="2" max="2" width="16.57421875" style="97" customWidth="1"/>
    <col min="3" max="3" width="9.57421875" style="97" customWidth="1"/>
    <col min="4" max="4" width="7.57421875" style="97" customWidth="1"/>
    <col min="5" max="5" width="9.57421875" style="97" customWidth="1"/>
    <col min="6" max="6" width="8.57421875" style="97" customWidth="1"/>
    <col min="7" max="7" width="7.57421875" style="97" customWidth="1"/>
    <col min="8" max="8" width="6.57421875" style="97" customWidth="1"/>
    <col min="9" max="9" width="8.57421875" style="98" customWidth="1"/>
    <col min="10" max="10" width="6.57421875" style="97" customWidth="1"/>
    <col min="11" max="11" width="10.57421875" style="97" customWidth="1"/>
    <col min="12" max="12" width="5.57421875" style="97" customWidth="1"/>
    <col min="13" max="14" width="8.57421875" style="97" customWidth="1"/>
    <col min="15" max="15" width="11.57421875" style="97" customWidth="1"/>
    <col min="16" max="16" width="11.57421875" style="0" customWidth="1"/>
    <col min="17" max="18" width="8.57421875" style="0" customWidth="1"/>
    <col min="19" max="19" width="7.00390625" style="0" customWidth="1"/>
    <col min="20" max="20" width="7.57421875" style="0" customWidth="1"/>
    <col min="21" max="21" width="10.57421875" style="0" customWidth="1"/>
    <col min="22" max="22" width="13.140625" style="0" customWidth="1"/>
  </cols>
  <sheetData>
    <row r="1" spans="1:18" ht="12.75" customHeight="1">
      <c r="A1" s="394" t="s">
        <v>88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</row>
    <row r="2" spans="1:18" ht="55.5" customHeight="1">
      <c r="A2" s="395" t="s">
        <v>126</v>
      </c>
      <c r="B2" s="395"/>
      <c r="C2" s="394" t="s">
        <v>90</v>
      </c>
      <c r="D2" s="394"/>
      <c r="E2" s="394"/>
      <c r="F2" s="394" t="s">
        <v>91</v>
      </c>
      <c r="G2" s="394"/>
      <c r="H2" s="394"/>
      <c r="I2" s="394"/>
      <c r="J2" s="394"/>
      <c r="K2" s="394" t="s">
        <v>92</v>
      </c>
      <c r="L2" s="394"/>
      <c r="M2" s="145" t="s">
        <v>93</v>
      </c>
      <c r="N2" s="103" t="s">
        <v>94</v>
      </c>
      <c r="O2" s="146" t="s">
        <v>95</v>
      </c>
      <c r="P2" s="147" t="s">
        <v>96</v>
      </c>
      <c r="Q2" s="148" t="s">
        <v>97</v>
      </c>
      <c r="R2" s="149" t="s">
        <v>98</v>
      </c>
    </row>
    <row r="3" spans="1:250" s="107" customFormat="1" ht="12.75" customHeight="1">
      <c r="A3" s="150" t="s">
        <v>99</v>
      </c>
      <c r="B3" s="150" t="s">
        <v>100</v>
      </c>
      <c r="C3" s="150" t="s">
        <v>101</v>
      </c>
      <c r="D3" s="150" t="s">
        <v>102</v>
      </c>
      <c r="E3" s="151" t="s">
        <v>103</v>
      </c>
      <c r="F3" s="151" t="s">
        <v>104</v>
      </c>
      <c r="G3" s="151" t="s">
        <v>105</v>
      </c>
      <c r="H3" s="151" t="s">
        <v>106</v>
      </c>
      <c r="I3" s="151" t="s">
        <v>107</v>
      </c>
      <c r="J3" s="151" t="s">
        <v>108</v>
      </c>
      <c r="K3" s="151" t="s">
        <v>109</v>
      </c>
      <c r="L3" s="151" t="s">
        <v>110</v>
      </c>
      <c r="M3" s="151" t="s">
        <v>111</v>
      </c>
      <c r="N3" s="151" t="s">
        <v>111</v>
      </c>
      <c r="O3" s="151" t="s">
        <v>111</v>
      </c>
      <c r="P3" s="151" t="s">
        <v>111</v>
      </c>
      <c r="Q3" s="101" t="s">
        <v>111</v>
      </c>
      <c r="R3" s="101" t="s">
        <v>127</v>
      </c>
      <c r="IG3"/>
      <c r="IH3"/>
      <c r="II3"/>
      <c r="IJ3"/>
      <c r="IK3"/>
      <c r="IL3"/>
      <c r="IM3"/>
      <c r="IN3"/>
      <c r="IO3"/>
      <c r="IP3"/>
    </row>
    <row r="4" spans="1:18" ht="12.75" customHeight="1">
      <c r="A4" s="387">
        <v>43525</v>
      </c>
      <c r="B4" s="108" t="s">
        <v>112</v>
      </c>
      <c r="C4" s="109">
        <v>318</v>
      </c>
      <c r="D4" s="109">
        <v>22</v>
      </c>
      <c r="E4" s="109">
        <v>14</v>
      </c>
      <c r="F4" s="109">
        <v>83</v>
      </c>
      <c r="G4" s="109"/>
      <c r="H4" s="110">
        <v>10</v>
      </c>
      <c r="I4" s="110"/>
      <c r="J4" s="111">
        <v>17</v>
      </c>
      <c r="K4" s="111"/>
      <c r="L4" s="111"/>
      <c r="M4" s="112">
        <f>SUM(C4*15,F4*7.5,G4*7.5,H4*7.5,I4*7.5,J4*7.5,K4*100,L4*20)</f>
        <v>5595</v>
      </c>
      <c r="N4" s="112">
        <v>915</v>
      </c>
      <c r="O4" s="113"/>
      <c r="P4" s="113"/>
      <c r="Q4" s="122">
        <f aca="true" t="shared" si="0" ref="Q4:Q21">SUM(M4-N4)-O4+P4</f>
        <v>4680</v>
      </c>
      <c r="R4" s="152">
        <v>22</v>
      </c>
    </row>
    <row r="5" spans="1:18" ht="12.75" customHeight="1">
      <c r="A5" s="387"/>
      <c r="B5" s="108" t="s">
        <v>113</v>
      </c>
      <c r="C5" s="109"/>
      <c r="D5" s="109"/>
      <c r="E5" s="109"/>
      <c r="F5" s="109"/>
      <c r="G5" s="109"/>
      <c r="H5" s="110"/>
      <c r="I5" s="110"/>
      <c r="J5" s="111"/>
      <c r="K5" s="111"/>
      <c r="L5" s="111"/>
      <c r="M5" s="112">
        <f>SUM(C5*15,F5*7.5,G5*7.5,H5*7.5,I5*7.5,J5*7.5,K5*100,L5*20)</f>
        <v>0</v>
      </c>
      <c r="N5" s="112"/>
      <c r="O5" s="115"/>
      <c r="P5" s="115"/>
      <c r="Q5" s="122">
        <f t="shared" si="0"/>
        <v>0</v>
      </c>
      <c r="R5" s="152"/>
    </row>
    <row r="6" spans="1:18" ht="12.75" customHeight="1">
      <c r="A6" s="387"/>
      <c r="B6" s="108" t="s">
        <v>114</v>
      </c>
      <c r="C6" s="109">
        <v>314</v>
      </c>
      <c r="D6" s="109"/>
      <c r="E6" s="109">
        <v>12</v>
      </c>
      <c r="F6" s="109">
        <v>75</v>
      </c>
      <c r="G6" s="109">
        <v>4</v>
      </c>
      <c r="H6" s="110">
        <v>21</v>
      </c>
      <c r="I6" s="110"/>
      <c r="J6" s="111">
        <v>20</v>
      </c>
      <c r="K6" s="111">
        <v>1</v>
      </c>
      <c r="L6" s="111"/>
      <c r="M6" s="112">
        <f>SUM(C6*15,F6*7.5,G6*7.5,H6*7.5,I6*7.5,J6*7.5,K6*100,L6*20)</f>
        <v>5710</v>
      </c>
      <c r="N6" s="112">
        <v>592.5</v>
      </c>
      <c r="O6" s="115"/>
      <c r="P6" s="115"/>
      <c r="Q6" s="122">
        <f t="shared" si="0"/>
        <v>5117.5</v>
      </c>
      <c r="R6" s="152">
        <v>27</v>
      </c>
    </row>
    <row r="7" spans="1:18" ht="12.75" customHeight="1">
      <c r="A7" s="387"/>
      <c r="B7" s="108" t="s">
        <v>115</v>
      </c>
      <c r="C7" s="109">
        <v>183</v>
      </c>
      <c r="D7" s="109">
        <v>26</v>
      </c>
      <c r="E7" s="109">
        <v>5</v>
      </c>
      <c r="F7" s="109">
        <v>31</v>
      </c>
      <c r="G7" s="109"/>
      <c r="H7" s="110">
        <v>5</v>
      </c>
      <c r="I7" s="110"/>
      <c r="J7" s="111">
        <v>8</v>
      </c>
      <c r="K7" s="111"/>
      <c r="L7" s="111"/>
      <c r="M7" s="112">
        <f>SUM(C7*15,F7*7.5,G7*7.5,H7*7.5,I7*7.5,J7*7.5,K7*100,L7*20)</f>
        <v>3075</v>
      </c>
      <c r="N7" s="112">
        <v>405</v>
      </c>
      <c r="O7" s="115"/>
      <c r="P7" s="115"/>
      <c r="Q7" s="122">
        <f t="shared" si="0"/>
        <v>2670</v>
      </c>
      <c r="R7" s="152">
        <v>17</v>
      </c>
    </row>
    <row r="8" spans="1:18" ht="12.75" customHeight="1">
      <c r="A8" s="387"/>
      <c r="B8" s="108" t="s">
        <v>116</v>
      </c>
      <c r="C8" s="109">
        <v>22</v>
      </c>
      <c r="D8" s="109">
        <v>25</v>
      </c>
      <c r="E8" s="109">
        <v>1</v>
      </c>
      <c r="F8" s="109">
        <v>9</v>
      </c>
      <c r="G8" s="109"/>
      <c r="H8" s="110"/>
      <c r="I8" s="110"/>
      <c r="J8" s="111">
        <v>1</v>
      </c>
      <c r="K8" s="111"/>
      <c r="L8" s="111"/>
      <c r="M8" s="112">
        <f>SUM(C8*15,F8*7.5,G8*7.5,H8*7.5,I8*7.5,J8*7.5,K8*100,L8*20)</f>
        <v>405</v>
      </c>
      <c r="N8" s="112">
        <v>82.2</v>
      </c>
      <c r="O8" s="115"/>
      <c r="P8" s="115"/>
      <c r="Q8" s="122">
        <f t="shared" si="0"/>
        <v>322.8</v>
      </c>
      <c r="R8" s="152">
        <v>6</v>
      </c>
    </row>
    <row r="9" spans="1:18" ht="12.75" customHeight="1">
      <c r="A9" s="387"/>
      <c r="B9" s="116" t="s">
        <v>117</v>
      </c>
      <c r="C9" s="117">
        <f aca="true" t="shared" si="1" ref="C9:P9">SUM(C4:C8)</f>
        <v>837</v>
      </c>
      <c r="D9" s="117">
        <f t="shared" si="1"/>
        <v>73</v>
      </c>
      <c r="E9" s="117">
        <f t="shared" si="1"/>
        <v>32</v>
      </c>
      <c r="F9" s="117">
        <f t="shared" si="1"/>
        <v>198</v>
      </c>
      <c r="G9" s="117">
        <f t="shared" si="1"/>
        <v>4</v>
      </c>
      <c r="H9" s="117">
        <f t="shared" si="1"/>
        <v>36</v>
      </c>
      <c r="I9" s="117">
        <f t="shared" si="1"/>
        <v>0</v>
      </c>
      <c r="J9" s="117">
        <f t="shared" si="1"/>
        <v>46</v>
      </c>
      <c r="K9" s="117">
        <f t="shared" si="1"/>
        <v>1</v>
      </c>
      <c r="L9" s="118">
        <f t="shared" si="1"/>
        <v>0</v>
      </c>
      <c r="M9" s="119">
        <f t="shared" si="1"/>
        <v>14785</v>
      </c>
      <c r="N9" s="119">
        <f t="shared" si="1"/>
        <v>1994.7</v>
      </c>
      <c r="O9" s="118">
        <f t="shared" si="1"/>
        <v>0</v>
      </c>
      <c r="P9" s="118">
        <f t="shared" si="1"/>
        <v>0</v>
      </c>
      <c r="Q9" s="120">
        <f t="shared" si="0"/>
        <v>12790.3</v>
      </c>
      <c r="R9" s="121">
        <f>SUM(R4:R8)</f>
        <v>72</v>
      </c>
    </row>
    <row r="10" spans="1:18" ht="12.75" customHeight="1">
      <c r="A10" s="387">
        <v>43526</v>
      </c>
      <c r="B10" s="108" t="s">
        <v>112</v>
      </c>
      <c r="C10" s="109">
        <v>128</v>
      </c>
      <c r="D10" s="109">
        <v>26</v>
      </c>
      <c r="E10" s="109">
        <v>4</v>
      </c>
      <c r="F10" s="109">
        <v>6</v>
      </c>
      <c r="G10" s="109"/>
      <c r="H10" s="110">
        <v>3</v>
      </c>
      <c r="I10" s="110"/>
      <c r="J10" s="111"/>
      <c r="K10" s="111"/>
      <c r="L10" s="111"/>
      <c r="M10" s="112">
        <f>SUM(C10*15,F10*7.5,G10*7.5,H10*7.5,I10*7.5,J10*7.5,K10*100,L10*20)</f>
        <v>1987.5</v>
      </c>
      <c r="N10" s="112">
        <v>330</v>
      </c>
      <c r="O10" s="113"/>
      <c r="P10" s="113">
        <v>30</v>
      </c>
      <c r="Q10" s="122">
        <f t="shared" si="0"/>
        <v>1687.5</v>
      </c>
      <c r="R10" s="152">
        <v>8</v>
      </c>
    </row>
    <row r="11" spans="1:18" ht="12.75" customHeight="1">
      <c r="A11" s="387"/>
      <c r="B11" s="108" t="s">
        <v>113</v>
      </c>
      <c r="C11" s="109"/>
      <c r="D11" s="109"/>
      <c r="E11" s="109"/>
      <c r="F11" s="109"/>
      <c r="G11" s="109"/>
      <c r="H11" s="110"/>
      <c r="I11" s="110"/>
      <c r="J11" s="111"/>
      <c r="K11" s="111"/>
      <c r="L11" s="111"/>
      <c r="M11" s="112">
        <f>SUM(C11*15,F11*7.5,G11*7.5,H11*7.5,I11*7.5,J11*7.5,K11*100,L11*20)</f>
        <v>0</v>
      </c>
      <c r="N11" s="112"/>
      <c r="O11" s="115"/>
      <c r="P11" s="115"/>
      <c r="Q11" s="122">
        <f t="shared" si="0"/>
        <v>0</v>
      </c>
      <c r="R11" s="152"/>
    </row>
    <row r="12" spans="1:18" ht="12.75" customHeight="1">
      <c r="A12" s="387"/>
      <c r="B12" s="108" t="s">
        <v>114</v>
      </c>
      <c r="C12" s="109">
        <v>119</v>
      </c>
      <c r="D12" s="109"/>
      <c r="E12" s="109">
        <v>1</v>
      </c>
      <c r="F12" s="109">
        <v>8</v>
      </c>
      <c r="G12" s="109"/>
      <c r="H12" s="110">
        <v>6</v>
      </c>
      <c r="I12" s="110"/>
      <c r="J12" s="111">
        <v>8</v>
      </c>
      <c r="K12" s="111"/>
      <c r="L12" s="111"/>
      <c r="M12" s="112">
        <f>SUM(C12*15,F12*7.5,G12*7.5,H12*7.5,I12*7.5,J12*7.5,K12*100,L12*20)</f>
        <v>1950</v>
      </c>
      <c r="N12" s="112">
        <v>172.5</v>
      </c>
      <c r="O12" s="115">
        <v>45</v>
      </c>
      <c r="P12" s="115"/>
      <c r="Q12" s="122">
        <f t="shared" si="0"/>
        <v>1732.5</v>
      </c>
      <c r="R12" s="152">
        <v>6</v>
      </c>
    </row>
    <row r="13" spans="1:18" ht="12.75" customHeight="1">
      <c r="A13" s="387"/>
      <c r="B13" s="108" t="s">
        <v>115</v>
      </c>
      <c r="C13" s="109">
        <v>157</v>
      </c>
      <c r="D13" s="109">
        <v>19</v>
      </c>
      <c r="E13" s="109">
        <v>6</v>
      </c>
      <c r="F13" s="109">
        <v>26</v>
      </c>
      <c r="G13" s="109"/>
      <c r="H13" s="110">
        <v>10</v>
      </c>
      <c r="I13" s="110"/>
      <c r="J13" s="111">
        <v>16</v>
      </c>
      <c r="K13" s="111"/>
      <c r="L13" s="111"/>
      <c r="M13" s="112">
        <f>SUM(C13*15,F13*7.5,G13*7.5,H13*7.5,I13*7.5,J13*7.5,K13*100,L13*20)</f>
        <v>2745</v>
      </c>
      <c r="N13" s="112">
        <v>480</v>
      </c>
      <c r="O13" s="115"/>
      <c r="P13" s="115"/>
      <c r="Q13" s="122">
        <f t="shared" si="0"/>
        <v>2265</v>
      </c>
      <c r="R13" s="152">
        <v>9</v>
      </c>
    </row>
    <row r="14" spans="1:18" ht="12.75" customHeight="1">
      <c r="A14" s="387"/>
      <c r="B14" s="108" t="s">
        <v>116</v>
      </c>
      <c r="C14" s="109">
        <v>43</v>
      </c>
      <c r="D14" s="109"/>
      <c r="E14" s="109"/>
      <c r="F14" s="109">
        <v>2</v>
      </c>
      <c r="G14" s="109"/>
      <c r="H14" s="110"/>
      <c r="I14" s="110"/>
      <c r="J14" s="111"/>
      <c r="K14" s="111"/>
      <c r="L14" s="111"/>
      <c r="M14" s="112">
        <f>SUM(C14*15,F14*7.5,G14*7.5,H14*7.5,I14*7.5,J14*7.5,K14*100,L14*20)</f>
        <v>660</v>
      </c>
      <c r="N14" s="112"/>
      <c r="O14" s="115"/>
      <c r="P14" s="115"/>
      <c r="Q14" s="122">
        <f t="shared" si="0"/>
        <v>660</v>
      </c>
      <c r="R14" s="152"/>
    </row>
    <row r="15" spans="1:18" ht="12.75" customHeight="1">
      <c r="A15" s="387"/>
      <c r="B15" s="116" t="s">
        <v>117</v>
      </c>
      <c r="C15" s="117">
        <f aca="true" t="shared" si="2" ref="C15:P15">SUM(C10:C14)</f>
        <v>447</v>
      </c>
      <c r="D15" s="117">
        <f t="shared" si="2"/>
        <v>45</v>
      </c>
      <c r="E15" s="117">
        <f t="shared" si="2"/>
        <v>11</v>
      </c>
      <c r="F15" s="117">
        <f t="shared" si="2"/>
        <v>42</v>
      </c>
      <c r="G15" s="117">
        <f t="shared" si="2"/>
        <v>0</v>
      </c>
      <c r="H15" s="117">
        <f t="shared" si="2"/>
        <v>19</v>
      </c>
      <c r="I15" s="117">
        <f t="shared" si="2"/>
        <v>0</v>
      </c>
      <c r="J15" s="117">
        <f t="shared" si="2"/>
        <v>24</v>
      </c>
      <c r="K15" s="117">
        <f t="shared" si="2"/>
        <v>0</v>
      </c>
      <c r="L15" s="118">
        <f t="shared" si="2"/>
        <v>0</v>
      </c>
      <c r="M15" s="119">
        <f t="shared" si="2"/>
        <v>7342.5</v>
      </c>
      <c r="N15" s="119">
        <f t="shared" si="2"/>
        <v>982.5</v>
      </c>
      <c r="O15" s="118">
        <f t="shared" si="2"/>
        <v>45</v>
      </c>
      <c r="P15" s="118">
        <f t="shared" si="2"/>
        <v>30</v>
      </c>
      <c r="Q15" s="120">
        <f t="shared" si="0"/>
        <v>6345</v>
      </c>
      <c r="R15" s="121">
        <f>SUM(R10:R14)</f>
        <v>23</v>
      </c>
    </row>
    <row r="16" spans="1:18" ht="12.75" customHeight="1">
      <c r="A16" s="387">
        <v>43527</v>
      </c>
      <c r="B16" s="108" t="s">
        <v>112</v>
      </c>
      <c r="C16" s="109">
        <v>412</v>
      </c>
      <c r="D16" s="109">
        <v>21</v>
      </c>
      <c r="E16" s="109">
        <v>13</v>
      </c>
      <c r="F16" s="109">
        <v>65</v>
      </c>
      <c r="G16" s="109">
        <v>2</v>
      </c>
      <c r="H16" s="110">
        <v>2</v>
      </c>
      <c r="I16" s="110"/>
      <c r="J16" s="111">
        <v>55</v>
      </c>
      <c r="K16" s="111"/>
      <c r="L16" s="111"/>
      <c r="M16" s="112">
        <f>SUM(C16*15,F16*7.5,G16*7.5,H16*7.5,I16*7.5,J16*7.5,K16*100,L16*20)</f>
        <v>7110</v>
      </c>
      <c r="N16" s="112">
        <v>712.5</v>
      </c>
      <c r="O16" s="113"/>
      <c r="P16" s="113"/>
      <c r="Q16" s="122">
        <f t="shared" si="0"/>
        <v>6397.5</v>
      </c>
      <c r="R16" s="152">
        <v>25</v>
      </c>
    </row>
    <row r="17" spans="1:18" ht="12.75" customHeight="1">
      <c r="A17" s="387"/>
      <c r="B17" s="108" t="s">
        <v>113</v>
      </c>
      <c r="C17" s="109"/>
      <c r="D17" s="109"/>
      <c r="E17" s="109"/>
      <c r="F17" s="109"/>
      <c r="G17" s="109"/>
      <c r="H17" s="110"/>
      <c r="I17" s="110"/>
      <c r="J17" s="111"/>
      <c r="K17" s="111"/>
      <c r="L17" s="111"/>
      <c r="M17" s="112">
        <f>SUM(C17*15,F17*7.5,G17*7.5,H17*7.5,I17*7.5,J17*7.5,K17*100,L17*20)</f>
        <v>0</v>
      </c>
      <c r="N17" s="112"/>
      <c r="O17" s="115"/>
      <c r="P17" s="115"/>
      <c r="Q17" s="122">
        <f t="shared" si="0"/>
        <v>0</v>
      </c>
      <c r="R17" s="152"/>
    </row>
    <row r="18" spans="1:18" ht="12.75" customHeight="1">
      <c r="A18" s="387"/>
      <c r="B18" s="108" t="s">
        <v>114</v>
      </c>
      <c r="C18" s="109">
        <v>440</v>
      </c>
      <c r="D18" s="109"/>
      <c r="E18" s="109">
        <v>24</v>
      </c>
      <c r="F18" s="109">
        <v>51</v>
      </c>
      <c r="G18" s="109">
        <v>2</v>
      </c>
      <c r="H18" s="110">
        <v>31</v>
      </c>
      <c r="I18" s="110"/>
      <c r="J18" s="111">
        <v>35</v>
      </c>
      <c r="K18" s="111"/>
      <c r="L18" s="111"/>
      <c r="M18" s="112">
        <f>SUM(C18*15,F18*7.5,G18*7.5,H18*7.5,I18*7.5,J18*7.5,K18*100,L18*20)</f>
        <v>7492.5</v>
      </c>
      <c r="N18" s="112">
        <v>1485</v>
      </c>
      <c r="O18" s="115"/>
      <c r="P18" s="115"/>
      <c r="Q18" s="122">
        <f t="shared" si="0"/>
        <v>6007.5</v>
      </c>
      <c r="R18" s="152">
        <v>51</v>
      </c>
    </row>
    <row r="19" spans="1:18" ht="12.75" customHeight="1">
      <c r="A19" s="387"/>
      <c r="B19" s="108" t="s">
        <v>115</v>
      </c>
      <c r="C19" s="109">
        <v>316</v>
      </c>
      <c r="D19" s="109">
        <v>45</v>
      </c>
      <c r="E19" s="109">
        <v>9</v>
      </c>
      <c r="F19" s="109">
        <v>25</v>
      </c>
      <c r="G19" s="109"/>
      <c r="H19" s="110">
        <v>11</v>
      </c>
      <c r="I19" s="110"/>
      <c r="J19" s="111">
        <v>26</v>
      </c>
      <c r="K19" s="111"/>
      <c r="L19" s="111"/>
      <c r="M19" s="112">
        <f>SUM(C19*15,F19*7.5,G19*7.5,H19*7.5,I19*7.5,J19*7.5,K19*100,L19*20)</f>
        <v>5205</v>
      </c>
      <c r="N19" s="112">
        <v>915</v>
      </c>
      <c r="O19" s="115"/>
      <c r="P19" s="115">
        <v>25</v>
      </c>
      <c r="Q19" s="122">
        <f t="shared" si="0"/>
        <v>4315</v>
      </c>
      <c r="R19" s="152"/>
    </row>
    <row r="20" spans="1:18" ht="12.75" customHeight="1">
      <c r="A20" s="387"/>
      <c r="B20" s="108" t="s">
        <v>116</v>
      </c>
      <c r="C20" s="109">
        <v>26</v>
      </c>
      <c r="D20" s="109">
        <v>12</v>
      </c>
      <c r="E20" s="109">
        <v>5</v>
      </c>
      <c r="F20" s="109">
        <v>7</v>
      </c>
      <c r="G20" s="109"/>
      <c r="H20" s="110">
        <v>1</v>
      </c>
      <c r="I20" s="110"/>
      <c r="J20" s="111">
        <v>7</v>
      </c>
      <c r="K20" s="111"/>
      <c r="L20" s="111"/>
      <c r="M20" s="112">
        <f>SUM(C20*15,F20*7.5,G20*7.5,H20*7.5,I20*7.5,J20*7.5,K20*100,L20*20)</f>
        <v>502.5</v>
      </c>
      <c r="N20" s="112">
        <v>127.5</v>
      </c>
      <c r="O20" s="115"/>
      <c r="P20" s="115"/>
      <c r="Q20" s="122">
        <f t="shared" si="0"/>
        <v>375</v>
      </c>
      <c r="R20" s="152"/>
    </row>
    <row r="21" spans="1:18" ht="12.75" customHeight="1">
      <c r="A21" s="387"/>
      <c r="B21" s="116" t="s">
        <v>117</v>
      </c>
      <c r="C21" s="117">
        <f aca="true" t="shared" si="3" ref="C21:P21">SUM(C16:C20)</f>
        <v>1194</v>
      </c>
      <c r="D21" s="117">
        <f t="shared" si="3"/>
        <v>78</v>
      </c>
      <c r="E21" s="117">
        <f t="shared" si="3"/>
        <v>51</v>
      </c>
      <c r="F21" s="117">
        <f t="shared" si="3"/>
        <v>148</v>
      </c>
      <c r="G21" s="117">
        <f t="shared" si="3"/>
        <v>4</v>
      </c>
      <c r="H21" s="117">
        <f t="shared" si="3"/>
        <v>45</v>
      </c>
      <c r="I21" s="117">
        <f t="shared" si="3"/>
        <v>0</v>
      </c>
      <c r="J21" s="117">
        <f t="shared" si="3"/>
        <v>123</v>
      </c>
      <c r="K21" s="117">
        <f t="shared" si="3"/>
        <v>0</v>
      </c>
      <c r="L21" s="118">
        <f t="shared" si="3"/>
        <v>0</v>
      </c>
      <c r="M21" s="119">
        <f t="shared" si="3"/>
        <v>20310</v>
      </c>
      <c r="N21" s="119">
        <f t="shared" si="3"/>
        <v>3240</v>
      </c>
      <c r="O21" s="118">
        <f t="shared" si="3"/>
        <v>0</v>
      </c>
      <c r="P21" s="118">
        <f t="shared" si="3"/>
        <v>25</v>
      </c>
      <c r="Q21" s="120">
        <f t="shared" si="0"/>
        <v>17095</v>
      </c>
      <c r="R21" s="121">
        <f>SUM(R16:R20)</f>
        <v>76</v>
      </c>
    </row>
    <row r="22" spans="1:18" ht="12.75" customHeight="1">
      <c r="A22" s="385" t="s">
        <v>118</v>
      </c>
      <c r="B22" s="385"/>
      <c r="C22" s="125">
        <f aca="true" t="shared" si="4" ref="C22:R22">SUM(C9,C15,C21)</f>
        <v>2478</v>
      </c>
      <c r="D22" s="125">
        <f t="shared" si="4"/>
        <v>196</v>
      </c>
      <c r="E22" s="125">
        <f t="shared" si="4"/>
        <v>94</v>
      </c>
      <c r="F22" s="125">
        <f t="shared" si="4"/>
        <v>388</v>
      </c>
      <c r="G22" s="125">
        <f t="shared" si="4"/>
        <v>8</v>
      </c>
      <c r="H22" s="125">
        <f t="shared" si="4"/>
        <v>100</v>
      </c>
      <c r="I22" s="125">
        <f t="shared" si="4"/>
        <v>0</v>
      </c>
      <c r="J22" s="125">
        <f t="shared" si="4"/>
        <v>193</v>
      </c>
      <c r="K22" s="125">
        <f t="shared" si="4"/>
        <v>1</v>
      </c>
      <c r="L22" s="125">
        <f t="shared" si="4"/>
        <v>0</v>
      </c>
      <c r="M22" s="125">
        <f t="shared" si="4"/>
        <v>42437.5</v>
      </c>
      <c r="N22" s="125">
        <f t="shared" si="4"/>
        <v>6217.2</v>
      </c>
      <c r="O22" s="125">
        <f t="shared" si="4"/>
        <v>45</v>
      </c>
      <c r="P22" s="125">
        <f t="shared" si="4"/>
        <v>55</v>
      </c>
      <c r="Q22" s="125">
        <f t="shared" si="4"/>
        <v>36230.3</v>
      </c>
      <c r="R22" s="125">
        <f t="shared" si="4"/>
        <v>171</v>
      </c>
    </row>
    <row r="23" spans="1:18" ht="12.75" customHeight="1">
      <c r="A23" s="387">
        <v>43528</v>
      </c>
      <c r="B23" s="108" t="s">
        <v>112</v>
      </c>
      <c r="C23" s="109">
        <v>422</v>
      </c>
      <c r="D23" s="109">
        <v>25</v>
      </c>
      <c r="E23" s="109">
        <v>9</v>
      </c>
      <c r="F23" s="109">
        <v>62</v>
      </c>
      <c r="G23" s="109"/>
      <c r="H23" s="110">
        <v>33</v>
      </c>
      <c r="I23" s="110"/>
      <c r="J23" s="111">
        <v>26</v>
      </c>
      <c r="K23" s="111"/>
      <c r="L23" s="111"/>
      <c r="M23" s="112">
        <f>SUM(C23*15,F23*7.5,G23*7.5,H23*7.5,I23*7.5,J23*7.5,K23*100,L23*20)</f>
        <v>7237.5</v>
      </c>
      <c r="N23" s="112">
        <v>1597.5</v>
      </c>
      <c r="O23" s="113"/>
      <c r="P23" s="113"/>
      <c r="Q23" s="122">
        <f aca="true" t="shared" si="5" ref="Q23:Q64">SUM(M23-N23)-O23+P23</f>
        <v>5640</v>
      </c>
      <c r="R23" s="152">
        <v>58</v>
      </c>
    </row>
    <row r="24" spans="1:18" ht="12.75" customHeight="1">
      <c r="A24" s="387"/>
      <c r="B24" s="108" t="s">
        <v>113</v>
      </c>
      <c r="C24" s="109"/>
      <c r="D24" s="109"/>
      <c r="E24" s="109"/>
      <c r="F24" s="109"/>
      <c r="G24" s="109"/>
      <c r="H24" s="110"/>
      <c r="I24" s="110"/>
      <c r="J24" s="111"/>
      <c r="K24" s="111"/>
      <c r="L24" s="111"/>
      <c r="M24" s="112">
        <f>SUM(C24*15,F24*7.5,G24*7.5,H24*7.5,I24*7.5,J24*7.5,K24*100,L24*20)</f>
        <v>0</v>
      </c>
      <c r="N24" s="112"/>
      <c r="O24" s="115"/>
      <c r="P24" s="115"/>
      <c r="Q24" s="122">
        <f t="shared" si="5"/>
        <v>0</v>
      </c>
      <c r="R24" s="152"/>
    </row>
    <row r="25" spans="1:18" ht="12.75" customHeight="1">
      <c r="A25" s="387"/>
      <c r="B25" s="108" t="s">
        <v>114</v>
      </c>
      <c r="C25" s="109">
        <v>377</v>
      </c>
      <c r="D25" s="109"/>
      <c r="E25" s="109">
        <v>10</v>
      </c>
      <c r="F25" s="109">
        <v>68</v>
      </c>
      <c r="G25" s="109"/>
      <c r="H25" s="110">
        <v>36</v>
      </c>
      <c r="I25" s="110"/>
      <c r="J25" s="111">
        <v>50</v>
      </c>
      <c r="K25" s="111"/>
      <c r="L25" s="111"/>
      <c r="M25" s="112">
        <f>SUM(C25*15,F25*7.5,G25*7.5,H25*7.5,I25*7.5,J25*7.5,K25*100,L25*20)</f>
        <v>6810</v>
      </c>
      <c r="N25" s="112">
        <v>1597.5</v>
      </c>
      <c r="O25" s="115"/>
      <c r="P25" s="115">
        <v>15</v>
      </c>
      <c r="Q25" s="122">
        <f t="shared" si="5"/>
        <v>5227.5</v>
      </c>
      <c r="R25" s="152">
        <v>71</v>
      </c>
    </row>
    <row r="26" spans="1:18" ht="12.75" customHeight="1">
      <c r="A26" s="387"/>
      <c r="B26" s="108" t="s">
        <v>115</v>
      </c>
      <c r="C26" s="109">
        <v>232</v>
      </c>
      <c r="D26" s="109">
        <v>13</v>
      </c>
      <c r="E26" s="109">
        <v>9</v>
      </c>
      <c r="F26" s="109">
        <v>22</v>
      </c>
      <c r="G26" s="109"/>
      <c r="H26" s="110">
        <v>24</v>
      </c>
      <c r="I26" s="110"/>
      <c r="J26" s="111">
        <v>7</v>
      </c>
      <c r="K26" s="111"/>
      <c r="L26" s="111"/>
      <c r="M26" s="112">
        <f>SUM(C26*15,F26*7.5,G26*7.5,H26*7.5,I26*7.5,J26*7.5,K26*100,L26*20)</f>
        <v>3877.5</v>
      </c>
      <c r="N26" s="112">
        <v>787.5</v>
      </c>
      <c r="O26" s="115"/>
      <c r="P26" s="115"/>
      <c r="Q26" s="122">
        <f t="shared" si="5"/>
        <v>3090</v>
      </c>
      <c r="R26" s="152">
        <v>25</v>
      </c>
    </row>
    <row r="27" spans="1:18" ht="12.75" customHeight="1">
      <c r="A27" s="387"/>
      <c r="B27" s="108" t="s">
        <v>116</v>
      </c>
      <c r="C27" s="109">
        <v>53</v>
      </c>
      <c r="D27" s="109">
        <v>27</v>
      </c>
      <c r="E27" s="109">
        <v>5</v>
      </c>
      <c r="F27" s="109">
        <v>8</v>
      </c>
      <c r="G27" s="109"/>
      <c r="H27" s="110">
        <v>5</v>
      </c>
      <c r="I27" s="110"/>
      <c r="J27" s="111">
        <v>7</v>
      </c>
      <c r="K27" s="111"/>
      <c r="L27" s="111"/>
      <c r="M27" s="112">
        <f>SUM(C27*15,F27*7.5,G27*7.5,H27*7.5,I27*7.5,J27*7.5,K27*100,L27*20)</f>
        <v>945</v>
      </c>
      <c r="N27" s="112"/>
      <c r="O27" s="115"/>
      <c r="P27" s="115"/>
      <c r="Q27" s="122">
        <f t="shared" si="5"/>
        <v>945</v>
      </c>
      <c r="R27" s="152"/>
    </row>
    <row r="28" spans="1:18" ht="12.75" customHeight="1">
      <c r="A28" s="387"/>
      <c r="B28" s="116" t="s">
        <v>117</v>
      </c>
      <c r="C28" s="117">
        <f aca="true" t="shared" si="6" ref="C28:P28">SUM(C23:C27)</f>
        <v>1084</v>
      </c>
      <c r="D28" s="117">
        <f t="shared" si="6"/>
        <v>65</v>
      </c>
      <c r="E28" s="117">
        <f t="shared" si="6"/>
        <v>33</v>
      </c>
      <c r="F28" s="117">
        <f t="shared" si="6"/>
        <v>160</v>
      </c>
      <c r="G28" s="117">
        <f t="shared" si="6"/>
        <v>0</v>
      </c>
      <c r="H28" s="117">
        <f t="shared" si="6"/>
        <v>98</v>
      </c>
      <c r="I28" s="117">
        <f t="shared" si="6"/>
        <v>0</v>
      </c>
      <c r="J28" s="117">
        <f t="shared" si="6"/>
        <v>90</v>
      </c>
      <c r="K28" s="117">
        <f t="shared" si="6"/>
        <v>0</v>
      </c>
      <c r="L28" s="118">
        <f t="shared" si="6"/>
        <v>0</v>
      </c>
      <c r="M28" s="119">
        <f t="shared" si="6"/>
        <v>18870</v>
      </c>
      <c r="N28" s="119">
        <f t="shared" si="6"/>
        <v>3982.5</v>
      </c>
      <c r="O28" s="118">
        <f t="shared" si="6"/>
        <v>0</v>
      </c>
      <c r="P28" s="118">
        <f t="shared" si="6"/>
        <v>15</v>
      </c>
      <c r="Q28" s="120">
        <f t="shared" si="5"/>
        <v>14902.5</v>
      </c>
      <c r="R28" s="121">
        <f>SUM(R23:R27)</f>
        <v>154</v>
      </c>
    </row>
    <row r="29" spans="1:18" ht="12.75" customHeight="1">
      <c r="A29" s="387">
        <v>43529</v>
      </c>
      <c r="B29" s="108" t="s">
        <v>112</v>
      </c>
      <c r="C29" s="109">
        <v>162</v>
      </c>
      <c r="D29" s="109">
        <v>55</v>
      </c>
      <c r="E29" s="109">
        <v>10</v>
      </c>
      <c r="F29" s="109">
        <v>14</v>
      </c>
      <c r="G29" s="109"/>
      <c r="H29" s="110">
        <v>8</v>
      </c>
      <c r="I29" s="110"/>
      <c r="J29" s="111">
        <v>15</v>
      </c>
      <c r="K29" s="111"/>
      <c r="L29" s="111"/>
      <c r="M29" s="112">
        <f>SUM(C29*15,F29*7.5,G29*7.5,H29*7.5,I29*7.5,J29*7.5,K29*100,L29*20)</f>
        <v>2707.5</v>
      </c>
      <c r="N29" s="112">
        <v>585</v>
      </c>
      <c r="O29" s="113"/>
      <c r="P29" s="113"/>
      <c r="Q29" s="122">
        <f t="shared" si="5"/>
        <v>2122.5</v>
      </c>
      <c r="R29" s="152">
        <v>22</v>
      </c>
    </row>
    <row r="30" spans="1:18" ht="12.75" customHeight="1">
      <c r="A30" s="387"/>
      <c r="B30" s="108" t="s">
        <v>113</v>
      </c>
      <c r="C30" s="109"/>
      <c r="D30" s="109"/>
      <c r="E30" s="109"/>
      <c r="F30" s="109"/>
      <c r="G30" s="109"/>
      <c r="H30" s="110"/>
      <c r="I30" s="110"/>
      <c r="J30" s="111"/>
      <c r="K30" s="111"/>
      <c r="L30" s="111"/>
      <c r="M30" s="112">
        <f>SUM(C30*15,F30*7.5,G30*7.5,H30*7.5,I30*7.5,J30*7.5,K30*100,L30*20)</f>
        <v>0</v>
      </c>
      <c r="N30" s="112"/>
      <c r="O30" s="115"/>
      <c r="P30" s="115"/>
      <c r="Q30" s="122">
        <f t="shared" si="5"/>
        <v>0</v>
      </c>
      <c r="R30" s="152"/>
    </row>
    <row r="31" spans="1:18" ht="12.75" customHeight="1">
      <c r="A31" s="387"/>
      <c r="B31" s="108" t="s">
        <v>114</v>
      </c>
      <c r="C31" s="109">
        <v>264</v>
      </c>
      <c r="D31" s="109"/>
      <c r="E31" s="109">
        <v>20</v>
      </c>
      <c r="F31" s="109">
        <v>33</v>
      </c>
      <c r="G31" s="109">
        <v>2</v>
      </c>
      <c r="H31" s="110">
        <v>28</v>
      </c>
      <c r="I31" s="110"/>
      <c r="J31" s="111">
        <v>25</v>
      </c>
      <c r="K31" s="111"/>
      <c r="L31" s="111"/>
      <c r="M31" s="112">
        <f>SUM(C31*15,F31*7.5,G31*7.5,H31*7.5,I31*7.5,J31*7.5,K31*100,L31*20)</f>
        <v>4620</v>
      </c>
      <c r="N31" s="112">
        <v>930</v>
      </c>
      <c r="O31" s="115"/>
      <c r="P31" s="115"/>
      <c r="Q31" s="122">
        <f t="shared" si="5"/>
        <v>3690</v>
      </c>
      <c r="R31" s="152">
        <v>32</v>
      </c>
    </row>
    <row r="32" spans="1:18" ht="12.75" customHeight="1">
      <c r="A32" s="387"/>
      <c r="B32" s="108" t="s">
        <v>115</v>
      </c>
      <c r="C32" s="109">
        <v>513</v>
      </c>
      <c r="D32" s="109">
        <v>31</v>
      </c>
      <c r="E32" s="109">
        <v>8</v>
      </c>
      <c r="F32" s="109">
        <v>120</v>
      </c>
      <c r="G32" s="109">
        <v>1</v>
      </c>
      <c r="H32" s="110">
        <v>15</v>
      </c>
      <c r="I32" s="110"/>
      <c r="J32" s="111">
        <v>49</v>
      </c>
      <c r="K32" s="111"/>
      <c r="L32" s="111"/>
      <c r="M32" s="112">
        <f>SUM(C32*15,F32*7.5,G32*7.5,H32*7.5,I32*7.5,J32*7.5,K32*100,L32*20)</f>
        <v>9082.5</v>
      </c>
      <c r="N32" s="112">
        <v>1897.5</v>
      </c>
      <c r="O32" s="115"/>
      <c r="P32" s="115"/>
      <c r="Q32" s="122">
        <f t="shared" si="5"/>
        <v>7185</v>
      </c>
      <c r="R32" s="152">
        <v>73</v>
      </c>
    </row>
    <row r="33" spans="1:18" ht="12.75" customHeight="1">
      <c r="A33" s="387"/>
      <c r="B33" s="108" t="s">
        <v>116</v>
      </c>
      <c r="C33" s="109">
        <v>92</v>
      </c>
      <c r="D33" s="109">
        <v>26</v>
      </c>
      <c r="E33" s="109">
        <v>10</v>
      </c>
      <c r="F33" s="109">
        <v>3</v>
      </c>
      <c r="G33" s="109"/>
      <c r="H33" s="110">
        <v>8</v>
      </c>
      <c r="I33" s="110"/>
      <c r="J33" s="111">
        <v>37</v>
      </c>
      <c r="K33" s="111"/>
      <c r="L33" s="111"/>
      <c r="M33" s="112">
        <f>SUM(C33*15,F33*7.5,G33*7.5,H33*7.5,I33*7.5,J33*7.5,K33*100,L33*20)</f>
        <v>1740</v>
      </c>
      <c r="N33" s="112"/>
      <c r="O33" s="115"/>
      <c r="P33" s="115"/>
      <c r="Q33" s="122">
        <f t="shared" si="5"/>
        <v>1740</v>
      </c>
      <c r="R33" s="152"/>
    </row>
    <row r="34" spans="1:18" ht="12.75" customHeight="1">
      <c r="A34" s="387"/>
      <c r="B34" s="116" t="s">
        <v>117</v>
      </c>
      <c r="C34" s="117">
        <f aca="true" t="shared" si="7" ref="C34:P34">SUM(C29:C33)</f>
        <v>1031</v>
      </c>
      <c r="D34" s="117">
        <f t="shared" si="7"/>
        <v>112</v>
      </c>
      <c r="E34" s="117">
        <f t="shared" si="7"/>
        <v>48</v>
      </c>
      <c r="F34" s="117">
        <f t="shared" si="7"/>
        <v>170</v>
      </c>
      <c r="G34" s="117">
        <f t="shared" si="7"/>
        <v>3</v>
      </c>
      <c r="H34" s="117">
        <f t="shared" si="7"/>
        <v>59</v>
      </c>
      <c r="I34" s="117">
        <f t="shared" si="7"/>
        <v>0</v>
      </c>
      <c r="J34" s="117">
        <f t="shared" si="7"/>
        <v>126</v>
      </c>
      <c r="K34" s="117">
        <f t="shared" si="7"/>
        <v>0</v>
      </c>
      <c r="L34" s="118">
        <f t="shared" si="7"/>
        <v>0</v>
      </c>
      <c r="M34" s="119">
        <f t="shared" si="7"/>
        <v>18150</v>
      </c>
      <c r="N34" s="119">
        <f t="shared" si="7"/>
        <v>3412.5</v>
      </c>
      <c r="O34" s="118">
        <f t="shared" si="7"/>
        <v>0</v>
      </c>
      <c r="P34" s="118">
        <f t="shared" si="7"/>
        <v>0</v>
      </c>
      <c r="Q34" s="120">
        <f t="shared" si="5"/>
        <v>14737.5</v>
      </c>
      <c r="R34" s="121">
        <f>SUM(R29:R33)</f>
        <v>127</v>
      </c>
    </row>
    <row r="35" spans="1:18" ht="12.75" customHeight="1">
      <c r="A35" s="387">
        <v>43530</v>
      </c>
      <c r="B35" s="108" t="s">
        <v>112</v>
      </c>
      <c r="C35" s="109">
        <v>502</v>
      </c>
      <c r="D35" s="109">
        <v>22</v>
      </c>
      <c r="E35" s="109">
        <v>5</v>
      </c>
      <c r="F35" s="109">
        <v>85</v>
      </c>
      <c r="G35" s="109">
        <v>2</v>
      </c>
      <c r="H35" s="110">
        <v>21</v>
      </c>
      <c r="I35" s="110">
        <v>1</v>
      </c>
      <c r="J35" s="111">
        <v>29</v>
      </c>
      <c r="K35" s="111">
        <v>0</v>
      </c>
      <c r="L35" s="111"/>
      <c r="M35" s="112">
        <f>SUM(C35*15,F35*7.5,G35*7.5,H35*7.5,I35*7.5,J35*7.5,K35*100,L35*20)</f>
        <v>8565</v>
      </c>
      <c r="N35" s="112">
        <v>2917.5</v>
      </c>
      <c r="O35" s="113"/>
      <c r="P35" s="113"/>
      <c r="Q35" s="122">
        <f t="shared" si="5"/>
        <v>5647.5</v>
      </c>
      <c r="R35" s="152">
        <v>90</v>
      </c>
    </row>
    <row r="36" spans="1:18" ht="12.75" customHeight="1">
      <c r="A36" s="387"/>
      <c r="B36" s="108" t="s">
        <v>113</v>
      </c>
      <c r="C36" s="109">
        <v>114</v>
      </c>
      <c r="D36" s="109"/>
      <c r="E36" s="109"/>
      <c r="F36" s="109">
        <v>20</v>
      </c>
      <c r="G36" s="109"/>
      <c r="H36" s="110">
        <v>2</v>
      </c>
      <c r="I36" s="110"/>
      <c r="J36" s="111">
        <v>5</v>
      </c>
      <c r="K36" s="111"/>
      <c r="L36" s="111"/>
      <c r="M36" s="112">
        <f>SUM(C36*15,F36*7.5,G36*7.5,H36*7.5,I36*7.5,J36*7.5,K36*100,L36*20)</f>
        <v>1912.5</v>
      </c>
      <c r="N36" s="112"/>
      <c r="O36" s="115"/>
      <c r="P36" s="115"/>
      <c r="Q36" s="122">
        <f t="shared" si="5"/>
        <v>1912.5</v>
      </c>
      <c r="R36" s="152"/>
    </row>
    <row r="37" spans="1:18" ht="12.75" customHeight="1">
      <c r="A37" s="387"/>
      <c r="B37" s="108" t="s">
        <v>114</v>
      </c>
      <c r="C37" s="109">
        <v>405</v>
      </c>
      <c r="D37" s="109"/>
      <c r="E37" s="109">
        <v>12</v>
      </c>
      <c r="F37" s="109">
        <v>50</v>
      </c>
      <c r="G37" s="109"/>
      <c r="H37" s="110">
        <v>33</v>
      </c>
      <c r="I37" s="110">
        <v>1</v>
      </c>
      <c r="J37" s="111">
        <v>44</v>
      </c>
      <c r="K37" s="111"/>
      <c r="L37" s="111"/>
      <c r="M37" s="112">
        <f>SUM(C37*15,F37*7.5,G37*7.5,H37*7.5,I37*7.5,J37*7.5,K37*100,L37*20)</f>
        <v>7035</v>
      </c>
      <c r="N37" s="112">
        <v>2025</v>
      </c>
      <c r="O37" s="115"/>
      <c r="P37" s="115"/>
      <c r="Q37" s="122">
        <f t="shared" si="5"/>
        <v>5010</v>
      </c>
      <c r="R37" s="152">
        <v>72</v>
      </c>
    </row>
    <row r="38" spans="1:18" ht="12.75" customHeight="1">
      <c r="A38" s="387"/>
      <c r="B38" s="108" t="s">
        <v>115</v>
      </c>
      <c r="C38" s="109">
        <v>292</v>
      </c>
      <c r="D38" s="109">
        <v>30</v>
      </c>
      <c r="E38" s="109">
        <v>8</v>
      </c>
      <c r="F38" s="109">
        <v>45</v>
      </c>
      <c r="G38" s="109"/>
      <c r="H38" s="110">
        <v>14</v>
      </c>
      <c r="I38" s="110"/>
      <c r="J38" s="111">
        <v>13</v>
      </c>
      <c r="K38" s="111"/>
      <c r="L38" s="111"/>
      <c r="M38" s="112">
        <f>SUM(C38*15,F38*7.5,G38*7.5,H38*7.5,I38*7.5,J38*7.5,K38*100,L38*20)</f>
        <v>4920</v>
      </c>
      <c r="N38" s="112">
        <v>810</v>
      </c>
      <c r="O38" s="115"/>
      <c r="P38" s="115"/>
      <c r="Q38" s="122">
        <f t="shared" si="5"/>
        <v>4110</v>
      </c>
      <c r="R38" s="152">
        <v>36</v>
      </c>
    </row>
    <row r="39" spans="1:18" ht="12.75" customHeight="1">
      <c r="A39" s="387"/>
      <c r="B39" s="108" t="s">
        <v>116</v>
      </c>
      <c r="C39" s="109">
        <v>47</v>
      </c>
      <c r="D39" s="109">
        <v>24</v>
      </c>
      <c r="E39" s="109">
        <v>6</v>
      </c>
      <c r="F39" s="109">
        <v>9</v>
      </c>
      <c r="G39" s="109"/>
      <c r="H39" s="110">
        <v>2</v>
      </c>
      <c r="I39" s="110"/>
      <c r="J39" s="111">
        <v>4</v>
      </c>
      <c r="K39" s="111"/>
      <c r="L39" s="111"/>
      <c r="M39" s="112">
        <f>SUM(C39*15,F39*7.5,G39*7.5,H39*7.5,I39*7.5,J39*7.5,K39*100,L39*20)</f>
        <v>817.5</v>
      </c>
      <c r="N39" s="112"/>
      <c r="O39" s="115"/>
      <c r="P39" s="115"/>
      <c r="Q39" s="122">
        <f t="shared" si="5"/>
        <v>817.5</v>
      </c>
      <c r="R39" s="152"/>
    </row>
    <row r="40" spans="1:18" ht="12.75" customHeight="1">
      <c r="A40" s="387"/>
      <c r="B40" s="116" t="s">
        <v>117</v>
      </c>
      <c r="C40" s="117">
        <f aca="true" t="shared" si="8" ref="C40:P40">SUM(C35:C39)</f>
        <v>1360</v>
      </c>
      <c r="D40" s="117">
        <f t="shared" si="8"/>
        <v>76</v>
      </c>
      <c r="E40" s="117">
        <f t="shared" si="8"/>
        <v>31</v>
      </c>
      <c r="F40" s="117">
        <f t="shared" si="8"/>
        <v>209</v>
      </c>
      <c r="G40" s="117">
        <f t="shared" si="8"/>
        <v>2</v>
      </c>
      <c r="H40" s="117">
        <f t="shared" si="8"/>
        <v>72</v>
      </c>
      <c r="I40" s="117">
        <f t="shared" si="8"/>
        <v>2</v>
      </c>
      <c r="J40" s="117">
        <f t="shared" si="8"/>
        <v>95</v>
      </c>
      <c r="K40" s="117">
        <f t="shared" si="8"/>
        <v>0</v>
      </c>
      <c r="L40" s="118">
        <f t="shared" si="8"/>
        <v>0</v>
      </c>
      <c r="M40" s="119">
        <f t="shared" si="8"/>
        <v>23250</v>
      </c>
      <c r="N40" s="119">
        <f t="shared" si="8"/>
        <v>5752.5</v>
      </c>
      <c r="O40" s="118">
        <f t="shared" si="8"/>
        <v>0</v>
      </c>
      <c r="P40" s="118">
        <f t="shared" si="8"/>
        <v>0</v>
      </c>
      <c r="Q40" s="120">
        <f t="shared" si="5"/>
        <v>17497.5</v>
      </c>
      <c r="R40" s="121">
        <f>SUM(R35:R39)</f>
        <v>198</v>
      </c>
    </row>
    <row r="41" spans="1:18" ht="12.75" customHeight="1">
      <c r="A41" s="387">
        <v>43531</v>
      </c>
      <c r="B41" s="108" t="s">
        <v>112</v>
      </c>
      <c r="C41" s="109">
        <v>384</v>
      </c>
      <c r="D41" s="109">
        <v>28</v>
      </c>
      <c r="E41" s="109">
        <v>6</v>
      </c>
      <c r="F41" s="109">
        <v>55</v>
      </c>
      <c r="G41" s="109">
        <v>4</v>
      </c>
      <c r="H41" s="110">
        <v>11</v>
      </c>
      <c r="I41" s="110">
        <v>1</v>
      </c>
      <c r="J41" s="111">
        <v>11</v>
      </c>
      <c r="K41" s="111"/>
      <c r="L41" s="111"/>
      <c r="M41" s="112">
        <f>SUM(C41*15,F41*7.5,G41*7.5,H41*7.5,I41*7.5,J41*7.5,K41*100,L41*20)</f>
        <v>6375</v>
      </c>
      <c r="N41" s="112">
        <v>675</v>
      </c>
      <c r="O41" s="113"/>
      <c r="P41" s="113"/>
      <c r="Q41" s="122">
        <f t="shared" si="5"/>
        <v>5700</v>
      </c>
      <c r="R41" s="152">
        <v>29</v>
      </c>
    </row>
    <row r="42" spans="1:18" ht="12.75" customHeight="1">
      <c r="A42" s="387"/>
      <c r="B42" s="108" t="s">
        <v>113</v>
      </c>
      <c r="C42" s="109"/>
      <c r="D42" s="109"/>
      <c r="E42" s="109"/>
      <c r="F42" s="109"/>
      <c r="G42" s="109"/>
      <c r="H42" s="110"/>
      <c r="I42" s="110"/>
      <c r="J42" s="111"/>
      <c r="K42" s="111"/>
      <c r="L42" s="111"/>
      <c r="M42" s="112">
        <f>SUM(C42*15,F42*7.5,G42*7.5,H42*7.5,I42*7.5,J42*7.5,K42*100,L42*20)</f>
        <v>0</v>
      </c>
      <c r="N42" s="112"/>
      <c r="O42" s="115"/>
      <c r="P42" s="115"/>
      <c r="Q42" s="122">
        <f t="shared" si="5"/>
        <v>0</v>
      </c>
      <c r="R42" s="152"/>
    </row>
    <row r="43" spans="1:18" ht="12.75" customHeight="1">
      <c r="A43" s="387"/>
      <c r="B43" s="108" t="s">
        <v>114</v>
      </c>
      <c r="C43" s="109">
        <v>511</v>
      </c>
      <c r="D43" s="109"/>
      <c r="E43" s="109">
        <v>14</v>
      </c>
      <c r="F43" s="109">
        <v>74</v>
      </c>
      <c r="G43" s="109">
        <v>1</v>
      </c>
      <c r="H43" s="110">
        <v>15</v>
      </c>
      <c r="I43" s="110"/>
      <c r="J43" s="111">
        <v>40</v>
      </c>
      <c r="K43" s="111"/>
      <c r="L43" s="111">
        <v>2</v>
      </c>
      <c r="M43" s="112">
        <f>SUM(C43*15,F43*7.5,G43*7.5,H43*7.5,I43*7.5,J43*7.5,K43*100,L43*20)</f>
        <v>8680</v>
      </c>
      <c r="N43" s="112">
        <v>1267.5</v>
      </c>
      <c r="O43" s="115">
        <v>5</v>
      </c>
      <c r="P43" s="115"/>
      <c r="Q43" s="122">
        <f t="shared" si="5"/>
        <v>7407.5</v>
      </c>
      <c r="R43" s="152">
        <v>62</v>
      </c>
    </row>
    <row r="44" spans="1:18" ht="12.75" customHeight="1">
      <c r="A44" s="387"/>
      <c r="B44" s="108" t="s">
        <v>115</v>
      </c>
      <c r="C44" s="109">
        <v>282</v>
      </c>
      <c r="D44" s="109">
        <v>38</v>
      </c>
      <c r="E44" s="109">
        <v>16</v>
      </c>
      <c r="F44" s="109">
        <v>54</v>
      </c>
      <c r="G44" s="109"/>
      <c r="H44" s="110">
        <v>27</v>
      </c>
      <c r="I44" s="110"/>
      <c r="J44" s="111">
        <v>18</v>
      </c>
      <c r="K44" s="111"/>
      <c r="L44" s="111"/>
      <c r="M44" s="112">
        <f>SUM(C44*15,F44*7.5,G44*7.5,H44*7.5,I44*7.5,J44*7.5,K44*100,L44*20)</f>
        <v>4972.5</v>
      </c>
      <c r="N44" s="112">
        <v>690</v>
      </c>
      <c r="O44" s="115"/>
      <c r="P44" s="115"/>
      <c r="Q44" s="122">
        <f t="shared" si="5"/>
        <v>4282.5</v>
      </c>
      <c r="R44" s="152">
        <v>30</v>
      </c>
    </row>
    <row r="45" spans="1:18" ht="12.75" customHeight="1">
      <c r="A45" s="387"/>
      <c r="B45" s="108" t="s">
        <v>116</v>
      </c>
      <c r="C45" s="109">
        <v>72</v>
      </c>
      <c r="D45" s="109">
        <v>36</v>
      </c>
      <c r="E45" s="109">
        <v>11</v>
      </c>
      <c r="F45" s="109">
        <v>10</v>
      </c>
      <c r="G45" s="109"/>
      <c r="H45" s="110">
        <v>5</v>
      </c>
      <c r="I45" s="110">
        <v>2</v>
      </c>
      <c r="J45" s="111">
        <v>11</v>
      </c>
      <c r="K45" s="111"/>
      <c r="L45" s="111"/>
      <c r="M45" s="112">
        <f>SUM(C45*15,F45*7.5,G45*7.5,H45*7.5,I45*7.5,J45*7.5,K45*100,L45*20)</f>
        <v>1290</v>
      </c>
      <c r="N45" s="112">
        <v>30</v>
      </c>
      <c r="O45" s="115"/>
      <c r="P45" s="115"/>
      <c r="Q45" s="122">
        <f t="shared" si="5"/>
        <v>1260</v>
      </c>
      <c r="R45" s="152">
        <v>1</v>
      </c>
    </row>
    <row r="46" spans="1:22" ht="12.75" customHeight="1">
      <c r="A46" s="387"/>
      <c r="B46" s="116" t="s">
        <v>117</v>
      </c>
      <c r="C46" s="117">
        <f aca="true" t="shared" si="9" ref="C46:P46">SUM(C41:C45)</f>
        <v>1249</v>
      </c>
      <c r="D46" s="117">
        <f t="shared" si="9"/>
        <v>102</v>
      </c>
      <c r="E46" s="117">
        <f t="shared" si="9"/>
        <v>47</v>
      </c>
      <c r="F46" s="117">
        <f t="shared" si="9"/>
        <v>193</v>
      </c>
      <c r="G46" s="117">
        <f t="shared" si="9"/>
        <v>5</v>
      </c>
      <c r="H46" s="117">
        <f t="shared" si="9"/>
        <v>58</v>
      </c>
      <c r="I46" s="117">
        <f t="shared" si="9"/>
        <v>3</v>
      </c>
      <c r="J46" s="117">
        <f t="shared" si="9"/>
        <v>80</v>
      </c>
      <c r="K46" s="117">
        <f t="shared" si="9"/>
        <v>0</v>
      </c>
      <c r="L46" s="118">
        <f t="shared" si="9"/>
        <v>2</v>
      </c>
      <c r="M46" s="119">
        <f t="shared" si="9"/>
        <v>21317.5</v>
      </c>
      <c r="N46" s="119">
        <f t="shared" si="9"/>
        <v>2662.5</v>
      </c>
      <c r="O46" s="118">
        <f t="shared" si="9"/>
        <v>5</v>
      </c>
      <c r="P46" s="118">
        <f t="shared" si="9"/>
        <v>0</v>
      </c>
      <c r="Q46" s="120">
        <f t="shared" si="5"/>
        <v>18650</v>
      </c>
      <c r="R46" s="121">
        <f>SUM(R41:R45)</f>
        <v>122</v>
      </c>
      <c r="T46" s="396" t="s">
        <v>128</v>
      </c>
      <c r="U46" s="396"/>
      <c r="V46" s="396"/>
    </row>
    <row r="47" spans="1:22" ht="12.75" customHeight="1">
      <c r="A47" s="387">
        <v>43532</v>
      </c>
      <c r="B47" s="108" t="s">
        <v>112</v>
      </c>
      <c r="C47" s="109">
        <v>210</v>
      </c>
      <c r="D47" s="109">
        <v>40</v>
      </c>
      <c r="E47" s="109">
        <v>277</v>
      </c>
      <c r="F47" s="109">
        <v>23</v>
      </c>
      <c r="G47" s="109"/>
      <c r="H47" s="110">
        <v>14</v>
      </c>
      <c r="I47" s="110"/>
      <c r="J47" s="111">
        <v>12</v>
      </c>
      <c r="K47" s="111"/>
      <c r="L47" s="111"/>
      <c r="M47" s="112">
        <f>SUM(C47*15,F47*7.5,G47*7.5,H47*7.5,I47*7.5,J47*7.5,K47*100,L47*20)</f>
        <v>3517.5</v>
      </c>
      <c r="N47" s="112">
        <v>435</v>
      </c>
      <c r="O47" s="113"/>
      <c r="P47" s="113"/>
      <c r="Q47" s="122">
        <f t="shared" si="5"/>
        <v>3082.5</v>
      </c>
      <c r="R47" s="152">
        <v>26</v>
      </c>
      <c r="T47" s="397" t="s">
        <v>129</v>
      </c>
      <c r="U47" s="397"/>
      <c r="V47" s="154">
        <v>273</v>
      </c>
    </row>
    <row r="48" spans="1:22" ht="12.75" customHeight="1">
      <c r="A48" s="387"/>
      <c r="B48" s="108" t="s">
        <v>113</v>
      </c>
      <c r="C48" s="109"/>
      <c r="D48" s="109"/>
      <c r="E48" s="109"/>
      <c r="F48" s="109"/>
      <c r="G48" s="109"/>
      <c r="H48" s="110"/>
      <c r="I48" s="110"/>
      <c r="J48" s="111"/>
      <c r="K48" s="111"/>
      <c r="L48" s="111"/>
      <c r="M48" s="112">
        <f>SUM(C48*15,F48*7.5,G48*7.5,H48*7.5,I48*7.5,J48*7.5,K48*100,L48*20)</f>
        <v>0</v>
      </c>
      <c r="N48" s="112"/>
      <c r="O48" s="115"/>
      <c r="P48" s="115"/>
      <c r="Q48" s="122">
        <f t="shared" si="5"/>
        <v>0</v>
      </c>
      <c r="R48" s="152"/>
      <c r="T48" s="397" t="s">
        <v>130</v>
      </c>
      <c r="U48" s="397"/>
      <c r="V48" s="154">
        <v>452</v>
      </c>
    </row>
    <row r="49" spans="1:22" ht="12.75" customHeight="1">
      <c r="A49" s="387"/>
      <c r="B49" s="108" t="s">
        <v>114</v>
      </c>
      <c r="C49" s="109">
        <v>260</v>
      </c>
      <c r="D49" s="109"/>
      <c r="E49" s="109">
        <v>476</v>
      </c>
      <c r="F49" s="109">
        <v>26</v>
      </c>
      <c r="G49" s="109"/>
      <c r="H49" s="110">
        <v>11</v>
      </c>
      <c r="I49" s="110"/>
      <c r="J49" s="111">
        <v>24</v>
      </c>
      <c r="K49" s="111">
        <v>1</v>
      </c>
      <c r="L49" s="111">
        <v>1</v>
      </c>
      <c r="M49" s="112">
        <f>SUM(C49*15,F49*7.5,G49*7.5,H49*7.5,I49*7.5,J49*7.5,K49*100,L49*20)</f>
        <v>4477.5</v>
      </c>
      <c r="N49" s="112">
        <v>547.5</v>
      </c>
      <c r="O49" s="115"/>
      <c r="P49" s="115"/>
      <c r="Q49" s="122">
        <f t="shared" si="5"/>
        <v>3930</v>
      </c>
      <c r="R49" s="152">
        <v>32</v>
      </c>
      <c r="T49" s="397" t="s">
        <v>131</v>
      </c>
      <c r="U49" s="397"/>
      <c r="V49" s="154">
        <v>230</v>
      </c>
    </row>
    <row r="50" spans="1:22" ht="12.75" customHeight="1">
      <c r="A50" s="387"/>
      <c r="B50" s="108" t="s">
        <v>115</v>
      </c>
      <c r="C50" s="109">
        <v>146</v>
      </c>
      <c r="D50" s="109">
        <v>23</v>
      </c>
      <c r="E50" s="109">
        <v>242</v>
      </c>
      <c r="F50" s="109">
        <v>33</v>
      </c>
      <c r="G50" s="109">
        <v>1</v>
      </c>
      <c r="H50" s="110">
        <v>17</v>
      </c>
      <c r="I50" s="110">
        <v>1</v>
      </c>
      <c r="J50" s="111">
        <v>4</v>
      </c>
      <c r="K50" s="111"/>
      <c r="L50" s="111"/>
      <c r="M50" s="112">
        <f>SUM(C50*15,F50*7.5,G50*7.5,H50*7.5,I50*7.5,J50*7.5,K50*100,L50*20)</f>
        <v>2610</v>
      </c>
      <c r="N50" s="112">
        <v>307.5</v>
      </c>
      <c r="O50" s="115"/>
      <c r="P50" s="115"/>
      <c r="Q50" s="122">
        <f t="shared" si="5"/>
        <v>2302.5</v>
      </c>
      <c r="R50" s="152">
        <v>22</v>
      </c>
      <c r="T50" s="397" t="s">
        <v>132</v>
      </c>
      <c r="U50" s="397"/>
      <c r="V50" s="154">
        <v>42</v>
      </c>
    </row>
    <row r="51" spans="1:22" ht="12.75" customHeight="1">
      <c r="A51" s="387"/>
      <c r="B51" s="108" t="s">
        <v>116</v>
      </c>
      <c r="C51" s="109">
        <v>21</v>
      </c>
      <c r="D51" s="109">
        <v>22</v>
      </c>
      <c r="E51" s="109">
        <v>47</v>
      </c>
      <c r="F51" s="109">
        <v>4</v>
      </c>
      <c r="G51" s="109"/>
      <c r="H51" s="110">
        <v>2</v>
      </c>
      <c r="I51" s="110"/>
      <c r="J51" s="111">
        <v>1</v>
      </c>
      <c r="K51" s="111"/>
      <c r="L51" s="111"/>
      <c r="M51" s="112">
        <f>SUM(C51*15,F51*7.5,G51*7.5,H51*7.5,I51*7.5,J51*7.5,K51*100,L51*20)</f>
        <v>367.5</v>
      </c>
      <c r="N51" s="112">
        <v>67.5</v>
      </c>
      <c r="O51" s="115"/>
      <c r="P51" s="115"/>
      <c r="Q51" s="122">
        <f t="shared" si="5"/>
        <v>300</v>
      </c>
      <c r="R51" s="152">
        <v>5</v>
      </c>
      <c r="T51" s="398" t="s">
        <v>133</v>
      </c>
      <c r="U51" s="398"/>
      <c r="V51" s="155">
        <f>SUM(V47:V50)</f>
        <v>997</v>
      </c>
    </row>
    <row r="52" spans="1:18" ht="12.75" customHeight="1">
      <c r="A52" s="387"/>
      <c r="B52" s="116" t="s">
        <v>117</v>
      </c>
      <c r="C52" s="117">
        <f aca="true" t="shared" si="10" ref="C52:P52">SUM(C47:C51)</f>
        <v>637</v>
      </c>
      <c r="D52" s="117">
        <f t="shared" si="10"/>
        <v>85</v>
      </c>
      <c r="E52" s="117">
        <f t="shared" si="10"/>
        <v>1042</v>
      </c>
      <c r="F52" s="117">
        <f t="shared" si="10"/>
        <v>86</v>
      </c>
      <c r="G52" s="117">
        <f t="shared" si="10"/>
        <v>1</v>
      </c>
      <c r="H52" s="117">
        <f t="shared" si="10"/>
        <v>44</v>
      </c>
      <c r="I52" s="117">
        <f t="shared" si="10"/>
        <v>1</v>
      </c>
      <c r="J52" s="117">
        <f t="shared" si="10"/>
        <v>41</v>
      </c>
      <c r="K52" s="117">
        <f t="shared" si="10"/>
        <v>1</v>
      </c>
      <c r="L52" s="118">
        <f t="shared" si="10"/>
        <v>1</v>
      </c>
      <c r="M52" s="119">
        <f t="shared" si="10"/>
        <v>10972.5</v>
      </c>
      <c r="N52" s="119">
        <f t="shared" si="10"/>
        <v>1357.5</v>
      </c>
      <c r="O52" s="118">
        <f t="shared" si="10"/>
        <v>0</v>
      </c>
      <c r="P52" s="118">
        <f t="shared" si="10"/>
        <v>0</v>
      </c>
      <c r="Q52" s="120">
        <f t="shared" si="5"/>
        <v>9615</v>
      </c>
      <c r="R52" s="121">
        <f>SUM(R47:R51)</f>
        <v>85</v>
      </c>
    </row>
    <row r="53" spans="1:18" ht="12.75" customHeight="1">
      <c r="A53" s="387">
        <v>43533</v>
      </c>
      <c r="B53" s="108" t="s">
        <v>112</v>
      </c>
      <c r="C53" s="109">
        <v>495</v>
      </c>
      <c r="D53" s="109">
        <v>38</v>
      </c>
      <c r="E53" s="109">
        <v>15</v>
      </c>
      <c r="F53" s="109">
        <v>96</v>
      </c>
      <c r="G53" s="109">
        <v>4</v>
      </c>
      <c r="H53" s="110">
        <v>19</v>
      </c>
      <c r="I53" s="110"/>
      <c r="J53" s="111">
        <v>59</v>
      </c>
      <c r="K53" s="111"/>
      <c r="L53" s="111"/>
      <c r="M53" s="112">
        <f>SUM(C53*15,F53*7.5,G53*7.5,H53*7.5,I53*7.5,J53*7.5,K53*100,L53*20)</f>
        <v>8760</v>
      </c>
      <c r="N53" s="112">
        <v>2602.5</v>
      </c>
      <c r="O53" s="113"/>
      <c r="P53" s="113"/>
      <c r="Q53" s="122">
        <f t="shared" si="5"/>
        <v>6157.5</v>
      </c>
      <c r="R53" s="152">
        <v>95</v>
      </c>
    </row>
    <row r="54" spans="1:18" ht="12.75" customHeight="1">
      <c r="A54" s="387"/>
      <c r="B54" s="108" t="s">
        <v>113</v>
      </c>
      <c r="C54" s="109"/>
      <c r="D54" s="109"/>
      <c r="E54" s="109"/>
      <c r="F54" s="109"/>
      <c r="G54" s="109"/>
      <c r="H54" s="110"/>
      <c r="I54" s="110"/>
      <c r="J54" s="111"/>
      <c r="K54" s="111"/>
      <c r="L54" s="111"/>
      <c r="M54" s="112">
        <f>SUM(C54*15,F54*7.5,G54*7.5,H54*7.5,I54*7.5,J54*7.5,K54*100,L54*20)</f>
        <v>0</v>
      </c>
      <c r="N54" s="112"/>
      <c r="O54" s="115"/>
      <c r="P54" s="115"/>
      <c r="Q54" s="122">
        <f t="shared" si="5"/>
        <v>0</v>
      </c>
      <c r="R54" s="152"/>
    </row>
    <row r="55" spans="1:18" ht="12.75" customHeight="1">
      <c r="A55" s="387"/>
      <c r="B55" s="108" t="s">
        <v>114</v>
      </c>
      <c r="C55" s="109">
        <v>387</v>
      </c>
      <c r="D55" s="109">
        <v>2</v>
      </c>
      <c r="E55" s="109">
        <v>9</v>
      </c>
      <c r="F55" s="109">
        <v>36</v>
      </c>
      <c r="G55" s="109"/>
      <c r="H55" s="110">
        <v>28</v>
      </c>
      <c r="I55" s="110">
        <v>1</v>
      </c>
      <c r="J55" s="111">
        <v>62</v>
      </c>
      <c r="K55" s="111">
        <v>1</v>
      </c>
      <c r="L55" s="111">
        <v>1</v>
      </c>
      <c r="M55" s="112">
        <f>SUM(C55*15,F55*7.5,G55*7.5,H55*7.5,I55*7.5,J55*7.5,K55*100,L55*20)</f>
        <v>6877.5</v>
      </c>
      <c r="N55" s="112">
        <v>2252.5</v>
      </c>
      <c r="O55" s="115">
        <v>30</v>
      </c>
      <c r="P55" s="115"/>
      <c r="Q55" s="122">
        <f t="shared" si="5"/>
        <v>4595</v>
      </c>
      <c r="R55" s="152">
        <v>70</v>
      </c>
    </row>
    <row r="56" spans="1:21" ht="12.75" customHeight="1">
      <c r="A56" s="387"/>
      <c r="B56" s="108" t="s">
        <v>115</v>
      </c>
      <c r="C56" s="109">
        <v>232</v>
      </c>
      <c r="D56" s="109">
        <v>96</v>
      </c>
      <c r="E56" s="109">
        <v>11</v>
      </c>
      <c r="F56" s="109">
        <v>48</v>
      </c>
      <c r="G56" s="109"/>
      <c r="H56" s="110">
        <v>14</v>
      </c>
      <c r="I56" s="110"/>
      <c r="J56" s="111">
        <v>33</v>
      </c>
      <c r="K56" s="111"/>
      <c r="L56" s="111"/>
      <c r="M56" s="112">
        <f>SUM(C56*15,F56*7.5,G56*7.5,H56*7.5,I56*7.5,J56*7.5,K56*100,L56*20)</f>
        <v>4192.5</v>
      </c>
      <c r="N56" s="112">
        <v>1095</v>
      </c>
      <c r="O56" s="115"/>
      <c r="P56" s="115"/>
      <c r="Q56" s="122">
        <f t="shared" si="5"/>
        <v>3097.5</v>
      </c>
      <c r="R56" s="152">
        <v>44</v>
      </c>
      <c r="S56" s="156"/>
      <c r="T56" s="157"/>
      <c r="U56" s="158"/>
    </row>
    <row r="57" spans="1:21" ht="12.75" customHeight="1">
      <c r="A57" s="387"/>
      <c r="B57" s="108" t="s">
        <v>116</v>
      </c>
      <c r="C57" s="109">
        <v>58</v>
      </c>
      <c r="D57" s="109">
        <v>37</v>
      </c>
      <c r="E57" s="109">
        <v>19</v>
      </c>
      <c r="F57" s="109">
        <v>9</v>
      </c>
      <c r="G57" s="109"/>
      <c r="H57" s="110">
        <v>12</v>
      </c>
      <c r="I57" s="110"/>
      <c r="J57" s="111">
        <v>17</v>
      </c>
      <c r="K57" s="111"/>
      <c r="L57" s="111"/>
      <c r="M57" s="112">
        <f>SUM(C57*15,F57*7.5,G57*7.5,H57*7.5,I57*7.5,J57*7.5,K57*100,L57*20)</f>
        <v>1155</v>
      </c>
      <c r="N57" s="112">
        <v>390</v>
      </c>
      <c r="O57" s="115"/>
      <c r="P57" s="115"/>
      <c r="Q57" s="122">
        <f t="shared" si="5"/>
        <v>765</v>
      </c>
      <c r="R57" s="152">
        <v>14</v>
      </c>
      <c r="S57" s="156"/>
      <c r="T57" s="157"/>
      <c r="U57" s="158"/>
    </row>
    <row r="58" spans="1:21" ht="12.75" customHeight="1">
      <c r="A58" s="387"/>
      <c r="B58" s="116" t="s">
        <v>117</v>
      </c>
      <c r="C58" s="117">
        <f aca="true" t="shared" si="11" ref="C58:P58">SUM(C53:C57)</f>
        <v>1172</v>
      </c>
      <c r="D58" s="117">
        <f t="shared" si="11"/>
        <v>173</v>
      </c>
      <c r="E58" s="117">
        <f t="shared" si="11"/>
        <v>54</v>
      </c>
      <c r="F58" s="117">
        <f t="shared" si="11"/>
        <v>189</v>
      </c>
      <c r="G58" s="117">
        <f t="shared" si="11"/>
        <v>4</v>
      </c>
      <c r="H58" s="117">
        <f t="shared" si="11"/>
        <v>73</v>
      </c>
      <c r="I58" s="117">
        <f t="shared" si="11"/>
        <v>1</v>
      </c>
      <c r="J58" s="117">
        <f t="shared" si="11"/>
        <v>171</v>
      </c>
      <c r="K58" s="117">
        <f t="shared" si="11"/>
        <v>1</v>
      </c>
      <c r="L58" s="118">
        <f t="shared" si="11"/>
        <v>1</v>
      </c>
      <c r="M58" s="119">
        <f t="shared" si="11"/>
        <v>20985</v>
      </c>
      <c r="N58" s="119">
        <f t="shared" si="11"/>
        <v>6340</v>
      </c>
      <c r="O58" s="118">
        <f t="shared" si="11"/>
        <v>30</v>
      </c>
      <c r="P58" s="118">
        <f t="shared" si="11"/>
        <v>0</v>
      </c>
      <c r="Q58" s="120">
        <f t="shared" si="5"/>
        <v>14615</v>
      </c>
      <c r="R58" s="121">
        <f>SUM(R53:R57)</f>
        <v>223</v>
      </c>
      <c r="S58" s="156"/>
      <c r="T58" s="157"/>
      <c r="U58" s="158"/>
    </row>
    <row r="59" spans="1:21" ht="12.75" customHeight="1">
      <c r="A59" s="387">
        <v>43534</v>
      </c>
      <c r="B59" s="108" t="s">
        <v>112</v>
      </c>
      <c r="C59" s="109">
        <v>414</v>
      </c>
      <c r="D59" s="109">
        <v>75</v>
      </c>
      <c r="E59" s="109">
        <v>28</v>
      </c>
      <c r="F59" s="109">
        <v>62</v>
      </c>
      <c r="G59" s="109">
        <v>5</v>
      </c>
      <c r="H59" s="110">
        <v>17</v>
      </c>
      <c r="I59" s="110"/>
      <c r="J59" s="111">
        <v>35</v>
      </c>
      <c r="K59" s="111">
        <v>2</v>
      </c>
      <c r="L59" s="111"/>
      <c r="M59" s="112">
        <f>SUM(C59*15,F59*7.5,G59*7.5,H59*7.5,I59*7.5,J59*7.5,K59*100,L59*20)</f>
        <v>7302.5</v>
      </c>
      <c r="N59" s="112">
        <v>1477.5</v>
      </c>
      <c r="O59" s="113"/>
      <c r="P59" s="113"/>
      <c r="Q59" s="122">
        <f t="shared" si="5"/>
        <v>5825</v>
      </c>
      <c r="R59" s="152">
        <v>66</v>
      </c>
      <c r="S59" s="156"/>
      <c r="T59" s="157"/>
      <c r="U59" s="158"/>
    </row>
    <row r="60" spans="1:21" ht="12.75" customHeight="1">
      <c r="A60" s="387"/>
      <c r="B60" s="108" t="s">
        <v>113</v>
      </c>
      <c r="C60" s="109"/>
      <c r="D60" s="109"/>
      <c r="E60" s="109"/>
      <c r="F60" s="109"/>
      <c r="G60" s="109"/>
      <c r="H60" s="110"/>
      <c r="I60" s="110"/>
      <c r="J60" s="111"/>
      <c r="K60" s="111"/>
      <c r="L60" s="111"/>
      <c r="M60" s="112">
        <f>SUM(C60*15,F60*7.5,G60*7.5,H60*7.5,I60*7.5,J60*7.5,K60*100,L60*20)</f>
        <v>0</v>
      </c>
      <c r="N60" s="112"/>
      <c r="O60" s="115"/>
      <c r="P60" s="115"/>
      <c r="Q60" s="122">
        <f t="shared" si="5"/>
        <v>0</v>
      </c>
      <c r="R60" s="152"/>
      <c r="S60" s="107"/>
      <c r="T60" s="107"/>
      <c r="U60" s="159"/>
    </row>
    <row r="61" spans="1:18" ht="12.75" customHeight="1">
      <c r="A61" s="387"/>
      <c r="B61" s="108" t="s">
        <v>114</v>
      </c>
      <c r="C61" s="109">
        <v>311</v>
      </c>
      <c r="D61" s="109"/>
      <c r="E61" s="109">
        <v>23</v>
      </c>
      <c r="F61" s="109">
        <v>30</v>
      </c>
      <c r="G61" s="109"/>
      <c r="H61" s="110">
        <v>29</v>
      </c>
      <c r="I61" s="110"/>
      <c r="J61" s="111">
        <v>56</v>
      </c>
      <c r="K61" s="111"/>
      <c r="L61" s="111"/>
      <c r="M61" s="112">
        <f>SUM(C61*15,F61*7.5,G61*7.5,H61*7.5,I61*7.5,J61*7.5,K61*100,L61*20)</f>
        <v>5527.5</v>
      </c>
      <c r="N61" s="112">
        <v>1237.5</v>
      </c>
      <c r="O61" s="115"/>
      <c r="P61" s="115"/>
      <c r="Q61" s="122">
        <f t="shared" si="5"/>
        <v>4290</v>
      </c>
      <c r="R61" s="152">
        <v>49</v>
      </c>
    </row>
    <row r="62" spans="1:18" ht="12.75" customHeight="1">
      <c r="A62" s="387"/>
      <c r="B62" s="108" t="s">
        <v>115</v>
      </c>
      <c r="C62" s="109">
        <v>276</v>
      </c>
      <c r="D62" s="109">
        <v>57</v>
      </c>
      <c r="E62" s="109">
        <v>11</v>
      </c>
      <c r="F62" s="109">
        <v>65</v>
      </c>
      <c r="G62" s="109">
        <v>3</v>
      </c>
      <c r="H62" s="110">
        <v>30</v>
      </c>
      <c r="I62" s="110"/>
      <c r="J62" s="111">
        <v>39</v>
      </c>
      <c r="K62" s="111"/>
      <c r="L62" s="111"/>
      <c r="M62" s="112">
        <f>SUM(C62*15,F62*7.5,G62*7.5,H62*7.5,I62*7.5,J62*7.5,K62*100,L62*20)</f>
        <v>5167.5</v>
      </c>
      <c r="N62" s="112">
        <v>1252.5</v>
      </c>
      <c r="O62" s="115"/>
      <c r="P62" s="115"/>
      <c r="Q62" s="122">
        <f t="shared" si="5"/>
        <v>3915</v>
      </c>
      <c r="R62" s="152">
        <v>57</v>
      </c>
    </row>
    <row r="63" spans="1:18" ht="12.75" customHeight="1">
      <c r="A63" s="387"/>
      <c r="B63" s="108" t="s">
        <v>116</v>
      </c>
      <c r="C63" s="109">
        <v>70</v>
      </c>
      <c r="D63" s="109">
        <v>20</v>
      </c>
      <c r="E63" s="109">
        <v>12</v>
      </c>
      <c r="F63" s="109">
        <v>14</v>
      </c>
      <c r="G63" s="109"/>
      <c r="H63" s="110">
        <v>7</v>
      </c>
      <c r="I63" s="110"/>
      <c r="J63" s="111">
        <v>5</v>
      </c>
      <c r="K63" s="111"/>
      <c r="L63" s="111"/>
      <c r="M63" s="112">
        <f>SUM(C63*15,F63*7.5,G63*7.5,H63*7.5,I63*7.5,J63*7.5,K63*100,L63*20)</f>
        <v>1245</v>
      </c>
      <c r="N63" s="112">
        <v>277.5</v>
      </c>
      <c r="O63" s="115"/>
      <c r="P63" s="115"/>
      <c r="Q63" s="122">
        <f t="shared" si="5"/>
        <v>967.5</v>
      </c>
      <c r="R63" s="152">
        <v>9</v>
      </c>
    </row>
    <row r="64" spans="1:18" ht="12.75" customHeight="1">
      <c r="A64" s="387"/>
      <c r="B64" s="116" t="s">
        <v>117</v>
      </c>
      <c r="C64" s="117">
        <f aca="true" t="shared" si="12" ref="C64:P64">SUM(C59:C63)</f>
        <v>1071</v>
      </c>
      <c r="D64" s="117">
        <f t="shared" si="12"/>
        <v>152</v>
      </c>
      <c r="E64" s="117">
        <f t="shared" si="12"/>
        <v>74</v>
      </c>
      <c r="F64" s="117">
        <f t="shared" si="12"/>
        <v>171</v>
      </c>
      <c r="G64" s="117">
        <f t="shared" si="12"/>
        <v>8</v>
      </c>
      <c r="H64" s="117">
        <f t="shared" si="12"/>
        <v>83</v>
      </c>
      <c r="I64" s="117">
        <f t="shared" si="12"/>
        <v>0</v>
      </c>
      <c r="J64" s="117">
        <f t="shared" si="12"/>
        <v>135</v>
      </c>
      <c r="K64" s="117">
        <f t="shared" si="12"/>
        <v>2</v>
      </c>
      <c r="L64" s="118">
        <f t="shared" si="12"/>
        <v>0</v>
      </c>
      <c r="M64" s="119">
        <f t="shared" si="12"/>
        <v>19242.5</v>
      </c>
      <c r="N64" s="119">
        <f t="shared" si="12"/>
        <v>4245</v>
      </c>
      <c r="O64" s="118">
        <f t="shared" si="12"/>
        <v>0</v>
      </c>
      <c r="P64" s="118">
        <f t="shared" si="12"/>
        <v>0</v>
      </c>
      <c r="Q64" s="120">
        <f t="shared" si="5"/>
        <v>14997.5</v>
      </c>
      <c r="R64" s="121">
        <f>SUM(R59:R63)</f>
        <v>181</v>
      </c>
    </row>
    <row r="65" spans="1:18" ht="12.75" customHeight="1">
      <c r="A65" s="385" t="s">
        <v>118</v>
      </c>
      <c r="B65" s="385"/>
      <c r="C65" s="125">
        <f aca="true" t="shared" si="13" ref="C65:R65">SUM(C28,C34,C40,C46,C52,C58,C64)</f>
        <v>7604</v>
      </c>
      <c r="D65" s="125">
        <f t="shared" si="13"/>
        <v>765</v>
      </c>
      <c r="E65" s="125">
        <f t="shared" si="13"/>
        <v>1329</v>
      </c>
      <c r="F65" s="125">
        <f t="shared" si="13"/>
        <v>1178</v>
      </c>
      <c r="G65" s="125">
        <f t="shared" si="13"/>
        <v>23</v>
      </c>
      <c r="H65" s="125">
        <f t="shared" si="13"/>
        <v>487</v>
      </c>
      <c r="I65" s="125">
        <f t="shared" si="13"/>
        <v>7</v>
      </c>
      <c r="J65" s="125">
        <f t="shared" si="13"/>
        <v>738</v>
      </c>
      <c r="K65" s="125">
        <f t="shared" si="13"/>
        <v>4</v>
      </c>
      <c r="L65" s="125">
        <f t="shared" si="13"/>
        <v>4</v>
      </c>
      <c r="M65" s="125">
        <f t="shared" si="13"/>
        <v>132787.5</v>
      </c>
      <c r="N65" s="125">
        <f t="shared" si="13"/>
        <v>27752.5</v>
      </c>
      <c r="O65" s="125">
        <f t="shared" si="13"/>
        <v>35</v>
      </c>
      <c r="P65" s="125">
        <f t="shared" si="13"/>
        <v>15</v>
      </c>
      <c r="Q65" s="125">
        <f t="shared" si="13"/>
        <v>105015</v>
      </c>
      <c r="R65" s="125">
        <f t="shared" si="13"/>
        <v>1090</v>
      </c>
    </row>
    <row r="66" spans="1:18" ht="12.75" customHeight="1">
      <c r="A66" s="387">
        <v>43535</v>
      </c>
      <c r="B66" s="108" t="s">
        <v>112</v>
      </c>
      <c r="C66" s="109">
        <v>335</v>
      </c>
      <c r="D66" s="109">
        <v>5</v>
      </c>
      <c r="E66" s="109">
        <v>7</v>
      </c>
      <c r="F66" s="109">
        <v>37</v>
      </c>
      <c r="G66" s="109"/>
      <c r="H66" s="110">
        <v>9</v>
      </c>
      <c r="I66" s="110"/>
      <c r="J66" s="111">
        <v>35</v>
      </c>
      <c r="K66" s="111"/>
      <c r="L66" s="111"/>
      <c r="M66" s="112">
        <f>SUM(C66*15,F66*7.5,G66*7.5,H66*7.5,I66*7.5,J66*7.5,K66*100,L66*20)</f>
        <v>5632.5</v>
      </c>
      <c r="N66" s="112">
        <v>667.5</v>
      </c>
      <c r="O66" s="113"/>
      <c r="P66" s="113"/>
      <c r="Q66" s="122">
        <f aca="true" t="shared" si="14" ref="Q66:Q107">SUM(M66-N66)-O66+P66</f>
        <v>4965</v>
      </c>
      <c r="R66" s="152">
        <v>24</v>
      </c>
    </row>
    <row r="67" spans="1:18" ht="12.75" customHeight="1">
      <c r="A67" s="387"/>
      <c r="B67" s="108" t="s">
        <v>113</v>
      </c>
      <c r="C67" s="109"/>
      <c r="D67" s="109"/>
      <c r="E67" s="109"/>
      <c r="F67" s="109"/>
      <c r="G67" s="109"/>
      <c r="H67" s="110"/>
      <c r="I67" s="110"/>
      <c r="J67" s="111"/>
      <c r="K67" s="111"/>
      <c r="L67" s="111"/>
      <c r="M67" s="112">
        <f>SUM(C67*15,F67*7.5,G67*7.5,H67*7.5,I67*7.5,J67*7.5,K67*100,L67*20)</f>
        <v>0</v>
      </c>
      <c r="N67" s="112"/>
      <c r="O67" s="115"/>
      <c r="P67" s="115"/>
      <c r="Q67" s="122">
        <f t="shared" si="14"/>
        <v>0</v>
      </c>
      <c r="R67" s="152"/>
    </row>
    <row r="68" spans="1:18" ht="12.75" customHeight="1">
      <c r="A68" s="387"/>
      <c r="B68" s="108" t="s">
        <v>114</v>
      </c>
      <c r="C68" s="109">
        <v>243</v>
      </c>
      <c r="D68" s="109">
        <v>5</v>
      </c>
      <c r="E68" s="109">
        <v>6</v>
      </c>
      <c r="F68" s="109">
        <v>33</v>
      </c>
      <c r="G68" s="109">
        <v>2</v>
      </c>
      <c r="H68" s="110">
        <v>17</v>
      </c>
      <c r="I68" s="110"/>
      <c r="J68" s="111">
        <v>37</v>
      </c>
      <c r="K68" s="111"/>
      <c r="L68" s="111"/>
      <c r="M68" s="112">
        <f>SUM(C68*15,F68*7.5,G68*7.5,H68*7.5,I68*7.5,J68*7.5,K68*100,L68*20)</f>
        <v>4312.5</v>
      </c>
      <c r="N68" s="112">
        <v>465</v>
      </c>
      <c r="O68" s="115">
        <v>14</v>
      </c>
      <c r="P68" s="115"/>
      <c r="Q68" s="122">
        <f t="shared" si="14"/>
        <v>3833.5</v>
      </c>
      <c r="R68" s="152">
        <v>13</v>
      </c>
    </row>
    <row r="69" spans="1:18" ht="12.75" customHeight="1">
      <c r="A69" s="387"/>
      <c r="B69" s="108" t="s">
        <v>115</v>
      </c>
      <c r="C69" s="109">
        <v>229</v>
      </c>
      <c r="D69" s="109">
        <v>18</v>
      </c>
      <c r="E69" s="109">
        <v>8</v>
      </c>
      <c r="F69" s="109">
        <v>12</v>
      </c>
      <c r="G69" s="109"/>
      <c r="H69" s="110">
        <v>1</v>
      </c>
      <c r="I69" s="110"/>
      <c r="J69" s="111">
        <v>8</v>
      </c>
      <c r="K69" s="111"/>
      <c r="L69" s="111"/>
      <c r="M69" s="112">
        <f>SUM(C69*15,F69*7.5,G69*7.5,H69*7.5,I69*7.5,J69*7.5,K69*100,L69*20)</f>
        <v>3592.5</v>
      </c>
      <c r="N69" s="112">
        <v>487.5</v>
      </c>
      <c r="O69" s="115">
        <v>5</v>
      </c>
      <c r="P69" s="115"/>
      <c r="Q69" s="122">
        <f t="shared" si="14"/>
        <v>3100</v>
      </c>
      <c r="R69" s="152">
        <v>18</v>
      </c>
    </row>
    <row r="70" spans="1:18" ht="12.75" customHeight="1">
      <c r="A70" s="387"/>
      <c r="B70" s="108" t="s">
        <v>116</v>
      </c>
      <c r="C70" s="109">
        <v>31</v>
      </c>
      <c r="D70" s="109">
        <v>9</v>
      </c>
      <c r="E70" s="109">
        <v>6</v>
      </c>
      <c r="F70" s="109">
        <v>2</v>
      </c>
      <c r="G70" s="109">
        <v>1</v>
      </c>
      <c r="H70" s="110"/>
      <c r="I70" s="110"/>
      <c r="J70" s="111">
        <v>7</v>
      </c>
      <c r="K70" s="111"/>
      <c r="L70" s="111"/>
      <c r="M70" s="112">
        <f>SUM(C70*15,F70*7.5,G70*7.5,H70*7.5,I70*7.5,J70*7.5,K70*100,L70*20)</f>
        <v>540</v>
      </c>
      <c r="N70" s="112">
        <v>105</v>
      </c>
      <c r="O70" s="115"/>
      <c r="P70" s="115"/>
      <c r="Q70" s="122">
        <f t="shared" si="14"/>
        <v>435</v>
      </c>
      <c r="R70" s="152">
        <v>3</v>
      </c>
    </row>
    <row r="71" spans="1:18" ht="12.75" customHeight="1">
      <c r="A71" s="387"/>
      <c r="B71" s="116" t="s">
        <v>117</v>
      </c>
      <c r="C71" s="117">
        <f aca="true" t="shared" si="15" ref="C71:P71">SUM(C66:C70)</f>
        <v>838</v>
      </c>
      <c r="D71" s="117">
        <f t="shared" si="15"/>
        <v>37</v>
      </c>
      <c r="E71" s="117">
        <f t="shared" si="15"/>
        <v>27</v>
      </c>
      <c r="F71" s="117">
        <f t="shared" si="15"/>
        <v>84</v>
      </c>
      <c r="G71" s="117">
        <f t="shared" si="15"/>
        <v>3</v>
      </c>
      <c r="H71" s="117">
        <f t="shared" si="15"/>
        <v>27</v>
      </c>
      <c r="I71" s="117">
        <f t="shared" si="15"/>
        <v>0</v>
      </c>
      <c r="J71" s="117">
        <f t="shared" si="15"/>
        <v>87</v>
      </c>
      <c r="K71" s="117">
        <f t="shared" si="15"/>
        <v>0</v>
      </c>
      <c r="L71" s="118">
        <f t="shared" si="15"/>
        <v>0</v>
      </c>
      <c r="M71" s="119">
        <f t="shared" si="15"/>
        <v>14077.5</v>
      </c>
      <c r="N71" s="119">
        <f t="shared" si="15"/>
        <v>1725</v>
      </c>
      <c r="O71" s="118">
        <f t="shared" si="15"/>
        <v>19</v>
      </c>
      <c r="P71" s="118">
        <f t="shared" si="15"/>
        <v>0</v>
      </c>
      <c r="Q71" s="120">
        <f t="shared" si="14"/>
        <v>12333.5</v>
      </c>
      <c r="R71" s="121">
        <f>SUM(R66:R70)</f>
        <v>58</v>
      </c>
    </row>
    <row r="72" spans="1:18" ht="12.75" customHeight="1">
      <c r="A72" s="387">
        <v>43536</v>
      </c>
      <c r="B72" s="108" t="s">
        <v>112</v>
      </c>
      <c r="C72" s="109">
        <v>223</v>
      </c>
      <c r="D72" s="109">
        <v>30</v>
      </c>
      <c r="E72" s="109">
        <v>19</v>
      </c>
      <c r="F72" s="109">
        <v>15</v>
      </c>
      <c r="G72" s="109">
        <v>4</v>
      </c>
      <c r="H72" s="110">
        <v>5</v>
      </c>
      <c r="I72" s="110"/>
      <c r="J72" s="111">
        <v>23</v>
      </c>
      <c r="K72" s="111"/>
      <c r="L72" s="111"/>
      <c r="M72" s="112">
        <f>SUM(C72*15,F72*7.5,G72*7.5,H72*7.5,I72*7.5,J72*7.5,K72*100,L72*20)</f>
        <v>3697.5</v>
      </c>
      <c r="N72" s="112">
        <v>600</v>
      </c>
      <c r="O72" s="113">
        <v>15</v>
      </c>
      <c r="P72" s="113"/>
      <c r="Q72" s="122">
        <f t="shared" si="14"/>
        <v>3082.5</v>
      </c>
      <c r="R72" s="152">
        <v>25</v>
      </c>
    </row>
    <row r="73" spans="1:18" ht="12.75" customHeight="1">
      <c r="A73" s="387"/>
      <c r="B73" s="108" t="s">
        <v>113</v>
      </c>
      <c r="C73" s="109"/>
      <c r="D73" s="109"/>
      <c r="E73" s="109"/>
      <c r="F73" s="109"/>
      <c r="G73" s="109"/>
      <c r="H73" s="110"/>
      <c r="I73" s="110"/>
      <c r="J73" s="111"/>
      <c r="K73" s="111"/>
      <c r="L73" s="111"/>
      <c r="M73" s="112">
        <f>SUM(C73*15,F73*7.5,G73*7.5,H73*7.5,I73*7.5,J73*7.5,K73*100,L73*20)</f>
        <v>0</v>
      </c>
      <c r="N73" s="112"/>
      <c r="O73" s="115"/>
      <c r="P73" s="115"/>
      <c r="Q73" s="122">
        <f t="shared" si="14"/>
        <v>0</v>
      </c>
      <c r="R73" s="152"/>
    </row>
    <row r="74" spans="1:18" ht="12.75" customHeight="1">
      <c r="A74" s="387"/>
      <c r="B74" s="108" t="s">
        <v>114</v>
      </c>
      <c r="C74" s="109">
        <v>270</v>
      </c>
      <c r="D74" s="109">
        <v>8</v>
      </c>
      <c r="E74" s="109">
        <v>11</v>
      </c>
      <c r="F74" s="109">
        <v>36</v>
      </c>
      <c r="G74" s="109">
        <v>1</v>
      </c>
      <c r="H74" s="110">
        <v>10</v>
      </c>
      <c r="I74" s="110"/>
      <c r="J74" s="111">
        <v>30</v>
      </c>
      <c r="K74" s="111"/>
      <c r="L74" s="111"/>
      <c r="M74" s="112">
        <f>SUM(C74*15,F74*7.5,G74*7.5,H74*7.5,I74*7.5,J74*7.5,K74*100,L74*20)</f>
        <v>4627.5</v>
      </c>
      <c r="N74" s="112">
        <v>697.5</v>
      </c>
      <c r="O74" s="115">
        <v>0</v>
      </c>
      <c r="P74" s="115">
        <v>20</v>
      </c>
      <c r="Q74" s="122">
        <f t="shared" si="14"/>
        <v>3950</v>
      </c>
      <c r="R74" s="152">
        <v>30</v>
      </c>
    </row>
    <row r="75" spans="1:18" ht="12.75" customHeight="1">
      <c r="A75" s="387"/>
      <c r="B75" s="108" t="s">
        <v>115</v>
      </c>
      <c r="C75" s="109">
        <v>155</v>
      </c>
      <c r="D75" s="109">
        <v>10</v>
      </c>
      <c r="E75" s="109">
        <v>4</v>
      </c>
      <c r="F75" s="109">
        <v>12</v>
      </c>
      <c r="G75" s="109"/>
      <c r="H75" s="110">
        <v>4</v>
      </c>
      <c r="I75" s="110"/>
      <c r="J75" s="111">
        <v>12</v>
      </c>
      <c r="K75" s="111"/>
      <c r="L75" s="111"/>
      <c r="M75" s="112">
        <f>SUM(C75*15,F75*7.5,G75*7.5,H75*7.5,I75*7.5,J75*7.5,K75*100,L75*20)</f>
        <v>2535</v>
      </c>
      <c r="N75" s="112">
        <v>337.5</v>
      </c>
      <c r="O75" s="115"/>
      <c r="P75" s="115"/>
      <c r="Q75" s="122">
        <f t="shared" si="14"/>
        <v>2197.5</v>
      </c>
      <c r="R75" s="152">
        <v>13</v>
      </c>
    </row>
    <row r="76" spans="1:18" ht="12.75" customHeight="1">
      <c r="A76" s="387"/>
      <c r="B76" s="108" t="s">
        <v>116</v>
      </c>
      <c r="C76" s="109">
        <v>72</v>
      </c>
      <c r="D76" s="109">
        <v>18</v>
      </c>
      <c r="E76" s="109">
        <v>41</v>
      </c>
      <c r="F76" s="109">
        <v>1</v>
      </c>
      <c r="G76" s="109"/>
      <c r="H76" s="110">
        <v>6</v>
      </c>
      <c r="I76" s="110"/>
      <c r="J76" s="111">
        <v>1</v>
      </c>
      <c r="K76" s="111"/>
      <c r="L76" s="111"/>
      <c r="M76" s="112">
        <f>SUM(C76*15,F76*7.5,G76*7.5,H76*7.5,I76*7.5,J76*7.5,K76*100,L76*20)</f>
        <v>1140</v>
      </c>
      <c r="N76" s="112">
        <v>480</v>
      </c>
      <c r="O76" s="115"/>
      <c r="P76" s="115"/>
      <c r="Q76" s="122">
        <f t="shared" si="14"/>
        <v>660</v>
      </c>
      <c r="R76" s="152">
        <v>2</v>
      </c>
    </row>
    <row r="77" spans="1:18" ht="12.75" customHeight="1">
      <c r="A77" s="387"/>
      <c r="B77" s="116" t="s">
        <v>117</v>
      </c>
      <c r="C77" s="117">
        <f aca="true" t="shared" si="16" ref="C77:P77">SUM(C72:C76)</f>
        <v>720</v>
      </c>
      <c r="D77" s="117">
        <f t="shared" si="16"/>
        <v>66</v>
      </c>
      <c r="E77" s="117">
        <f t="shared" si="16"/>
        <v>75</v>
      </c>
      <c r="F77" s="117">
        <f t="shared" si="16"/>
        <v>64</v>
      </c>
      <c r="G77" s="117">
        <f t="shared" si="16"/>
        <v>5</v>
      </c>
      <c r="H77" s="117">
        <f t="shared" si="16"/>
        <v>25</v>
      </c>
      <c r="I77" s="117">
        <f t="shared" si="16"/>
        <v>0</v>
      </c>
      <c r="J77" s="117">
        <f t="shared" si="16"/>
        <v>66</v>
      </c>
      <c r="K77" s="117">
        <f t="shared" si="16"/>
        <v>0</v>
      </c>
      <c r="L77" s="118">
        <f t="shared" si="16"/>
        <v>0</v>
      </c>
      <c r="M77" s="119">
        <f t="shared" si="16"/>
        <v>12000</v>
      </c>
      <c r="N77" s="119">
        <f t="shared" si="16"/>
        <v>2115</v>
      </c>
      <c r="O77" s="118">
        <f t="shared" si="16"/>
        <v>15</v>
      </c>
      <c r="P77" s="118">
        <f t="shared" si="16"/>
        <v>20</v>
      </c>
      <c r="Q77" s="120">
        <f t="shared" si="14"/>
        <v>9890</v>
      </c>
      <c r="R77" s="121">
        <f>SUM(R72:R76)</f>
        <v>70</v>
      </c>
    </row>
    <row r="78" spans="1:18" ht="12.75" customHeight="1">
      <c r="A78" s="387">
        <v>43537</v>
      </c>
      <c r="B78" s="108" t="s">
        <v>112</v>
      </c>
      <c r="C78" s="109">
        <v>159</v>
      </c>
      <c r="D78" s="109">
        <v>48</v>
      </c>
      <c r="E78" s="109">
        <v>7</v>
      </c>
      <c r="F78" s="109">
        <v>20</v>
      </c>
      <c r="G78" s="109"/>
      <c r="H78" s="110">
        <v>2</v>
      </c>
      <c r="I78" s="110"/>
      <c r="J78" s="111">
        <v>26</v>
      </c>
      <c r="K78" s="111"/>
      <c r="L78" s="111"/>
      <c r="M78" s="112">
        <f>SUM(C78*15,F78*7.5,G78*7.5,H78*7.5,I78*7.5,J78*7.5,K78*100,L78*20)</f>
        <v>2745</v>
      </c>
      <c r="N78" s="112">
        <v>435</v>
      </c>
      <c r="O78" s="113"/>
      <c r="P78" s="113"/>
      <c r="Q78" s="122">
        <f t="shared" si="14"/>
        <v>2310</v>
      </c>
      <c r="R78" s="152">
        <v>19</v>
      </c>
    </row>
    <row r="79" spans="1:18" ht="12.75" customHeight="1">
      <c r="A79" s="387"/>
      <c r="B79" s="108" t="s">
        <v>113</v>
      </c>
      <c r="C79" s="109"/>
      <c r="D79" s="109"/>
      <c r="E79" s="109"/>
      <c r="F79" s="109"/>
      <c r="G79" s="109"/>
      <c r="H79" s="110"/>
      <c r="I79" s="110"/>
      <c r="J79" s="111"/>
      <c r="K79" s="111"/>
      <c r="L79" s="111"/>
      <c r="M79" s="112">
        <f>SUM(C79*15,F79*7.5,G79*7.5,H79*7.5,I79*7.5,J79*7.5,K79*100,L79*20)</f>
        <v>0</v>
      </c>
      <c r="N79" s="112"/>
      <c r="O79" s="115"/>
      <c r="P79" s="115"/>
      <c r="Q79" s="122">
        <f t="shared" si="14"/>
        <v>0</v>
      </c>
      <c r="R79" s="152"/>
    </row>
    <row r="80" spans="1:18" ht="12.75" customHeight="1">
      <c r="A80" s="387"/>
      <c r="B80" s="108" t="s">
        <v>114</v>
      </c>
      <c r="C80" s="109">
        <v>201</v>
      </c>
      <c r="D80" s="109">
        <v>11</v>
      </c>
      <c r="E80" s="109">
        <v>11</v>
      </c>
      <c r="F80" s="109">
        <v>26</v>
      </c>
      <c r="G80" s="109"/>
      <c r="H80" s="110">
        <v>11</v>
      </c>
      <c r="I80" s="110"/>
      <c r="J80" s="111">
        <v>37</v>
      </c>
      <c r="K80" s="111"/>
      <c r="L80" s="111"/>
      <c r="M80" s="112">
        <f>SUM(C80*15,F80*7.5,G80*7.5,H80*7.5,I80*7.5,J80*7.5,K80*100,L80*20)</f>
        <v>3570</v>
      </c>
      <c r="N80" s="112">
        <v>540</v>
      </c>
      <c r="O80" s="115"/>
      <c r="P80" s="115"/>
      <c r="Q80" s="122">
        <f t="shared" si="14"/>
        <v>3030</v>
      </c>
      <c r="R80" s="152">
        <v>18</v>
      </c>
    </row>
    <row r="81" spans="1:18" ht="12.75" customHeight="1">
      <c r="A81" s="387"/>
      <c r="B81" s="108" t="s">
        <v>115</v>
      </c>
      <c r="C81" s="109">
        <v>99</v>
      </c>
      <c r="D81" s="109">
        <v>33</v>
      </c>
      <c r="E81" s="109">
        <v>12</v>
      </c>
      <c r="F81" s="109">
        <v>19</v>
      </c>
      <c r="G81" s="109">
        <v>2</v>
      </c>
      <c r="H81" s="110">
        <v>4</v>
      </c>
      <c r="I81" s="110"/>
      <c r="J81" s="111">
        <v>15</v>
      </c>
      <c r="K81" s="111"/>
      <c r="L81" s="111"/>
      <c r="M81" s="112">
        <f>SUM(C81*15,F81*7.5,G81*7.5,H81*7.5,I81*7.5,J81*7.5,K81*100,L81*20)</f>
        <v>1785</v>
      </c>
      <c r="N81" s="112">
        <v>270</v>
      </c>
      <c r="O81" s="115"/>
      <c r="P81" s="115"/>
      <c r="Q81" s="122">
        <f t="shared" si="14"/>
        <v>1515</v>
      </c>
      <c r="R81" s="152">
        <v>10</v>
      </c>
    </row>
    <row r="82" spans="1:18" ht="12.75" customHeight="1">
      <c r="A82" s="387"/>
      <c r="B82" s="108" t="s">
        <v>116</v>
      </c>
      <c r="C82" s="109">
        <v>37</v>
      </c>
      <c r="D82" s="109">
        <v>35</v>
      </c>
      <c r="E82" s="109">
        <v>6</v>
      </c>
      <c r="F82" s="109">
        <v>1</v>
      </c>
      <c r="G82" s="109"/>
      <c r="H82" s="110">
        <v>1</v>
      </c>
      <c r="I82" s="110"/>
      <c r="J82" s="111">
        <v>4</v>
      </c>
      <c r="K82" s="111"/>
      <c r="L82" s="111"/>
      <c r="M82" s="112">
        <f>SUM(C82*15,F82*7.5,G82*7.5,H82*7.5,I82*7.5,J82*7.5,K82*100,L82*20)</f>
        <v>600</v>
      </c>
      <c r="N82" s="112">
        <v>90</v>
      </c>
      <c r="O82" s="115"/>
      <c r="P82" s="115"/>
      <c r="Q82" s="122">
        <f t="shared" si="14"/>
        <v>510</v>
      </c>
      <c r="R82" s="152">
        <v>3</v>
      </c>
    </row>
    <row r="83" spans="1:18" ht="12.75" customHeight="1">
      <c r="A83" s="387"/>
      <c r="B83" s="116" t="s">
        <v>117</v>
      </c>
      <c r="C83" s="117">
        <f aca="true" t="shared" si="17" ref="C83:P83">SUM(C78:C82)</f>
        <v>496</v>
      </c>
      <c r="D83" s="117">
        <f t="shared" si="17"/>
        <v>127</v>
      </c>
      <c r="E83" s="117">
        <f t="shared" si="17"/>
        <v>36</v>
      </c>
      <c r="F83" s="117">
        <f t="shared" si="17"/>
        <v>66</v>
      </c>
      <c r="G83" s="117">
        <f t="shared" si="17"/>
        <v>2</v>
      </c>
      <c r="H83" s="117">
        <f t="shared" si="17"/>
        <v>18</v>
      </c>
      <c r="I83" s="117">
        <f t="shared" si="17"/>
        <v>0</v>
      </c>
      <c r="J83" s="117">
        <f t="shared" si="17"/>
        <v>82</v>
      </c>
      <c r="K83" s="117">
        <f t="shared" si="17"/>
        <v>0</v>
      </c>
      <c r="L83" s="118">
        <f t="shared" si="17"/>
        <v>0</v>
      </c>
      <c r="M83" s="119">
        <f t="shared" si="17"/>
        <v>8700</v>
      </c>
      <c r="N83" s="119">
        <f t="shared" si="17"/>
        <v>1335</v>
      </c>
      <c r="O83" s="118">
        <f t="shared" si="17"/>
        <v>0</v>
      </c>
      <c r="P83" s="118">
        <f t="shared" si="17"/>
        <v>0</v>
      </c>
      <c r="Q83" s="120">
        <f t="shared" si="14"/>
        <v>7365</v>
      </c>
      <c r="R83" s="121">
        <f>SUM(R78:R82)</f>
        <v>50</v>
      </c>
    </row>
    <row r="84" spans="1:18" ht="12.75" customHeight="1">
      <c r="A84" s="387">
        <v>43538</v>
      </c>
      <c r="B84" s="108" t="s">
        <v>112</v>
      </c>
      <c r="C84" s="109">
        <v>157</v>
      </c>
      <c r="D84" s="109">
        <v>48</v>
      </c>
      <c r="E84" s="109">
        <v>10</v>
      </c>
      <c r="F84" s="109">
        <v>17</v>
      </c>
      <c r="G84" s="109"/>
      <c r="H84" s="110">
        <v>7</v>
      </c>
      <c r="I84" s="110">
        <v>1</v>
      </c>
      <c r="J84" s="111">
        <v>17</v>
      </c>
      <c r="K84" s="111"/>
      <c r="L84" s="111"/>
      <c r="M84" s="112">
        <f>SUM(C84*15,F84*7.5,G84*7.5,H84*7.5,I84*7.5,J84*7.5,K84*100,L84*20)</f>
        <v>2670</v>
      </c>
      <c r="N84" s="112">
        <v>487.5</v>
      </c>
      <c r="O84" s="113"/>
      <c r="P84" s="113"/>
      <c r="Q84" s="122">
        <f t="shared" si="14"/>
        <v>2182.5</v>
      </c>
      <c r="R84" s="152">
        <v>20</v>
      </c>
    </row>
    <row r="85" spans="1:18" ht="12.75" customHeight="1">
      <c r="A85" s="387"/>
      <c r="B85" s="108" t="s">
        <v>113</v>
      </c>
      <c r="C85" s="109">
        <v>44</v>
      </c>
      <c r="D85" s="109"/>
      <c r="E85" s="109">
        <v>13</v>
      </c>
      <c r="F85" s="109">
        <v>6</v>
      </c>
      <c r="G85" s="109"/>
      <c r="H85" s="110">
        <v>1</v>
      </c>
      <c r="I85" s="110"/>
      <c r="J85" s="111">
        <v>7</v>
      </c>
      <c r="K85" s="111"/>
      <c r="L85" s="111"/>
      <c r="M85" s="112">
        <f>SUM(C85*15,F85*7.5,G85*7.5,H85*7.5,I85*7.5,J85*7.5,K85*100,L85*20)</f>
        <v>765</v>
      </c>
      <c r="N85" s="112"/>
      <c r="O85" s="115"/>
      <c r="P85" s="115"/>
      <c r="Q85" s="122">
        <f t="shared" si="14"/>
        <v>765</v>
      </c>
      <c r="R85" s="152"/>
    </row>
    <row r="86" spans="1:18" ht="12.75" customHeight="1">
      <c r="A86" s="387"/>
      <c r="B86" s="108" t="s">
        <v>114</v>
      </c>
      <c r="C86" s="109">
        <v>203</v>
      </c>
      <c r="D86" s="109"/>
      <c r="E86" s="109">
        <v>13</v>
      </c>
      <c r="F86" s="109">
        <v>26</v>
      </c>
      <c r="G86" s="109">
        <v>4</v>
      </c>
      <c r="H86" s="110">
        <v>4</v>
      </c>
      <c r="I86" s="110"/>
      <c r="J86" s="111">
        <v>22</v>
      </c>
      <c r="K86" s="111"/>
      <c r="L86" s="111"/>
      <c r="M86" s="112">
        <f>SUM(C86*15,F86*7.5,G86*7.5,H86*7.5,I86*7.5,J86*7.5,K86*100,L86*20)</f>
        <v>3465</v>
      </c>
      <c r="N86" s="112">
        <v>637.5</v>
      </c>
      <c r="O86" s="115"/>
      <c r="P86" s="115"/>
      <c r="Q86" s="122">
        <f t="shared" si="14"/>
        <v>2827.5</v>
      </c>
      <c r="R86" s="152">
        <v>29</v>
      </c>
    </row>
    <row r="87" spans="1:18" ht="12.75" customHeight="1">
      <c r="A87" s="387"/>
      <c r="B87" s="108" t="s">
        <v>115</v>
      </c>
      <c r="C87" s="109">
        <v>133</v>
      </c>
      <c r="D87" s="109">
        <v>20</v>
      </c>
      <c r="E87" s="109">
        <v>9</v>
      </c>
      <c r="F87" s="109">
        <v>22</v>
      </c>
      <c r="G87" s="109">
        <v>1</v>
      </c>
      <c r="H87" s="110">
        <v>3</v>
      </c>
      <c r="I87" s="110"/>
      <c r="J87" s="111">
        <v>22</v>
      </c>
      <c r="K87" s="111"/>
      <c r="L87" s="111"/>
      <c r="M87" s="112">
        <f>SUM(C87*15,F87*7.5,G87*7.5,H87*7.5,I87*7.5,J87*7.5,K87*100,L87*20)</f>
        <v>2355</v>
      </c>
      <c r="N87" s="112">
        <v>472.5</v>
      </c>
      <c r="O87" s="115"/>
      <c r="P87" s="115"/>
      <c r="Q87" s="122">
        <f t="shared" si="14"/>
        <v>1882.5</v>
      </c>
      <c r="R87" s="152">
        <v>21</v>
      </c>
    </row>
    <row r="88" spans="1:18" ht="12.75" customHeight="1">
      <c r="A88" s="387"/>
      <c r="B88" s="108" t="s">
        <v>116</v>
      </c>
      <c r="C88" s="109">
        <v>19</v>
      </c>
      <c r="D88" s="109">
        <v>33</v>
      </c>
      <c r="E88" s="109">
        <v>5</v>
      </c>
      <c r="F88" s="109">
        <v>2</v>
      </c>
      <c r="G88" s="109"/>
      <c r="H88" s="110">
        <v>1</v>
      </c>
      <c r="I88" s="110"/>
      <c r="J88" s="111">
        <v>3</v>
      </c>
      <c r="K88" s="111"/>
      <c r="L88" s="111"/>
      <c r="M88" s="112">
        <f>SUM(C88*15,F88*7.5,G88*7.5,H88*7.5,I88*7.5,J88*7.5,K88*100,L88*20)</f>
        <v>330</v>
      </c>
      <c r="N88" s="112">
        <v>90</v>
      </c>
      <c r="O88" s="115"/>
      <c r="P88" s="115"/>
      <c r="Q88" s="122">
        <f t="shared" si="14"/>
        <v>240</v>
      </c>
      <c r="R88" s="152">
        <v>3</v>
      </c>
    </row>
    <row r="89" spans="1:18" ht="12.75" customHeight="1">
      <c r="A89" s="387"/>
      <c r="B89" s="116" t="s">
        <v>117</v>
      </c>
      <c r="C89" s="117">
        <f aca="true" t="shared" si="18" ref="C89:P89">SUM(C84:C88)</f>
        <v>556</v>
      </c>
      <c r="D89" s="117">
        <f t="shared" si="18"/>
        <v>101</v>
      </c>
      <c r="E89" s="117">
        <f t="shared" si="18"/>
        <v>50</v>
      </c>
      <c r="F89" s="117">
        <f t="shared" si="18"/>
        <v>73</v>
      </c>
      <c r="G89" s="117">
        <f t="shared" si="18"/>
        <v>5</v>
      </c>
      <c r="H89" s="117">
        <f t="shared" si="18"/>
        <v>16</v>
      </c>
      <c r="I89" s="117">
        <f t="shared" si="18"/>
        <v>1</v>
      </c>
      <c r="J89" s="117">
        <f t="shared" si="18"/>
        <v>71</v>
      </c>
      <c r="K89" s="117">
        <f t="shared" si="18"/>
        <v>0</v>
      </c>
      <c r="L89" s="118">
        <f t="shared" si="18"/>
        <v>0</v>
      </c>
      <c r="M89" s="119">
        <f t="shared" si="18"/>
        <v>9585</v>
      </c>
      <c r="N89" s="119">
        <f t="shared" si="18"/>
        <v>1687.5</v>
      </c>
      <c r="O89" s="118">
        <f t="shared" si="18"/>
        <v>0</v>
      </c>
      <c r="P89" s="118">
        <f t="shared" si="18"/>
        <v>0</v>
      </c>
      <c r="Q89" s="120">
        <f t="shared" si="14"/>
        <v>7897.5</v>
      </c>
      <c r="R89" s="121">
        <f>SUM(R84:R88)</f>
        <v>73</v>
      </c>
    </row>
    <row r="90" spans="1:18" ht="12.75" customHeight="1">
      <c r="A90" s="387">
        <v>43539</v>
      </c>
      <c r="B90" s="108" t="s">
        <v>112</v>
      </c>
      <c r="C90" s="109">
        <v>228</v>
      </c>
      <c r="D90" s="109">
        <v>44</v>
      </c>
      <c r="E90" s="109">
        <v>52</v>
      </c>
      <c r="F90" s="109">
        <v>32</v>
      </c>
      <c r="G90" s="109"/>
      <c r="H90" s="110">
        <v>1</v>
      </c>
      <c r="I90" s="110"/>
      <c r="J90" s="111">
        <v>23</v>
      </c>
      <c r="K90" s="111"/>
      <c r="L90" s="111"/>
      <c r="M90" s="112">
        <f>SUM(C90*15,F90*7.5,G90*7.5,H90*7.5,I90*7.5,J90*7.5,K90*100,L90*20)</f>
        <v>3840</v>
      </c>
      <c r="N90" s="112">
        <v>907.5</v>
      </c>
      <c r="O90" s="113"/>
      <c r="P90" s="113">
        <v>9.5</v>
      </c>
      <c r="Q90" s="122">
        <f t="shared" si="14"/>
        <v>2942</v>
      </c>
      <c r="R90" s="152">
        <v>24</v>
      </c>
    </row>
    <row r="91" spans="1:18" ht="12.75" customHeight="1">
      <c r="A91" s="387"/>
      <c r="B91" s="108" t="s">
        <v>113</v>
      </c>
      <c r="C91" s="109"/>
      <c r="D91" s="109"/>
      <c r="E91" s="109"/>
      <c r="F91" s="109"/>
      <c r="G91" s="109"/>
      <c r="H91" s="110"/>
      <c r="I91" s="110"/>
      <c r="J91" s="111"/>
      <c r="K91" s="111"/>
      <c r="L91" s="111"/>
      <c r="M91" s="112">
        <f>SUM(C91*15,F91*7.5,G91*7.5,H91*7.5,I91*7.5,J91*7.5,K91*100,L91*20)</f>
        <v>0</v>
      </c>
      <c r="N91" s="112"/>
      <c r="O91" s="115"/>
      <c r="P91" s="115"/>
      <c r="Q91" s="122">
        <f t="shared" si="14"/>
        <v>0</v>
      </c>
      <c r="R91" s="152"/>
    </row>
    <row r="92" spans="1:18" ht="12.75" customHeight="1">
      <c r="A92" s="387"/>
      <c r="B92" s="108" t="s">
        <v>114</v>
      </c>
      <c r="C92" s="109">
        <v>309</v>
      </c>
      <c r="D92" s="109"/>
      <c r="E92" s="109">
        <v>17</v>
      </c>
      <c r="F92" s="109">
        <v>45</v>
      </c>
      <c r="G92" s="109"/>
      <c r="H92" s="110">
        <v>8</v>
      </c>
      <c r="I92" s="110"/>
      <c r="J92" s="111">
        <v>45</v>
      </c>
      <c r="K92" s="111"/>
      <c r="L92" s="111"/>
      <c r="M92" s="112">
        <f>SUM(C92*15,F92*7.5,G92*7.5,H92*7.5,I92*7.5,J92*7.5,K92*100,L92*20)</f>
        <v>5370</v>
      </c>
      <c r="N92" s="112">
        <v>1320</v>
      </c>
      <c r="O92" s="115"/>
      <c r="P92" s="115"/>
      <c r="Q92" s="122">
        <f t="shared" si="14"/>
        <v>4050</v>
      </c>
      <c r="R92" s="152">
        <v>47</v>
      </c>
    </row>
    <row r="93" spans="1:18" ht="12.75" customHeight="1">
      <c r="A93" s="387"/>
      <c r="B93" s="108" t="s">
        <v>115</v>
      </c>
      <c r="C93" s="109">
        <v>140</v>
      </c>
      <c r="D93" s="109">
        <v>61</v>
      </c>
      <c r="E93" s="109">
        <v>6</v>
      </c>
      <c r="F93" s="109">
        <v>34</v>
      </c>
      <c r="G93" s="109"/>
      <c r="H93" s="110">
        <v>5</v>
      </c>
      <c r="I93" s="110"/>
      <c r="J93" s="111">
        <v>5</v>
      </c>
      <c r="K93" s="111"/>
      <c r="L93" s="111"/>
      <c r="M93" s="112">
        <f>SUM(C93*15,F93*7.5,G93*7.5,H93*7.5,I93*7.5,J93*7.5,K93*100,L93*20)</f>
        <v>2430</v>
      </c>
      <c r="N93" s="112">
        <v>262.5</v>
      </c>
      <c r="O93" s="115"/>
      <c r="P93" s="115"/>
      <c r="Q93" s="122">
        <f t="shared" si="14"/>
        <v>2167.5</v>
      </c>
      <c r="R93" s="152">
        <v>15</v>
      </c>
    </row>
    <row r="94" spans="1:18" ht="12.75" customHeight="1">
      <c r="A94" s="387"/>
      <c r="B94" s="108" t="s">
        <v>116</v>
      </c>
      <c r="C94" s="109">
        <v>24</v>
      </c>
      <c r="D94" s="109">
        <v>23</v>
      </c>
      <c r="E94" s="109">
        <v>4</v>
      </c>
      <c r="F94" s="109">
        <v>7</v>
      </c>
      <c r="G94" s="109"/>
      <c r="H94" s="110"/>
      <c r="I94" s="110"/>
      <c r="J94" s="111">
        <v>6</v>
      </c>
      <c r="K94" s="111"/>
      <c r="L94" s="111"/>
      <c r="M94" s="112">
        <f>SUM(C94*15,F94*7.5,G94*7.5,H94*7.5,I94*7.5,J94*7.5,K94*100,L94*20)</f>
        <v>457.5</v>
      </c>
      <c r="N94" s="112">
        <v>45</v>
      </c>
      <c r="O94" s="115"/>
      <c r="P94" s="115"/>
      <c r="Q94" s="122">
        <f t="shared" si="14"/>
        <v>412.5</v>
      </c>
      <c r="R94" s="152">
        <v>4</v>
      </c>
    </row>
    <row r="95" spans="1:18" ht="12.75" customHeight="1">
      <c r="A95" s="387"/>
      <c r="B95" s="116" t="s">
        <v>117</v>
      </c>
      <c r="C95" s="117">
        <f aca="true" t="shared" si="19" ref="C95:P95">SUM(C90:C94)</f>
        <v>701</v>
      </c>
      <c r="D95" s="117">
        <f t="shared" si="19"/>
        <v>128</v>
      </c>
      <c r="E95" s="117">
        <f t="shared" si="19"/>
        <v>79</v>
      </c>
      <c r="F95" s="117">
        <f t="shared" si="19"/>
        <v>118</v>
      </c>
      <c r="G95" s="117">
        <f t="shared" si="19"/>
        <v>0</v>
      </c>
      <c r="H95" s="117">
        <f t="shared" si="19"/>
        <v>14</v>
      </c>
      <c r="I95" s="117">
        <f t="shared" si="19"/>
        <v>0</v>
      </c>
      <c r="J95" s="117">
        <f t="shared" si="19"/>
        <v>79</v>
      </c>
      <c r="K95" s="117">
        <f t="shared" si="19"/>
        <v>0</v>
      </c>
      <c r="L95" s="118">
        <f t="shared" si="19"/>
        <v>0</v>
      </c>
      <c r="M95" s="119">
        <f t="shared" si="19"/>
        <v>12097.5</v>
      </c>
      <c r="N95" s="119">
        <f t="shared" si="19"/>
        <v>2535</v>
      </c>
      <c r="O95" s="118">
        <f t="shared" si="19"/>
        <v>0</v>
      </c>
      <c r="P95" s="118">
        <f t="shared" si="19"/>
        <v>9.5</v>
      </c>
      <c r="Q95" s="120">
        <f t="shared" si="14"/>
        <v>9572</v>
      </c>
      <c r="R95" s="121">
        <f>SUM(R90:R94)</f>
        <v>90</v>
      </c>
    </row>
    <row r="96" spans="1:18" ht="12.75" customHeight="1">
      <c r="A96" s="387">
        <v>43540</v>
      </c>
      <c r="B96" s="108" t="s">
        <v>112</v>
      </c>
      <c r="C96" s="109">
        <v>329</v>
      </c>
      <c r="D96" s="109">
        <v>20</v>
      </c>
      <c r="E96" s="109">
        <v>13</v>
      </c>
      <c r="F96" s="109">
        <v>51</v>
      </c>
      <c r="G96" s="109"/>
      <c r="H96" s="110">
        <v>21</v>
      </c>
      <c r="I96" s="110"/>
      <c r="J96" s="111">
        <v>88</v>
      </c>
      <c r="K96" s="111"/>
      <c r="L96" s="111">
        <v>1</v>
      </c>
      <c r="M96" s="112">
        <f>SUM(C96*15,F96*7.5,G96*7.5,H96*7.5,I96*7.5,J96*7.5,K96*100,L96*20)</f>
        <v>6155</v>
      </c>
      <c r="N96" s="112">
        <v>1047.5</v>
      </c>
      <c r="O96" s="113"/>
      <c r="P96" s="113"/>
      <c r="Q96" s="122">
        <f t="shared" si="14"/>
        <v>5107.5</v>
      </c>
      <c r="R96" s="152">
        <v>46</v>
      </c>
    </row>
    <row r="97" spans="1:18" ht="12.75" customHeight="1">
      <c r="A97" s="387"/>
      <c r="B97" s="108" t="s">
        <v>113</v>
      </c>
      <c r="C97" s="109"/>
      <c r="D97" s="109"/>
      <c r="E97" s="109"/>
      <c r="F97" s="109"/>
      <c r="G97" s="109"/>
      <c r="H97" s="110"/>
      <c r="I97" s="110"/>
      <c r="J97" s="111"/>
      <c r="K97" s="111"/>
      <c r="L97" s="111"/>
      <c r="M97" s="112">
        <f>SUM(C97*15,F97*7.5,G97*7.5,H97*7.5,I97*7.5,J97*7.5,K97*100,L97*20)</f>
        <v>0</v>
      </c>
      <c r="N97" s="112"/>
      <c r="O97" s="115"/>
      <c r="P97" s="115"/>
      <c r="Q97" s="122">
        <f t="shared" si="14"/>
        <v>0</v>
      </c>
      <c r="R97" s="152"/>
    </row>
    <row r="98" spans="1:18" ht="12.75" customHeight="1">
      <c r="A98" s="387"/>
      <c r="B98" s="108" t="s">
        <v>114</v>
      </c>
      <c r="C98" s="109">
        <v>493</v>
      </c>
      <c r="D98" s="109"/>
      <c r="E98" s="109">
        <v>55</v>
      </c>
      <c r="F98" s="109">
        <v>85</v>
      </c>
      <c r="G98" s="109">
        <v>4</v>
      </c>
      <c r="H98" s="110">
        <v>35</v>
      </c>
      <c r="I98" s="110"/>
      <c r="J98" s="111">
        <v>97</v>
      </c>
      <c r="K98" s="111">
        <v>1</v>
      </c>
      <c r="L98" s="111">
        <v>2</v>
      </c>
      <c r="M98" s="112">
        <f>SUM(C98*15,F98*7.5,G98*7.5,H98*7.5,I98*7.5,J98*7.5,K98*100,L98*20)</f>
        <v>9192.5</v>
      </c>
      <c r="N98" s="112">
        <v>2047.5</v>
      </c>
      <c r="O98" s="115"/>
      <c r="P98" s="115"/>
      <c r="Q98" s="122">
        <f t="shared" si="14"/>
        <v>7145</v>
      </c>
      <c r="R98" s="152">
        <v>78</v>
      </c>
    </row>
    <row r="99" spans="1:18" ht="12.75" customHeight="1">
      <c r="A99" s="387"/>
      <c r="B99" s="108" t="s">
        <v>115</v>
      </c>
      <c r="C99" s="109">
        <v>240</v>
      </c>
      <c r="D99" s="109">
        <v>33</v>
      </c>
      <c r="E99" s="109">
        <v>1</v>
      </c>
      <c r="F99" s="109">
        <v>51</v>
      </c>
      <c r="G99" s="109"/>
      <c r="H99" s="110">
        <v>4</v>
      </c>
      <c r="I99" s="110"/>
      <c r="J99" s="111">
        <v>27</v>
      </c>
      <c r="K99" s="111"/>
      <c r="L99" s="111"/>
      <c r="M99" s="112">
        <f>SUM(C99*15,F99*7.5,G99*7.5,H99*7.5,I99*7.5,J99*7.5,K99*100,L99*20)</f>
        <v>4215</v>
      </c>
      <c r="N99" s="112">
        <v>1117.5</v>
      </c>
      <c r="O99" s="115"/>
      <c r="P99" s="115"/>
      <c r="Q99" s="122">
        <f t="shared" si="14"/>
        <v>3097.5</v>
      </c>
      <c r="R99" s="152">
        <v>44</v>
      </c>
    </row>
    <row r="100" spans="1:18" ht="12.75" customHeight="1">
      <c r="A100" s="387"/>
      <c r="B100" s="108" t="s">
        <v>116</v>
      </c>
      <c r="C100" s="109">
        <v>31</v>
      </c>
      <c r="D100" s="109">
        <v>21</v>
      </c>
      <c r="E100" s="109">
        <v>5</v>
      </c>
      <c r="F100" s="109">
        <v>8</v>
      </c>
      <c r="G100" s="109">
        <v>2</v>
      </c>
      <c r="H100" s="110">
        <v>4</v>
      </c>
      <c r="I100" s="110"/>
      <c r="J100" s="111">
        <v>12</v>
      </c>
      <c r="K100" s="111"/>
      <c r="L100" s="111"/>
      <c r="M100" s="112">
        <f>SUM(C100*15,F100*7.5,G100*7.5,H100*7.5,I100*7.5,J100*7.5,K100*100,L100*20)</f>
        <v>660</v>
      </c>
      <c r="N100" s="112">
        <v>105</v>
      </c>
      <c r="O100" s="115"/>
      <c r="P100" s="115"/>
      <c r="Q100" s="122">
        <f t="shared" si="14"/>
        <v>555</v>
      </c>
      <c r="R100" s="152">
        <v>4</v>
      </c>
    </row>
    <row r="101" spans="1:18" ht="12.75" customHeight="1">
      <c r="A101" s="387"/>
      <c r="B101" s="116" t="s">
        <v>117</v>
      </c>
      <c r="C101" s="117">
        <f aca="true" t="shared" si="20" ref="C101:P101">SUM(C96:C100)</f>
        <v>1093</v>
      </c>
      <c r="D101" s="117">
        <f t="shared" si="20"/>
        <v>74</v>
      </c>
      <c r="E101" s="117">
        <f t="shared" si="20"/>
        <v>74</v>
      </c>
      <c r="F101" s="117">
        <f t="shared" si="20"/>
        <v>195</v>
      </c>
      <c r="G101" s="117">
        <f t="shared" si="20"/>
        <v>6</v>
      </c>
      <c r="H101" s="117">
        <f t="shared" si="20"/>
        <v>64</v>
      </c>
      <c r="I101" s="117">
        <f t="shared" si="20"/>
        <v>0</v>
      </c>
      <c r="J101" s="117">
        <f t="shared" si="20"/>
        <v>224</v>
      </c>
      <c r="K101" s="117">
        <f t="shared" si="20"/>
        <v>1</v>
      </c>
      <c r="L101" s="118">
        <f t="shared" si="20"/>
        <v>3</v>
      </c>
      <c r="M101" s="119">
        <f t="shared" si="20"/>
        <v>20222.5</v>
      </c>
      <c r="N101" s="119">
        <f t="shared" si="20"/>
        <v>4317.5</v>
      </c>
      <c r="O101" s="118">
        <f t="shared" si="20"/>
        <v>0</v>
      </c>
      <c r="P101" s="118">
        <f t="shared" si="20"/>
        <v>0</v>
      </c>
      <c r="Q101" s="120">
        <f t="shared" si="14"/>
        <v>15905</v>
      </c>
      <c r="R101" s="121">
        <f>SUM(R96:R100)</f>
        <v>172</v>
      </c>
    </row>
    <row r="102" spans="1:18" ht="12.75" customHeight="1">
      <c r="A102" s="387">
        <v>43541</v>
      </c>
      <c r="B102" s="108" t="s">
        <v>112</v>
      </c>
      <c r="C102" s="109">
        <v>431</v>
      </c>
      <c r="D102" s="109">
        <v>55</v>
      </c>
      <c r="E102" s="109">
        <v>49</v>
      </c>
      <c r="F102" s="109">
        <v>97</v>
      </c>
      <c r="G102" s="109">
        <v>1</v>
      </c>
      <c r="H102" s="110">
        <v>57</v>
      </c>
      <c r="I102" s="110"/>
      <c r="J102" s="111">
        <v>81</v>
      </c>
      <c r="K102" s="111"/>
      <c r="L102" s="111"/>
      <c r="M102" s="112">
        <f>SUM(C102*15,F102*7.5,G102*7.5,H102*7.5,I102*7.5,J102*7.5,K102*100,L102*20)</f>
        <v>8235</v>
      </c>
      <c r="N102" s="112">
        <v>2572.5</v>
      </c>
      <c r="O102" s="113"/>
      <c r="P102" s="113"/>
      <c r="Q102" s="122">
        <f t="shared" si="14"/>
        <v>5662.5</v>
      </c>
      <c r="R102" s="152">
        <v>91</v>
      </c>
    </row>
    <row r="103" spans="1:18" ht="12.75" customHeight="1">
      <c r="A103" s="387"/>
      <c r="B103" s="108" t="s">
        <v>113</v>
      </c>
      <c r="C103" s="109">
        <v>623</v>
      </c>
      <c r="D103" s="109"/>
      <c r="E103" s="109">
        <v>10</v>
      </c>
      <c r="F103" s="109">
        <v>78</v>
      </c>
      <c r="G103" s="109">
        <v>2</v>
      </c>
      <c r="H103" s="110">
        <v>56</v>
      </c>
      <c r="I103" s="110">
        <v>1</v>
      </c>
      <c r="J103" s="111">
        <v>101</v>
      </c>
      <c r="K103" s="111"/>
      <c r="L103" s="111"/>
      <c r="M103" s="112">
        <f>SUM(C103*15,F103*7.5,G103*7.5,H103*7.5,I103*7.5,J103*7.5,K103*100,L103*20)</f>
        <v>11130</v>
      </c>
      <c r="N103" s="112">
        <v>3735</v>
      </c>
      <c r="O103" s="115"/>
      <c r="P103" s="115"/>
      <c r="Q103" s="122">
        <f t="shared" si="14"/>
        <v>7395</v>
      </c>
      <c r="R103" s="152">
        <v>127</v>
      </c>
    </row>
    <row r="104" spans="1:18" ht="12.75" customHeight="1">
      <c r="A104" s="387"/>
      <c r="B104" s="108" t="s">
        <v>114</v>
      </c>
      <c r="C104" s="109"/>
      <c r="D104" s="109"/>
      <c r="E104" s="109"/>
      <c r="F104" s="109"/>
      <c r="G104" s="109"/>
      <c r="H104" s="110"/>
      <c r="I104" s="110"/>
      <c r="J104" s="111"/>
      <c r="K104" s="111"/>
      <c r="L104" s="111"/>
      <c r="M104" s="112">
        <f>SUM(C104*15,F104*7.5,G104*7.5,H104*7.5,I104*7.5,J104*7.5,K104*100,L104*20)</f>
        <v>0</v>
      </c>
      <c r="N104" s="112"/>
      <c r="O104" s="115"/>
      <c r="P104" s="115"/>
      <c r="Q104" s="122">
        <f t="shared" si="14"/>
        <v>0</v>
      </c>
      <c r="R104" s="152"/>
    </row>
    <row r="105" spans="1:18" ht="12.75" customHeight="1">
      <c r="A105" s="387"/>
      <c r="B105" s="108" t="s">
        <v>115</v>
      </c>
      <c r="C105" s="109">
        <v>267</v>
      </c>
      <c r="D105" s="109">
        <v>34</v>
      </c>
      <c r="E105" s="109">
        <v>7</v>
      </c>
      <c r="F105" s="109">
        <v>45</v>
      </c>
      <c r="G105" s="109">
        <v>2</v>
      </c>
      <c r="H105" s="110">
        <v>5</v>
      </c>
      <c r="I105" s="110"/>
      <c r="J105" s="111">
        <v>22</v>
      </c>
      <c r="K105" s="111"/>
      <c r="L105" s="111"/>
      <c r="M105" s="112">
        <f>SUM(C105*15,F105*7.5,G105*7.5,H105*7.5,I105*7.5,J105*7.5,K105*100,L105*20)</f>
        <v>4560</v>
      </c>
      <c r="N105" s="112">
        <v>1410</v>
      </c>
      <c r="O105" s="115"/>
      <c r="P105" s="115"/>
      <c r="Q105" s="122">
        <f t="shared" si="14"/>
        <v>3150</v>
      </c>
      <c r="R105" s="152">
        <v>59</v>
      </c>
    </row>
    <row r="106" spans="1:18" ht="12.75" customHeight="1">
      <c r="A106" s="387"/>
      <c r="B106" s="108" t="s">
        <v>116</v>
      </c>
      <c r="C106" s="109">
        <v>93</v>
      </c>
      <c r="D106" s="109">
        <v>29</v>
      </c>
      <c r="E106" s="109">
        <v>15</v>
      </c>
      <c r="F106" s="109">
        <v>10</v>
      </c>
      <c r="G106" s="109"/>
      <c r="H106" s="110">
        <v>12</v>
      </c>
      <c r="I106" s="110"/>
      <c r="J106" s="111">
        <v>28</v>
      </c>
      <c r="K106" s="111"/>
      <c r="L106" s="111"/>
      <c r="M106" s="112">
        <f>SUM(C106*15,F106*7.5,G106*7.5,H106*7.5,I106*7.5,J106*7.5,K106*100,L106*20)</f>
        <v>1770</v>
      </c>
      <c r="N106" s="112">
        <v>510</v>
      </c>
      <c r="O106" s="115"/>
      <c r="P106" s="115"/>
      <c r="Q106" s="122">
        <f t="shared" si="14"/>
        <v>1260</v>
      </c>
      <c r="R106" s="152">
        <v>18</v>
      </c>
    </row>
    <row r="107" spans="1:19" ht="12.75" customHeight="1">
      <c r="A107" s="387"/>
      <c r="B107" s="116" t="s">
        <v>117</v>
      </c>
      <c r="C107" s="117">
        <f aca="true" t="shared" si="21" ref="C107:P107">SUM(C102:C106)</f>
        <v>1414</v>
      </c>
      <c r="D107" s="117">
        <f t="shared" si="21"/>
        <v>118</v>
      </c>
      <c r="E107" s="117">
        <f t="shared" si="21"/>
        <v>81</v>
      </c>
      <c r="F107" s="117">
        <f t="shared" si="21"/>
        <v>230</v>
      </c>
      <c r="G107" s="117">
        <f t="shared" si="21"/>
        <v>5</v>
      </c>
      <c r="H107" s="117">
        <f t="shared" si="21"/>
        <v>130</v>
      </c>
      <c r="I107" s="117">
        <f t="shared" si="21"/>
        <v>1</v>
      </c>
      <c r="J107" s="117">
        <f t="shared" si="21"/>
        <v>232</v>
      </c>
      <c r="K107" s="117">
        <f t="shared" si="21"/>
        <v>0</v>
      </c>
      <c r="L107" s="118">
        <f t="shared" si="21"/>
        <v>0</v>
      </c>
      <c r="M107" s="119">
        <f t="shared" si="21"/>
        <v>25695</v>
      </c>
      <c r="N107" s="119">
        <f t="shared" si="21"/>
        <v>8227.5</v>
      </c>
      <c r="O107" s="118">
        <f t="shared" si="21"/>
        <v>0</v>
      </c>
      <c r="P107" s="118">
        <f t="shared" si="21"/>
        <v>0</v>
      </c>
      <c r="Q107" s="120">
        <f t="shared" si="14"/>
        <v>17467.5</v>
      </c>
      <c r="R107" s="121">
        <f>SUM(R102:R106)</f>
        <v>295</v>
      </c>
      <c r="S107" s="160"/>
    </row>
    <row r="108" spans="1:18" ht="12.75" customHeight="1">
      <c r="A108" s="385" t="s">
        <v>118</v>
      </c>
      <c r="B108" s="385"/>
      <c r="C108" s="125">
        <f aca="true" t="shared" si="22" ref="C108:R108">SUM(C71,C77,C83,C89,C95,C101,C107)</f>
        <v>5818</v>
      </c>
      <c r="D108" s="125">
        <f t="shared" si="22"/>
        <v>651</v>
      </c>
      <c r="E108" s="125">
        <f t="shared" si="22"/>
        <v>422</v>
      </c>
      <c r="F108" s="125">
        <f t="shared" si="22"/>
        <v>830</v>
      </c>
      <c r="G108" s="125">
        <f t="shared" si="22"/>
        <v>26</v>
      </c>
      <c r="H108" s="125">
        <f t="shared" si="22"/>
        <v>294</v>
      </c>
      <c r="I108" s="125">
        <f t="shared" si="22"/>
        <v>2</v>
      </c>
      <c r="J108" s="125">
        <f t="shared" si="22"/>
        <v>841</v>
      </c>
      <c r="K108" s="125">
        <f t="shared" si="22"/>
        <v>1</v>
      </c>
      <c r="L108" s="125">
        <f t="shared" si="22"/>
        <v>3</v>
      </c>
      <c r="M108" s="125">
        <f t="shared" si="22"/>
        <v>102377.5</v>
      </c>
      <c r="N108" s="125">
        <f t="shared" si="22"/>
        <v>21942.5</v>
      </c>
      <c r="O108" s="125">
        <f t="shared" si="22"/>
        <v>34</v>
      </c>
      <c r="P108" s="125">
        <f t="shared" si="22"/>
        <v>29.5</v>
      </c>
      <c r="Q108" s="125">
        <f t="shared" si="22"/>
        <v>80430.5</v>
      </c>
      <c r="R108" s="125">
        <f t="shared" si="22"/>
        <v>808</v>
      </c>
    </row>
    <row r="109" spans="1:18" ht="12.75" customHeight="1">
      <c r="A109" s="387">
        <v>43542</v>
      </c>
      <c r="B109" s="108" t="s">
        <v>112</v>
      </c>
      <c r="C109" s="109">
        <v>243</v>
      </c>
      <c r="D109" s="109">
        <v>16</v>
      </c>
      <c r="E109" s="109">
        <v>8</v>
      </c>
      <c r="F109" s="109">
        <v>33</v>
      </c>
      <c r="G109" s="109">
        <v>1</v>
      </c>
      <c r="H109" s="110">
        <v>7</v>
      </c>
      <c r="I109" s="110"/>
      <c r="J109" s="111">
        <v>38</v>
      </c>
      <c r="K109" s="111"/>
      <c r="L109" s="111"/>
      <c r="M109" s="112">
        <f>SUM(C109*15,F109*7.5,G109*7.5,H109*7.5,I109*7.5,J109*7.5,K109*100,L109*20)</f>
        <v>4237.5</v>
      </c>
      <c r="N109" s="112">
        <v>795</v>
      </c>
      <c r="O109" s="113"/>
      <c r="P109" s="113"/>
      <c r="Q109" s="122">
        <f aca="true" t="shared" si="23" ref="Q109:Q150">SUM(M109-N109)-O109+P109</f>
        <v>3442.5</v>
      </c>
      <c r="R109" s="152">
        <v>34</v>
      </c>
    </row>
    <row r="110" spans="1:18" ht="12.75" customHeight="1">
      <c r="A110" s="387"/>
      <c r="B110" s="108" t="s">
        <v>113</v>
      </c>
      <c r="C110" s="109"/>
      <c r="D110" s="109"/>
      <c r="E110" s="109"/>
      <c r="F110" s="109"/>
      <c r="G110" s="109"/>
      <c r="H110" s="110"/>
      <c r="I110" s="110"/>
      <c r="J110" s="111"/>
      <c r="K110" s="111"/>
      <c r="L110" s="111"/>
      <c r="M110" s="112">
        <f>SUM(C110*15,F110*7.5,G110*7.5,H110*7.5,I110*7.5,J110*7.5,K110*100,L110*20)</f>
        <v>0</v>
      </c>
      <c r="N110" s="112"/>
      <c r="O110" s="115"/>
      <c r="P110" s="115"/>
      <c r="Q110" s="122">
        <f t="shared" si="23"/>
        <v>0</v>
      </c>
      <c r="R110" s="152"/>
    </row>
    <row r="111" spans="1:18" ht="12.75" customHeight="1">
      <c r="A111" s="387"/>
      <c r="B111" s="108" t="s">
        <v>114</v>
      </c>
      <c r="C111" s="109">
        <v>231</v>
      </c>
      <c r="D111" s="109"/>
      <c r="E111" s="109">
        <v>10</v>
      </c>
      <c r="F111" s="109">
        <v>13</v>
      </c>
      <c r="G111" s="109">
        <v>3</v>
      </c>
      <c r="H111" s="110">
        <v>12</v>
      </c>
      <c r="I111" s="110"/>
      <c r="J111" s="111">
        <v>19</v>
      </c>
      <c r="K111" s="111">
        <v>1</v>
      </c>
      <c r="L111" s="111">
        <v>2</v>
      </c>
      <c r="M111" s="112">
        <f>SUM(C111*15,F111*7.5,G111*7.5,H111*7.5,I111*7.5,J111*7.5,K111*100,L111*20)</f>
        <v>3957.5</v>
      </c>
      <c r="N111" s="112">
        <v>1065</v>
      </c>
      <c r="O111" s="115"/>
      <c r="P111" s="115"/>
      <c r="Q111" s="122">
        <f t="shared" si="23"/>
        <v>2892.5</v>
      </c>
      <c r="R111" s="152">
        <v>35</v>
      </c>
    </row>
    <row r="112" spans="1:18" ht="12.75" customHeight="1">
      <c r="A112" s="387"/>
      <c r="B112" s="108" t="s">
        <v>115</v>
      </c>
      <c r="C112" s="109">
        <v>164</v>
      </c>
      <c r="D112" s="109">
        <v>21</v>
      </c>
      <c r="E112" s="109">
        <v>4</v>
      </c>
      <c r="F112" s="109">
        <v>17</v>
      </c>
      <c r="G112" s="109"/>
      <c r="H112" s="110">
        <v>12</v>
      </c>
      <c r="I112" s="110"/>
      <c r="J112" s="111">
        <v>12</v>
      </c>
      <c r="K112" s="111"/>
      <c r="L112" s="111"/>
      <c r="M112" s="112">
        <f>SUM(C112*15,F112*7.5,G112*7.5,H112*7.5,I112*7.5,J112*7.5,K112*100,L112*20)</f>
        <v>2767.5</v>
      </c>
      <c r="N112" s="112">
        <v>480</v>
      </c>
      <c r="O112" s="115"/>
      <c r="P112" s="115"/>
      <c r="Q112" s="122">
        <f t="shared" si="23"/>
        <v>2287.5</v>
      </c>
      <c r="R112" s="152">
        <v>18</v>
      </c>
    </row>
    <row r="113" spans="1:18" ht="12.75" customHeight="1">
      <c r="A113" s="387"/>
      <c r="B113" s="108" t="s">
        <v>116</v>
      </c>
      <c r="C113" s="109">
        <v>18</v>
      </c>
      <c r="D113" s="109">
        <v>20</v>
      </c>
      <c r="E113" s="109">
        <v>3</v>
      </c>
      <c r="F113" s="109">
        <v>4</v>
      </c>
      <c r="G113" s="109"/>
      <c r="H113" s="110"/>
      <c r="I113" s="110"/>
      <c r="J113" s="111">
        <v>1</v>
      </c>
      <c r="K113" s="111"/>
      <c r="L113" s="111">
        <v>1</v>
      </c>
      <c r="M113" s="112">
        <f>SUM(C113*15,F113*7.5,G113*7.5,H113*7.5,I113*7.5,J113*7.5,K113*100,L113*20)</f>
        <v>327.5</v>
      </c>
      <c r="N113" s="112">
        <v>87.5</v>
      </c>
      <c r="O113" s="115"/>
      <c r="P113" s="115"/>
      <c r="Q113" s="122">
        <f t="shared" si="23"/>
        <v>240</v>
      </c>
      <c r="R113" s="152">
        <v>4</v>
      </c>
    </row>
    <row r="114" spans="1:18" ht="12.75" customHeight="1">
      <c r="A114" s="387"/>
      <c r="B114" s="116" t="s">
        <v>117</v>
      </c>
      <c r="C114" s="117">
        <f aca="true" t="shared" si="24" ref="C114:P114">SUM(C109:C113)</f>
        <v>656</v>
      </c>
      <c r="D114" s="117">
        <f t="shared" si="24"/>
        <v>57</v>
      </c>
      <c r="E114" s="117">
        <f t="shared" si="24"/>
        <v>25</v>
      </c>
      <c r="F114" s="117">
        <f t="shared" si="24"/>
        <v>67</v>
      </c>
      <c r="G114" s="117">
        <f t="shared" si="24"/>
        <v>4</v>
      </c>
      <c r="H114" s="117">
        <f t="shared" si="24"/>
        <v>31</v>
      </c>
      <c r="I114" s="117">
        <f t="shared" si="24"/>
        <v>0</v>
      </c>
      <c r="J114" s="117">
        <f t="shared" si="24"/>
        <v>70</v>
      </c>
      <c r="K114" s="117">
        <f t="shared" si="24"/>
        <v>1</v>
      </c>
      <c r="L114" s="118">
        <f t="shared" si="24"/>
        <v>3</v>
      </c>
      <c r="M114" s="119">
        <f t="shared" si="24"/>
        <v>11290</v>
      </c>
      <c r="N114" s="119">
        <f t="shared" si="24"/>
        <v>2427.5</v>
      </c>
      <c r="O114" s="118">
        <f t="shared" si="24"/>
        <v>0</v>
      </c>
      <c r="P114" s="118">
        <f t="shared" si="24"/>
        <v>0</v>
      </c>
      <c r="Q114" s="120">
        <f t="shared" si="23"/>
        <v>8862.5</v>
      </c>
      <c r="R114" s="121">
        <f>SUM(R109:R113)</f>
        <v>91</v>
      </c>
    </row>
    <row r="115" spans="1:18" ht="12.75" customHeight="1">
      <c r="A115" s="387">
        <v>43543</v>
      </c>
      <c r="B115" s="108" t="s">
        <v>112</v>
      </c>
      <c r="C115" s="109">
        <v>223</v>
      </c>
      <c r="D115" s="109">
        <v>41</v>
      </c>
      <c r="E115" s="109">
        <v>11</v>
      </c>
      <c r="F115" s="109">
        <v>41</v>
      </c>
      <c r="G115" s="109"/>
      <c r="H115" s="110">
        <v>5</v>
      </c>
      <c r="I115" s="110"/>
      <c r="J115" s="111">
        <v>43</v>
      </c>
      <c r="K115" s="111"/>
      <c r="L115" s="111"/>
      <c r="M115" s="112">
        <f>SUM(C115*15,F115*7.5,G115*7.5,H115*7.5,I115*7.5,J115*7.5,K115*100,L115*20)</f>
        <v>4012.5</v>
      </c>
      <c r="N115" s="112">
        <v>750</v>
      </c>
      <c r="O115" s="113"/>
      <c r="P115" s="113"/>
      <c r="Q115" s="122">
        <f t="shared" si="23"/>
        <v>3262.5</v>
      </c>
      <c r="R115" s="152">
        <v>29</v>
      </c>
    </row>
    <row r="116" spans="1:18" ht="12.75" customHeight="1">
      <c r="A116" s="387"/>
      <c r="B116" s="108" t="s">
        <v>113</v>
      </c>
      <c r="C116" s="109"/>
      <c r="D116" s="109"/>
      <c r="E116" s="109"/>
      <c r="F116" s="109"/>
      <c r="G116" s="109"/>
      <c r="H116" s="110"/>
      <c r="I116" s="110"/>
      <c r="J116" s="111"/>
      <c r="K116" s="111"/>
      <c r="L116" s="111"/>
      <c r="M116" s="112">
        <f>SUM(C116*15,F116*7.5,G116*7.5,H116*7.5,I116*7.5,J116*7.5,K116*100,L116*20)</f>
        <v>0</v>
      </c>
      <c r="N116" s="112"/>
      <c r="O116" s="115"/>
      <c r="P116" s="115"/>
      <c r="Q116" s="122">
        <f t="shared" si="23"/>
        <v>0</v>
      </c>
      <c r="R116" s="152"/>
    </row>
    <row r="117" spans="1:18" ht="12.75" customHeight="1">
      <c r="A117" s="387"/>
      <c r="B117" s="108" t="s">
        <v>114</v>
      </c>
      <c r="C117" s="109">
        <v>238</v>
      </c>
      <c r="D117" s="109">
        <v>0</v>
      </c>
      <c r="E117" s="109">
        <v>18</v>
      </c>
      <c r="F117" s="109">
        <v>24</v>
      </c>
      <c r="G117" s="109"/>
      <c r="H117" s="110">
        <v>21</v>
      </c>
      <c r="I117" s="110"/>
      <c r="J117" s="111">
        <v>29</v>
      </c>
      <c r="K117" s="111">
        <v>1</v>
      </c>
      <c r="L117" s="111">
        <v>2</v>
      </c>
      <c r="M117" s="112">
        <f>SUM(C117*15,F117*7.5,G117*7.5,H117*7.5,I117*7.5,J117*7.5,K117*100,L117*20)</f>
        <v>4265</v>
      </c>
      <c r="N117" s="112">
        <v>720</v>
      </c>
      <c r="O117" s="115"/>
      <c r="P117" s="115"/>
      <c r="Q117" s="122">
        <f t="shared" si="23"/>
        <v>3545</v>
      </c>
      <c r="R117" s="152">
        <v>30</v>
      </c>
    </row>
    <row r="118" spans="1:18" ht="12.75" customHeight="1">
      <c r="A118" s="387"/>
      <c r="B118" s="108" t="s">
        <v>115</v>
      </c>
      <c r="C118" s="109">
        <v>160</v>
      </c>
      <c r="D118" s="109">
        <v>33</v>
      </c>
      <c r="E118" s="109">
        <v>8</v>
      </c>
      <c r="F118" s="109">
        <v>20</v>
      </c>
      <c r="G118" s="109"/>
      <c r="H118" s="110">
        <v>3</v>
      </c>
      <c r="I118" s="110">
        <v>1</v>
      </c>
      <c r="J118" s="111">
        <v>18</v>
      </c>
      <c r="K118" s="111"/>
      <c r="L118" s="111"/>
      <c r="M118" s="112">
        <f>SUM(C118*15,F118*7.5,G118*7.5,H118*7.5,I118*7.5,J118*7.5,K118*100,L118*20)</f>
        <v>2715</v>
      </c>
      <c r="N118" s="112">
        <v>442.5</v>
      </c>
      <c r="O118" s="115"/>
      <c r="P118" s="115"/>
      <c r="Q118" s="122">
        <f t="shared" si="23"/>
        <v>2272.5</v>
      </c>
      <c r="R118" s="152">
        <v>20</v>
      </c>
    </row>
    <row r="119" spans="1:18" ht="12.75" customHeight="1">
      <c r="A119" s="387"/>
      <c r="B119" s="108" t="s">
        <v>116</v>
      </c>
      <c r="C119" s="109">
        <v>22</v>
      </c>
      <c r="D119" s="109">
        <v>42</v>
      </c>
      <c r="E119" s="109"/>
      <c r="F119" s="109"/>
      <c r="G119" s="109"/>
      <c r="H119" s="110"/>
      <c r="I119" s="110"/>
      <c r="J119" s="111">
        <v>7</v>
      </c>
      <c r="K119" s="111"/>
      <c r="L119" s="111"/>
      <c r="M119" s="112">
        <f>SUM(C119*15,F119*7.5,G119*7.5,H119*7.5,I119*7.5,J119*7.5,K119*100,L119*20)</f>
        <v>382.5</v>
      </c>
      <c r="N119" s="112">
        <v>60</v>
      </c>
      <c r="O119" s="115"/>
      <c r="P119" s="115"/>
      <c r="Q119" s="122">
        <f t="shared" si="23"/>
        <v>322.5</v>
      </c>
      <c r="R119" s="152">
        <v>2</v>
      </c>
    </row>
    <row r="120" spans="1:18" ht="12.75" customHeight="1">
      <c r="A120" s="387"/>
      <c r="B120" s="116" t="s">
        <v>117</v>
      </c>
      <c r="C120" s="117">
        <f aca="true" t="shared" si="25" ref="C120:P120">SUM(C115:C119)</f>
        <v>643</v>
      </c>
      <c r="D120" s="117">
        <f t="shared" si="25"/>
        <v>116</v>
      </c>
      <c r="E120" s="117">
        <f t="shared" si="25"/>
        <v>37</v>
      </c>
      <c r="F120" s="117">
        <f t="shared" si="25"/>
        <v>85</v>
      </c>
      <c r="G120" s="117">
        <f t="shared" si="25"/>
        <v>0</v>
      </c>
      <c r="H120" s="117">
        <f t="shared" si="25"/>
        <v>29</v>
      </c>
      <c r="I120" s="117">
        <f t="shared" si="25"/>
        <v>1</v>
      </c>
      <c r="J120" s="117">
        <f t="shared" si="25"/>
        <v>97</v>
      </c>
      <c r="K120" s="117">
        <f t="shared" si="25"/>
        <v>1</v>
      </c>
      <c r="L120" s="118">
        <f t="shared" si="25"/>
        <v>2</v>
      </c>
      <c r="M120" s="119">
        <f t="shared" si="25"/>
        <v>11375</v>
      </c>
      <c r="N120" s="119">
        <f t="shared" si="25"/>
        <v>1972.5</v>
      </c>
      <c r="O120" s="118">
        <f t="shared" si="25"/>
        <v>0</v>
      </c>
      <c r="P120" s="118">
        <f t="shared" si="25"/>
        <v>0</v>
      </c>
      <c r="Q120" s="120">
        <f t="shared" si="23"/>
        <v>9402.5</v>
      </c>
      <c r="R120" s="121">
        <f>SUM(R115:R119)</f>
        <v>81</v>
      </c>
    </row>
    <row r="121" spans="1:18" ht="12.75" customHeight="1">
      <c r="A121" s="387">
        <v>43544</v>
      </c>
      <c r="B121" s="108" t="s">
        <v>112</v>
      </c>
      <c r="C121" s="109">
        <v>284</v>
      </c>
      <c r="D121" s="109">
        <v>40</v>
      </c>
      <c r="E121" s="109">
        <v>19</v>
      </c>
      <c r="F121" s="109">
        <v>21</v>
      </c>
      <c r="G121" s="109">
        <v>2</v>
      </c>
      <c r="H121" s="110">
        <v>7</v>
      </c>
      <c r="I121" s="110">
        <v>2</v>
      </c>
      <c r="J121" s="111">
        <v>24</v>
      </c>
      <c r="K121" s="111"/>
      <c r="L121" s="111"/>
      <c r="M121" s="112">
        <f>SUM(C121*15,F121*7.5,G121*7.5,H121*7.5,I121*7.5,J121*7.5,K121*100,L121*20)</f>
        <v>4680</v>
      </c>
      <c r="N121" s="112">
        <v>420</v>
      </c>
      <c r="O121" s="113"/>
      <c r="P121" s="113"/>
      <c r="Q121" s="122">
        <f t="shared" si="23"/>
        <v>4260</v>
      </c>
      <c r="R121" s="152">
        <v>16</v>
      </c>
    </row>
    <row r="122" spans="1:18" ht="12.75" customHeight="1">
      <c r="A122" s="387"/>
      <c r="B122" s="108" t="s">
        <v>113</v>
      </c>
      <c r="C122" s="109"/>
      <c r="D122" s="109"/>
      <c r="E122" s="109"/>
      <c r="F122" s="109"/>
      <c r="G122" s="109"/>
      <c r="H122" s="110"/>
      <c r="I122" s="110"/>
      <c r="J122" s="111"/>
      <c r="K122" s="111"/>
      <c r="L122" s="111"/>
      <c r="M122" s="112">
        <f>SUM(C122*15,F122*7.5,G122*7.5,H122*7.5,I122*7.5,J122*7.5,K122*100,L122*20)</f>
        <v>0</v>
      </c>
      <c r="N122" s="112"/>
      <c r="O122" s="115"/>
      <c r="P122" s="115"/>
      <c r="Q122" s="122">
        <f t="shared" si="23"/>
        <v>0</v>
      </c>
      <c r="R122" s="152"/>
    </row>
    <row r="123" spans="1:18" ht="12.75" customHeight="1">
      <c r="A123" s="387"/>
      <c r="B123" s="108" t="s">
        <v>114</v>
      </c>
      <c r="C123" s="109">
        <v>271</v>
      </c>
      <c r="D123" s="109">
        <v>40</v>
      </c>
      <c r="E123" s="109">
        <v>13</v>
      </c>
      <c r="F123" s="109">
        <v>18</v>
      </c>
      <c r="G123" s="109">
        <v>2</v>
      </c>
      <c r="H123" s="110">
        <v>8</v>
      </c>
      <c r="I123" s="110"/>
      <c r="J123" s="111">
        <v>36</v>
      </c>
      <c r="K123" s="111"/>
      <c r="L123" s="111"/>
      <c r="M123" s="112">
        <f>SUM(C123*15,F123*7.5,G123*7.5,H123*7.5,I123*7.5,J123*7.5,K123*100,L123*20)</f>
        <v>4545</v>
      </c>
      <c r="N123" s="112">
        <v>847.5</v>
      </c>
      <c r="O123" s="115"/>
      <c r="P123" s="115"/>
      <c r="Q123" s="122">
        <f t="shared" si="23"/>
        <v>3697.5</v>
      </c>
      <c r="R123" s="152">
        <v>28</v>
      </c>
    </row>
    <row r="124" spans="1:18" ht="12.75" customHeight="1">
      <c r="A124" s="387"/>
      <c r="B124" s="108" t="s">
        <v>115</v>
      </c>
      <c r="C124" s="109">
        <v>155</v>
      </c>
      <c r="D124" s="109">
        <v>15</v>
      </c>
      <c r="E124" s="109">
        <v>7</v>
      </c>
      <c r="F124" s="109">
        <v>13.2</v>
      </c>
      <c r="G124" s="109"/>
      <c r="H124" s="110">
        <v>8</v>
      </c>
      <c r="I124" s="110"/>
      <c r="J124" s="111">
        <v>14</v>
      </c>
      <c r="K124" s="111"/>
      <c r="L124" s="111"/>
      <c r="M124" s="112">
        <f>SUM(C124*15,F124*7.5,G124*7.5,H124*7.5,I124*7.5,J124*7.5,K124*100,L124*20)</f>
        <v>2589</v>
      </c>
      <c r="N124" s="112">
        <v>0</v>
      </c>
      <c r="O124" s="115">
        <v>0</v>
      </c>
      <c r="P124" s="115"/>
      <c r="Q124" s="122">
        <f t="shared" si="23"/>
        <v>2589</v>
      </c>
      <c r="R124" s="152"/>
    </row>
    <row r="125" spans="1:18" ht="12.75" customHeight="1">
      <c r="A125" s="387"/>
      <c r="B125" s="108" t="s">
        <v>116</v>
      </c>
      <c r="C125" s="109">
        <v>20</v>
      </c>
      <c r="D125" s="109">
        <v>14</v>
      </c>
      <c r="E125" s="109">
        <v>4</v>
      </c>
      <c r="F125" s="109">
        <v>1</v>
      </c>
      <c r="G125" s="109"/>
      <c r="H125" s="110">
        <v>1</v>
      </c>
      <c r="I125" s="110"/>
      <c r="J125" s="111"/>
      <c r="K125" s="111"/>
      <c r="L125" s="111"/>
      <c r="M125" s="112">
        <f>SUM(C125*15,F125*7.5,G125*7.5,H125*7.5,I125*7.5,J125*7.5,K125*100,L125*20)</f>
        <v>315</v>
      </c>
      <c r="N125" s="112">
        <v>37.5</v>
      </c>
      <c r="O125" s="115"/>
      <c r="P125" s="115"/>
      <c r="Q125" s="122">
        <f t="shared" si="23"/>
        <v>277.5</v>
      </c>
      <c r="R125" s="152">
        <v>1</v>
      </c>
    </row>
    <row r="126" spans="1:18" ht="12.75" customHeight="1">
      <c r="A126" s="387"/>
      <c r="B126" s="116" t="s">
        <v>117</v>
      </c>
      <c r="C126" s="117">
        <f aca="true" t="shared" si="26" ref="C126:P126">SUM(C121:C125)</f>
        <v>730</v>
      </c>
      <c r="D126" s="117">
        <f t="shared" si="26"/>
        <v>109</v>
      </c>
      <c r="E126" s="117">
        <f t="shared" si="26"/>
        <v>43</v>
      </c>
      <c r="F126" s="117">
        <f t="shared" si="26"/>
        <v>53.2</v>
      </c>
      <c r="G126" s="117">
        <f t="shared" si="26"/>
        <v>4</v>
      </c>
      <c r="H126" s="117">
        <f t="shared" si="26"/>
        <v>24</v>
      </c>
      <c r="I126" s="117">
        <f t="shared" si="26"/>
        <v>2</v>
      </c>
      <c r="J126" s="117">
        <f t="shared" si="26"/>
        <v>74</v>
      </c>
      <c r="K126" s="117">
        <f t="shared" si="26"/>
        <v>0</v>
      </c>
      <c r="L126" s="118">
        <f t="shared" si="26"/>
        <v>0</v>
      </c>
      <c r="M126" s="119">
        <f t="shared" si="26"/>
        <v>12129</v>
      </c>
      <c r="N126" s="119">
        <f t="shared" si="26"/>
        <v>1305</v>
      </c>
      <c r="O126" s="118">
        <f t="shared" si="26"/>
        <v>0</v>
      </c>
      <c r="P126" s="118">
        <f t="shared" si="26"/>
        <v>0</v>
      </c>
      <c r="Q126" s="120">
        <f t="shared" si="23"/>
        <v>10824</v>
      </c>
      <c r="R126" s="121">
        <f>SUM(R121:R125)</f>
        <v>45</v>
      </c>
    </row>
    <row r="127" spans="1:18" ht="12.75" customHeight="1">
      <c r="A127" s="387">
        <v>43545</v>
      </c>
      <c r="B127" s="108" t="s">
        <v>112</v>
      </c>
      <c r="C127" s="109">
        <v>332</v>
      </c>
      <c r="D127" s="109">
        <v>29</v>
      </c>
      <c r="E127" s="109">
        <v>18</v>
      </c>
      <c r="F127" s="109">
        <v>34</v>
      </c>
      <c r="G127" s="109"/>
      <c r="H127" s="110">
        <v>6</v>
      </c>
      <c r="I127" s="110"/>
      <c r="J127" s="111">
        <v>19</v>
      </c>
      <c r="K127" s="111"/>
      <c r="L127" s="111"/>
      <c r="M127" s="112">
        <f>SUM(C127*15,F127*7.5,G127*7.5,H127*7.5,I127*7.5,J127*7.5,K127*100,L127*20)</f>
        <v>5422.5</v>
      </c>
      <c r="N127" s="112">
        <v>832.5</v>
      </c>
      <c r="O127" s="113"/>
      <c r="P127" s="113"/>
      <c r="Q127" s="122">
        <f t="shared" si="23"/>
        <v>4590</v>
      </c>
      <c r="R127" s="152">
        <v>11</v>
      </c>
    </row>
    <row r="128" spans="1:18" ht="12.75" customHeight="1">
      <c r="A128" s="387"/>
      <c r="B128" s="108" t="s">
        <v>113</v>
      </c>
      <c r="C128" s="109"/>
      <c r="D128" s="109"/>
      <c r="E128" s="109"/>
      <c r="F128" s="109"/>
      <c r="G128" s="109"/>
      <c r="H128" s="110"/>
      <c r="I128" s="110"/>
      <c r="J128" s="111"/>
      <c r="K128" s="111"/>
      <c r="L128" s="111"/>
      <c r="M128" s="112">
        <f>SUM(C128*15,F128*7.5,G128*7.5,H128*7.5,I128*7.5,J128*7.5,K128*100,L128*20)</f>
        <v>0</v>
      </c>
      <c r="N128" s="112"/>
      <c r="O128" s="115"/>
      <c r="P128" s="115"/>
      <c r="Q128" s="122">
        <f t="shared" si="23"/>
        <v>0</v>
      </c>
      <c r="R128" s="152"/>
    </row>
    <row r="129" spans="1:18" ht="12.75" customHeight="1">
      <c r="A129" s="387"/>
      <c r="B129" s="108" t="s">
        <v>114</v>
      </c>
      <c r="C129" s="109">
        <v>238</v>
      </c>
      <c r="D129" s="109"/>
      <c r="E129" s="109">
        <v>9</v>
      </c>
      <c r="F129" s="109">
        <v>17</v>
      </c>
      <c r="G129" s="109">
        <v>1</v>
      </c>
      <c r="H129" s="110">
        <v>13</v>
      </c>
      <c r="I129" s="110"/>
      <c r="J129" s="111">
        <v>17</v>
      </c>
      <c r="K129" s="111"/>
      <c r="L129" s="111"/>
      <c r="M129" s="112">
        <f>SUM(C129*15,F129*7.5,G129*7.5,H129*7.5,I129*7.5,J129*7.5,K129*100,L129*20)</f>
        <v>3930</v>
      </c>
      <c r="N129" s="112">
        <v>375</v>
      </c>
      <c r="O129" s="115"/>
      <c r="P129" s="115"/>
      <c r="Q129" s="122">
        <f t="shared" si="23"/>
        <v>3555</v>
      </c>
      <c r="R129" s="152">
        <v>18</v>
      </c>
    </row>
    <row r="130" spans="1:18" ht="12.75" customHeight="1">
      <c r="A130" s="387"/>
      <c r="B130" s="108" t="s">
        <v>115</v>
      </c>
      <c r="C130" s="109">
        <v>218</v>
      </c>
      <c r="D130" s="109">
        <v>25</v>
      </c>
      <c r="E130" s="109">
        <v>0</v>
      </c>
      <c r="F130" s="109">
        <v>36</v>
      </c>
      <c r="G130" s="109"/>
      <c r="H130" s="110">
        <v>2</v>
      </c>
      <c r="I130" s="110"/>
      <c r="J130" s="111">
        <v>16</v>
      </c>
      <c r="K130" s="111"/>
      <c r="L130" s="111"/>
      <c r="M130" s="112">
        <f>SUM(C130*15,F130*7.5,G130*7.5,H130*7.5,I130*7.5,J130*7.5,K130*100,L130*20)</f>
        <v>3675</v>
      </c>
      <c r="N130" s="112">
        <v>330</v>
      </c>
      <c r="O130" s="115"/>
      <c r="P130" s="115"/>
      <c r="Q130" s="122">
        <f t="shared" si="23"/>
        <v>3345</v>
      </c>
      <c r="R130" s="152">
        <v>15</v>
      </c>
    </row>
    <row r="131" spans="1:18" ht="12.75" customHeight="1">
      <c r="A131" s="387"/>
      <c r="B131" s="108" t="s">
        <v>116</v>
      </c>
      <c r="C131" s="109">
        <v>24</v>
      </c>
      <c r="D131" s="109">
        <v>23</v>
      </c>
      <c r="E131" s="109">
        <v>2</v>
      </c>
      <c r="F131" s="109"/>
      <c r="G131" s="109"/>
      <c r="H131" s="110">
        <v>1</v>
      </c>
      <c r="I131" s="110"/>
      <c r="J131" s="111"/>
      <c r="K131" s="111"/>
      <c r="L131" s="111"/>
      <c r="M131" s="112">
        <f>SUM(C131*15,F131*7.5,G131*7.5,H131*7.5,I131*7.5,J131*7.5,K131*100,L131*20)</f>
        <v>367.5</v>
      </c>
      <c r="N131" s="112">
        <v>15</v>
      </c>
      <c r="O131" s="115"/>
      <c r="P131" s="115"/>
      <c r="Q131" s="122">
        <f t="shared" si="23"/>
        <v>352.5</v>
      </c>
      <c r="R131" s="152">
        <v>1</v>
      </c>
    </row>
    <row r="132" spans="1:18" ht="12.75" customHeight="1">
      <c r="A132" s="387"/>
      <c r="B132" s="116" t="s">
        <v>117</v>
      </c>
      <c r="C132" s="117">
        <f aca="true" t="shared" si="27" ref="C132:P132">SUM(C127:C131)</f>
        <v>812</v>
      </c>
      <c r="D132" s="117">
        <f t="shared" si="27"/>
        <v>77</v>
      </c>
      <c r="E132" s="117">
        <f t="shared" si="27"/>
        <v>29</v>
      </c>
      <c r="F132" s="117">
        <f t="shared" si="27"/>
        <v>87</v>
      </c>
      <c r="G132" s="117">
        <f t="shared" si="27"/>
        <v>1</v>
      </c>
      <c r="H132" s="117">
        <f t="shared" si="27"/>
        <v>22</v>
      </c>
      <c r="I132" s="117">
        <f t="shared" si="27"/>
        <v>0</v>
      </c>
      <c r="J132" s="117">
        <f t="shared" si="27"/>
        <v>52</v>
      </c>
      <c r="K132" s="117">
        <f t="shared" si="27"/>
        <v>0</v>
      </c>
      <c r="L132" s="118">
        <f t="shared" si="27"/>
        <v>0</v>
      </c>
      <c r="M132" s="119">
        <f t="shared" si="27"/>
        <v>13395</v>
      </c>
      <c r="N132" s="119">
        <f t="shared" si="27"/>
        <v>1552.5</v>
      </c>
      <c r="O132" s="118">
        <f t="shared" si="27"/>
        <v>0</v>
      </c>
      <c r="P132" s="118">
        <f t="shared" si="27"/>
        <v>0</v>
      </c>
      <c r="Q132" s="120">
        <f t="shared" si="23"/>
        <v>11842.5</v>
      </c>
      <c r="R132" s="121">
        <f>SUM(R127:R131)</f>
        <v>45</v>
      </c>
    </row>
    <row r="133" spans="1:18" ht="12.75" customHeight="1">
      <c r="A133" s="387">
        <v>43546</v>
      </c>
      <c r="B133" s="108" t="s">
        <v>112</v>
      </c>
      <c r="C133" s="109">
        <v>273</v>
      </c>
      <c r="D133" s="109">
        <v>10</v>
      </c>
      <c r="E133" s="109">
        <v>19</v>
      </c>
      <c r="F133" s="109">
        <v>19</v>
      </c>
      <c r="G133" s="109">
        <v>1</v>
      </c>
      <c r="H133" s="110">
        <v>9</v>
      </c>
      <c r="I133" s="110"/>
      <c r="J133" s="111">
        <v>18</v>
      </c>
      <c r="K133" s="111"/>
      <c r="L133" s="111"/>
      <c r="M133" s="112">
        <f>SUM(C133*15,F133*7.5,G133*7.5,H133*7.5,I133*7.5,J133*7.5,K133*100,L133*20)</f>
        <v>4447.5</v>
      </c>
      <c r="N133" s="112">
        <v>1170</v>
      </c>
      <c r="O133" s="113"/>
      <c r="P133" s="113"/>
      <c r="Q133" s="122">
        <f t="shared" si="23"/>
        <v>3277.5</v>
      </c>
      <c r="R133" s="152">
        <v>31</v>
      </c>
    </row>
    <row r="134" spans="1:18" ht="12.75" customHeight="1">
      <c r="A134" s="387"/>
      <c r="B134" s="108" t="s">
        <v>113</v>
      </c>
      <c r="C134" s="109"/>
      <c r="D134" s="109"/>
      <c r="E134" s="109"/>
      <c r="F134" s="109"/>
      <c r="G134" s="109"/>
      <c r="H134" s="110"/>
      <c r="I134" s="110"/>
      <c r="J134" s="111"/>
      <c r="K134" s="111"/>
      <c r="L134" s="111"/>
      <c r="M134" s="112">
        <f>SUM(C134*15,F134*7.5,G134*7.5,H134*7.5,I134*7.5,J134*7.5,K134*100,L134*20)</f>
        <v>0</v>
      </c>
      <c r="N134" s="112"/>
      <c r="O134" s="115"/>
      <c r="P134" s="115"/>
      <c r="Q134" s="122">
        <f t="shared" si="23"/>
        <v>0</v>
      </c>
      <c r="R134" s="152">
        <v>40</v>
      </c>
    </row>
    <row r="135" spans="1:18" ht="12.75" customHeight="1">
      <c r="A135" s="387"/>
      <c r="B135" s="108" t="s">
        <v>114</v>
      </c>
      <c r="C135" s="109">
        <v>381</v>
      </c>
      <c r="D135" s="109">
        <v>19</v>
      </c>
      <c r="E135" s="109">
        <v>19</v>
      </c>
      <c r="F135" s="109">
        <v>46</v>
      </c>
      <c r="G135" s="109"/>
      <c r="H135" s="110">
        <v>10</v>
      </c>
      <c r="I135" s="110"/>
      <c r="J135" s="111">
        <v>35</v>
      </c>
      <c r="K135" s="111"/>
      <c r="L135" s="111"/>
      <c r="M135" s="112">
        <f>SUM(C135*15,F135*7.5,G135*7.5,H135*7.5,I135*7.5,J135*7.5,K135*100,L135*20)</f>
        <v>6397.5</v>
      </c>
      <c r="N135" s="112">
        <v>1065</v>
      </c>
      <c r="O135" s="115"/>
      <c r="P135" s="115">
        <v>30</v>
      </c>
      <c r="Q135" s="122">
        <f t="shared" si="23"/>
        <v>5362.5</v>
      </c>
      <c r="R135" s="152"/>
    </row>
    <row r="136" spans="1:18" ht="12.75" customHeight="1">
      <c r="A136" s="387"/>
      <c r="B136" s="108" t="s">
        <v>115</v>
      </c>
      <c r="C136" s="109">
        <v>269</v>
      </c>
      <c r="D136" s="109">
        <v>35</v>
      </c>
      <c r="E136" s="109">
        <v>18</v>
      </c>
      <c r="F136" s="109">
        <v>28</v>
      </c>
      <c r="G136" s="109">
        <v>1</v>
      </c>
      <c r="H136" s="110">
        <v>6</v>
      </c>
      <c r="I136" s="110">
        <v>1</v>
      </c>
      <c r="J136" s="111">
        <v>15</v>
      </c>
      <c r="K136" s="111"/>
      <c r="L136" s="111"/>
      <c r="M136" s="112">
        <f>SUM(C136*15,F136*7.5,G136*7.5,H136*7.5,I136*7.5,J136*7.5,K136*100,L136*20)</f>
        <v>4417.5</v>
      </c>
      <c r="N136" s="112">
        <v>472.5</v>
      </c>
      <c r="O136" s="115"/>
      <c r="P136" s="115"/>
      <c r="Q136" s="122">
        <f t="shared" si="23"/>
        <v>3945</v>
      </c>
      <c r="R136" s="152">
        <v>21</v>
      </c>
    </row>
    <row r="137" spans="1:18" ht="12.75" customHeight="1">
      <c r="A137" s="387"/>
      <c r="B137" s="108" t="s">
        <v>116</v>
      </c>
      <c r="C137" s="109">
        <v>62</v>
      </c>
      <c r="D137" s="109">
        <v>12</v>
      </c>
      <c r="E137" s="109">
        <v>10</v>
      </c>
      <c r="F137" s="109">
        <v>4</v>
      </c>
      <c r="G137" s="109"/>
      <c r="H137" s="110">
        <v>13</v>
      </c>
      <c r="I137" s="110"/>
      <c r="J137" s="111">
        <v>5</v>
      </c>
      <c r="K137" s="111"/>
      <c r="L137" s="111"/>
      <c r="M137" s="112">
        <f>SUM(C137*15,F137*7.5,G137*7.5,H137*7.5,I137*7.5,J137*7.5,K137*100,L137*20)</f>
        <v>1095</v>
      </c>
      <c r="N137" s="112">
        <v>135</v>
      </c>
      <c r="O137" s="115"/>
      <c r="P137" s="115"/>
      <c r="Q137" s="122">
        <f t="shared" si="23"/>
        <v>960</v>
      </c>
      <c r="R137" s="152">
        <v>5</v>
      </c>
    </row>
    <row r="138" spans="1:18" ht="12.75" customHeight="1">
      <c r="A138" s="387"/>
      <c r="B138" s="116" t="s">
        <v>117</v>
      </c>
      <c r="C138" s="117">
        <f aca="true" t="shared" si="28" ref="C138:P138">SUM(C133:C137)</f>
        <v>985</v>
      </c>
      <c r="D138" s="117">
        <f t="shared" si="28"/>
        <v>76</v>
      </c>
      <c r="E138" s="117">
        <f t="shared" si="28"/>
        <v>66</v>
      </c>
      <c r="F138" s="117">
        <f t="shared" si="28"/>
        <v>97</v>
      </c>
      <c r="G138" s="117">
        <f t="shared" si="28"/>
        <v>2</v>
      </c>
      <c r="H138" s="117">
        <f t="shared" si="28"/>
        <v>38</v>
      </c>
      <c r="I138" s="117">
        <f t="shared" si="28"/>
        <v>1</v>
      </c>
      <c r="J138" s="117">
        <f t="shared" si="28"/>
        <v>73</v>
      </c>
      <c r="K138" s="117">
        <f t="shared" si="28"/>
        <v>0</v>
      </c>
      <c r="L138" s="118">
        <f t="shared" si="28"/>
        <v>0</v>
      </c>
      <c r="M138" s="119">
        <f t="shared" si="28"/>
        <v>16357.5</v>
      </c>
      <c r="N138" s="119">
        <f t="shared" si="28"/>
        <v>2842.5</v>
      </c>
      <c r="O138" s="118">
        <f t="shared" si="28"/>
        <v>0</v>
      </c>
      <c r="P138" s="118">
        <f t="shared" si="28"/>
        <v>30</v>
      </c>
      <c r="Q138" s="120">
        <f t="shared" si="23"/>
        <v>13545</v>
      </c>
      <c r="R138" s="121">
        <f>SUM(R133:R137)</f>
        <v>97</v>
      </c>
    </row>
    <row r="139" spans="1:18" ht="12.75" customHeight="1">
      <c r="A139" s="387">
        <v>43547</v>
      </c>
      <c r="B139" s="108" t="s">
        <v>112</v>
      </c>
      <c r="C139" s="109">
        <v>451</v>
      </c>
      <c r="D139" s="109">
        <v>75</v>
      </c>
      <c r="E139" s="109">
        <v>15</v>
      </c>
      <c r="F139" s="109">
        <v>120</v>
      </c>
      <c r="G139" s="109"/>
      <c r="H139" s="110"/>
      <c r="I139" s="110"/>
      <c r="J139" s="111">
        <v>39</v>
      </c>
      <c r="K139" s="111"/>
      <c r="L139" s="111"/>
      <c r="M139" s="112">
        <f>SUM(C139*15,F139*7.5,G139*7.5,H139*7.5,I139*7.5,J139*7.5,K139*100,L139*20)</f>
        <v>7957.5</v>
      </c>
      <c r="N139" s="112">
        <v>2302.5</v>
      </c>
      <c r="O139" s="113"/>
      <c r="P139" s="113"/>
      <c r="Q139" s="122">
        <f t="shared" si="23"/>
        <v>5655</v>
      </c>
      <c r="R139" s="152">
        <v>87</v>
      </c>
    </row>
    <row r="140" spans="1:18" ht="12.75" customHeight="1">
      <c r="A140" s="387"/>
      <c r="B140" s="108" t="s">
        <v>113</v>
      </c>
      <c r="C140" s="109"/>
      <c r="D140" s="109"/>
      <c r="E140" s="109"/>
      <c r="F140" s="109"/>
      <c r="G140" s="109"/>
      <c r="H140" s="110"/>
      <c r="I140" s="110"/>
      <c r="J140" s="111"/>
      <c r="K140" s="111"/>
      <c r="L140" s="111"/>
      <c r="M140" s="112">
        <f>SUM(C140*15,F140*7.5,G140*7.5,H140*7.5,I140*7.5,J140*7.5,K140*100,L140*20)</f>
        <v>0</v>
      </c>
      <c r="N140" s="112"/>
      <c r="O140" s="115"/>
      <c r="P140" s="115"/>
      <c r="Q140" s="122">
        <f t="shared" si="23"/>
        <v>0</v>
      </c>
      <c r="R140" s="152"/>
    </row>
    <row r="141" spans="1:18" ht="12.75" customHeight="1">
      <c r="A141" s="387"/>
      <c r="B141" s="108" t="s">
        <v>114</v>
      </c>
      <c r="C141" s="109">
        <v>526</v>
      </c>
      <c r="D141" s="109"/>
      <c r="E141" s="109">
        <v>34</v>
      </c>
      <c r="F141" s="109">
        <v>105</v>
      </c>
      <c r="G141" s="109">
        <v>2</v>
      </c>
      <c r="H141" s="110">
        <v>59</v>
      </c>
      <c r="I141" s="110">
        <v>3</v>
      </c>
      <c r="J141" s="111">
        <v>117</v>
      </c>
      <c r="K141" s="111"/>
      <c r="L141" s="111">
        <v>3</v>
      </c>
      <c r="M141" s="112">
        <f>SUM(C141*15,F141*7.5,G141*7.5,H141*7.5,I141*7.5,J141*7.5,K141*100,L141*20)</f>
        <v>10095</v>
      </c>
      <c r="N141" s="112">
        <v>2685</v>
      </c>
      <c r="O141" s="115"/>
      <c r="P141" s="115"/>
      <c r="Q141" s="122">
        <f t="shared" si="23"/>
        <v>7410</v>
      </c>
      <c r="R141" s="152">
        <v>100</v>
      </c>
    </row>
    <row r="142" spans="1:18" ht="12.75" customHeight="1">
      <c r="A142" s="387"/>
      <c r="B142" s="108" t="s">
        <v>115</v>
      </c>
      <c r="C142" s="109">
        <v>220</v>
      </c>
      <c r="D142" s="109">
        <v>35</v>
      </c>
      <c r="E142" s="109">
        <v>15</v>
      </c>
      <c r="F142" s="109">
        <v>54</v>
      </c>
      <c r="G142" s="109"/>
      <c r="H142" s="110">
        <v>6</v>
      </c>
      <c r="I142" s="110"/>
      <c r="J142" s="111">
        <v>16</v>
      </c>
      <c r="K142" s="111"/>
      <c r="L142" s="111"/>
      <c r="M142" s="112">
        <f>SUM(C142*15,F142*7.5,G142*7.5,H142*7.5,I142*7.5,J142*7.5,K142*100,L142*20)</f>
        <v>3870</v>
      </c>
      <c r="N142" s="112">
        <v>982.5</v>
      </c>
      <c r="O142" s="115"/>
      <c r="P142" s="115"/>
      <c r="Q142" s="122">
        <f t="shared" si="23"/>
        <v>2887.5</v>
      </c>
      <c r="R142" s="152">
        <v>40</v>
      </c>
    </row>
    <row r="143" spans="1:18" ht="12.75" customHeight="1">
      <c r="A143" s="387"/>
      <c r="B143" s="108" t="s">
        <v>116</v>
      </c>
      <c r="C143" s="109">
        <v>44</v>
      </c>
      <c r="D143" s="109">
        <v>33</v>
      </c>
      <c r="E143" s="109">
        <v>10</v>
      </c>
      <c r="F143" s="109">
        <v>3</v>
      </c>
      <c r="G143" s="109"/>
      <c r="H143" s="110">
        <v>11</v>
      </c>
      <c r="I143" s="110"/>
      <c r="J143" s="111">
        <v>37</v>
      </c>
      <c r="K143" s="111"/>
      <c r="L143" s="111"/>
      <c r="M143" s="112">
        <f>SUM(C143*15,F143*7.5,G143*7.5,H143*7.5,I143*7.5,J143*7.5,K143*100,L143*20)</f>
        <v>1042.5</v>
      </c>
      <c r="N143" s="112">
        <v>90</v>
      </c>
      <c r="O143" s="115"/>
      <c r="P143" s="115"/>
      <c r="Q143" s="122">
        <f t="shared" si="23"/>
        <v>952.5</v>
      </c>
      <c r="R143" s="152">
        <v>3</v>
      </c>
    </row>
    <row r="144" spans="1:18" ht="12.75" customHeight="1">
      <c r="A144" s="387"/>
      <c r="B144" s="116" t="s">
        <v>117</v>
      </c>
      <c r="C144" s="117">
        <f aca="true" t="shared" si="29" ref="C144:P144">SUM(C139:C143)</f>
        <v>1241</v>
      </c>
      <c r="D144" s="117">
        <f t="shared" si="29"/>
        <v>143</v>
      </c>
      <c r="E144" s="117">
        <f t="shared" si="29"/>
        <v>74</v>
      </c>
      <c r="F144" s="117">
        <f t="shared" si="29"/>
        <v>282</v>
      </c>
      <c r="G144" s="117">
        <f t="shared" si="29"/>
        <v>2</v>
      </c>
      <c r="H144" s="117">
        <f t="shared" si="29"/>
        <v>76</v>
      </c>
      <c r="I144" s="117">
        <f t="shared" si="29"/>
        <v>3</v>
      </c>
      <c r="J144" s="117">
        <f t="shared" si="29"/>
        <v>209</v>
      </c>
      <c r="K144" s="117">
        <f t="shared" si="29"/>
        <v>0</v>
      </c>
      <c r="L144" s="118">
        <f t="shared" si="29"/>
        <v>3</v>
      </c>
      <c r="M144" s="119">
        <f t="shared" si="29"/>
        <v>22965</v>
      </c>
      <c r="N144" s="119">
        <f t="shared" si="29"/>
        <v>6060</v>
      </c>
      <c r="O144" s="118">
        <f t="shared" si="29"/>
        <v>0</v>
      </c>
      <c r="P144" s="118">
        <f t="shared" si="29"/>
        <v>0</v>
      </c>
      <c r="Q144" s="120">
        <f t="shared" si="23"/>
        <v>16905</v>
      </c>
      <c r="R144" s="121">
        <f>SUM(R139:R143)</f>
        <v>230</v>
      </c>
    </row>
    <row r="145" spans="1:18" ht="12.75" customHeight="1">
      <c r="A145" s="387">
        <v>43548</v>
      </c>
      <c r="B145" s="108" t="s">
        <v>112</v>
      </c>
      <c r="C145" s="109">
        <v>463</v>
      </c>
      <c r="D145" s="109">
        <v>47</v>
      </c>
      <c r="E145" s="109">
        <v>24</v>
      </c>
      <c r="F145" s="109">
        <v>87</v>
      </c>
      <c r="G145" s="109">
        <v>3</v>
      </c>
      <c r="H145" s="110">
        <v>70</v>
      </c>
      <c r="I145" s="110">
        <v>1</v>
      </c>
      <c r="J145" s="111">
        <v>64</v>
      </c>
      <c r="K145" s="111"/>
      <c r="L145" s="111"/>
      <c r="M145" s="112">
        <f>SUM(C145*15,F145*7.5,G145*7.5,H145*7.5,I145*7.5,J145*7.5,K145*100,L145*20)</f>
        <v>8632.5</v>
      </c>
      <c r="N145" s="112">
        <v>4117.5</v>
      </c>
      <c r="O145" s="113"/>
      <c r="P145" s="113">
        <v>15</v>
      </c>
      <c r="Q145" s="122">
        <f t="shared" si="23"/>
        <v>4530</v>
      </c>
      <c r="R145" s="152">
        <v>149</v>
      </c>
    </row>
    <row r="146" spans="1:18" ht="12.75" customHeight="1">
      <c r="A146" s="387"/>
      <c r="B146" s="108" t="s">
        <v>113</v>
      </c>
      <c r="C146" s="109">
        <v>206</v>
      </c>
      <c r="D146" s="109"/>
      <c r="E146" s="109">
        <v>19</v>
      </c>
      <c r="F146" s="109">
        <v>26</v>
      </c>
      <c r="G146" s="109">
        <v>6</v>
      </c>
      <c r="H146" s="110">
        <v>24</v>
      </c>
      <c r="I146" s="110"/>
      <c r="J146" s="111">
        <v>37</v>
      </c>
      <c r="K146" s="111"/>
      <c r="L146" s="111"/>
      <c r="M146" s="112">
        <f>SUM(C146*15,F146*7.5,G146*7.5,H146*7.5,I146*7.5,J146*7.5,K146*100,L146*20)</f>
        <v>3787.5</v>
      </c>
      <c r="N146" s="112"/>
      <c r="O146" s="115"/>
      <c r="P146" s="115"/>
      <c r="Q146" s="122">
        <f t="shared" si="23"/>
        <v>3787.5</v>
      </c>
      <c r="R146" s="152"/>
    </row>
    <row r="147" spans="1:18" ht="12.75" customHeight="1">
      <c r="A147" s="387"/>
      <c r="B147" s="108" t="s">
        <v>114</v>
      </c>
      <c r="C147" s="109">
        <v>424</v>
      </c>
      <c r="D147" s="109"/>
      <c r="E147" s="109">
        <v>14</v>
      </c>
      <c r="F147" s="109">
        <v>55</v>
      </c>
      <c r="G147" s="109">
        <v>4</v>
      </c>
      <c r="H147" s="110">
        <v>41</v>
      </c>
      <c r="I147" s="110">
        <v>2</v>
      </c>
      <c r="J147" s="111">
        <v>72</v>
      </c>
      <c r="K147" s="111"/>
      <c r="L147" s="111"/>
      <c r="M147" s="112">
        <f>SUM(C147*15,F147*7.5,G147*7.5,H147*7.5,I147*7.5,J147*7.5,K147*100,L147*20)</f>
        <v>7665</v>
      </c>
      <c r="N147" s="112">
        <v>2152.5</v>
      </c>
      <c r="O147" s="115"/>
      <c r="P147" s="115"/>
      <c r="Q147" s="122">
        <f t="shared" si="23"/>
        <v>5512.5</v>
      </c>
      <c r="R147" s="152">
        <v>83</v>
      </c>
    </row>
    <row r="148" spans="1:18" ht="12.75" customHeight="1">
      <c r="A148" s="387"/>
      <c r="B148" s="108" t="s">
        <v>115</v>
      </c>
      <c r="C148" s="109">
        <v>241</v>
      </c>
      <c r="D148" s="109">
        <v>56</v>
      </c>
      <c r="E148" s="109">
        <v>45</v>
      </c>
      <c r="F148" s="109">
        <v>101</v>
      </c>
      <c r="G148" s="109">
        <v>1</v>
      </c>
      <c r="H148" s="110">
        <v>1</v>
      </c>
      <c r="I148" s="110"/>
      <c r="J148" s="111">
        <v>7</v>
      </c>
      <c r="K148" s="111"/>
      <c r="L148" s="111"/>
      <c r="M148" s="112">
        <f>SUM(C148*15,F148*7.5,G148*7.5,H148*7.5,I148*7.5,J148*7.5,K148*100,L148*20)</f>
        <v>4440</v>
      </c>
      <c r="N148" s="112">
        <v>525</v>
      </c>
      <c r="O148" s="115"/>
      <c r="P148" s="115">
        <v>12</v>
      </c>
      <c r="Q148" s="122">
        <f t="shared" si="23"/>
        <v>3927</v>
      </c>
      <c r="R148" s="152">
        <v>19</v>
      </c>
    </row>
    <row r="149" spans="1:18" ht="12.75" customHeight="1">
      <c r="A149" s="387"/>
      <c r="B149" s="108" t="s">
        <v>116</v>
      </c>
      <c r="C149" s="109">
        <v>89</v>
      </c>
      <c r="D149" s="109">
        <v>30</v>
      </c>
      <c r="E149" s="109">
        <v>13</v>
      </c>
      <c r="F149" s="109">
        <v>19</v>
      </c>
      <c r="G149" s="109">
        <v>1</v>
      </c>
      <c r="H149" s="110">
        <v>14</v>
      </c>
      <c r="I149" s="110"/>
      <c r="J149" s="111">
        <v>35</v>
      </c>
      <c r="K149" s="111"/>
      <c r="L149" s="111"/>
      <c r="M149" s="112">
        <f>SUM(C149*15,F149*7.5,G149*7.5,H149*7.5,I149*7.5,J149*7.5,K149*100,L149*20)</f>
        <v>1852.5</v>
      </c>
      <c r="N149" s="112">
        <v>735</v>
      </c>
      <c r="O149" s="115"/>
      <c r="P149" s="115"/>
      <c r="Q149" s="122">
        <f t="shared" si="23"/>
        <v>1117.5</v>
      </c>
      <c r="R149" s="152">
        <v>26</v>
      </c>
    </row>
    <row r="150" spans="1:18" ht="12.75" customHeight="1">
      <c r="A150" s="387"/>
      <c r="B150" s="116" t="s">
        <v>117</v>
      </c>
      <c r="C150" s="117">
        <f aca="true" t="shared" si="30" ref="C150:P150">SUM(C145:C149)</f>
        <v>1423</v>
      </c>
      <c r="D150" s="117">
        <f t="shared" si="30"/>
        <v>133</v>
      </c>
      <c r="E150" s="117">
        <f t="shared" si="30"/>
        <v>115</v>
      </c>
      <c r="F150" s="117">
        <f t="shared" si="30"/>
        <v>288</v>
      </c>
      <c r="G150" s="117">
        <f t="shared" si="30"/>
        <v>15</v>
      </c>
      <c r="H150" s="117">
        <f t="shared" si="30"/>
        <v>150</v>
      </c>
      <c r="I150" s="117">
        <f t="shared" si="30"/>
        <v>3</v>
      </c>
      <c r="J150" s="117">
        <f t="shared" si="30"/>
        <v>215</v>
      </c>
      <c r="K150" s="117">
        <f t="shared" si="30"/>
        <v>0</v>
      </c>
      <c r="L150" s="118">
        <f t="shared" si="30"/>
        <v>0</v>
      </c>
      <c r="M150" s="119">
        <f t="shared" si="30"/>
        <v>26377.5</v>
      </c>
      <c r="N150" s="119">
        <f t="shared" si="30"/>
        <v>7530</v>
      </c>
      <c r="O150" s="118">
        <f t="shared" si="30"/>
        <v>0</v>
      </c>
      <c r="P150" s="118">
        <f t="shared" si="30"/>
        <v>27</v>
      </c>
      <c r="Q150" s="120">
        <f t="shared" si="23"/>
        <v>18874.5</v>
      </c>
      <c r="R150" s="121">
        <f>SUM(R145:R149)</f>
        <v>277</v>
      </c>
    </row>
    <row r="151" spans="1:18" ht="12.75" customHeight="1">
      <c r="A151" s="385" t="s">
        <v>118</v>
      </c>
      <c r="B151" s="385"/>
      <c r="C151" s="125">
        <f aca="true" t="shared" si="31" ref="C151:R151">SUM(C114,C120,C126,C132,C138,C144,C150)</f>
        <v>6490</v>
      </c>
      <c r="D151" s="125">
        <f t="shared" si="31"/>
        <v>711</v>
      </c>
      <c r="E151" s="125">
        <f t="shared" si="31"/>
        <v>389</v>
      </c>
      <c r="F151" s="125">
        <f t="shared" si="31"/>
        <v>959.2</v>
      </c>
      <c r="G151" s="125">
        <f t="shared" si="31"/>
        <v>28</v>
      </c>
      <c r="H151" s="125">
        <f t="shared" si="31"/>
        <v>370</v>
      </c>
      <c r="I151" s="125">
        <f t="shared" si="31"/>
        <v>10</v>
      </c>
      <c r="J151" s="125">
        <f t="shared" si="31"/>
        <v>790</v>
      </c>
      <c r="K151" s="125">
        <f t="shared" si="31"/>
        <v>2</v>
      </c>
      <c r="L151" s="125">
        <f t="shared" si="31"/>
        <v>8</v>
      </c>
      <c r="M151" s="125">
        <f t="shared" si="31"/>
        <v>113889</v>
      </c>
      <c r="N151" s="125">
        <f t="shared" si="31"/>
        <v>23690</v>
      </c>
      <c r="O151" s="125">
        <f t="shared" si="31"/>
        <v>0</v>
      </c>
      <c r="P151" s="125">
        <f t="shared" si="31"/>
        <v>57</v>
      </c>
      <c r="Q151" s="125">
        <f t="shared" si="31"/>
        <v>90256</v>
      </c>
      <c r="R151" s="125">
        <f t="shared" si="31"/>
        <v>866</v>
      </c>
    </row>
    <row r="152" spans="1:18" ht="12.75" customHeight="1">
      <c r="A152" s="387">
        <v>43549</v>
      </c>
      <c r="B152" s="108" t="s">
        <v>112</v>
      </c>
      <c r="C152" s="109">
        <v>201</v>
      </c>
      <c r="D152" s="109">
        <v>22</v>
      </c>
      <c r="E152" s="109">
        <v>4</v>
      </c>
      <c r="F152" s="109">
        <v>23</v>
      </c>
      <c r="G152" s="109"/>
      <c r="H152" s="110">
        <v>5</v>
      </c>
      <c r="I152" s="110"/>
      <c r="J152" s="111">
        <v>24</v>
      </c>
      <c r="K152" s="111"/>
      <c r="L152" s="111"/>
      <c r="M152" s="112">
        <f>SUM(C152*15,F152*7.5,G152*7.5,H152*7.5,I152*7.5,J152*7.5,K152*100,L152*20)</f>
        <v>3405</v>
      </c>
      <c r="N152" s="112">
        <v>870</v>
      </c>
      <c r="O152" s="113">
        <v>18</v>
      </c>
      <c r="P152" s="113"/>
      <c r="Q152" s="122">
        <f aca="true" t="shared" si="32" ref="Q152:Q193">SUM(M152-N152)-O152+P152</f>
        <v>2517</v>
      </c>
      <c r="R152" s="152">
        <v>31</v>
      </c>
    </row>
    <row r="153" spans="1:18" ht="12.75" customHeight="1">
      <c r="A153" s="387"/>
      <c r="B153" s="108" t="s">
        <v>113</v>
      </c>
      <c r="C153" s="109"/>
      <c r="D153" s="109"/>
      <c r="E153" s="109"/>
      <c r="F153" s="109"/>
      <c r="G153" s="109"/>
      <c r="H153" s="110"/>
      <c r="I153" s="110"/>
      <c r="J153" s="111"/>
      <c r="K153" s="111"/>
      <c r="L153" s="111"/>
      <c r="M153" s="112">
        <f>SUM(C153*15,F153*7.5,G153*7.5,H153*7.5,I153*7.5,J153*7.5,K153*100,L153*20)</f>
        <v>0</v>
      </c>
      <c r="N153" s="112"/>
      <c r="O153" s="115"/>
      <c r="P153" s="115"/>
      <c r="Q153" s="122">
        <f t="shared" si="32"/>
        <v>0</v>
      </c>
      <c r="R153" s="152"/>
    </row>
    <row r="154" spans="1:18" ht="12.75" customHeight="1">
      <c r="A154" s="387"/>
      <c r="B154" s="108" t="s">
        <v>114</v>
      </c>
      <c r="C154" s="109">
        <v>171</v>
      </c>
      <c r="D154" s="109"/>
      <c r="E154" s="109">
        <v>15</v>
      </c>
      <c r="F154" s="109">
        <v>17</v>
      </c>
      <c r="G154" s="109"/>
      <c r="H154" s="110">
        <v>7</v>
      </c>
      <c r="I154" s="110"/>
      <c r="J154" s="111">
        <v>30</v>
      </c>
      <c r="K154" s="111"/>
      <c r="L154" s="111"/>
      <c r="M154" s="112">
        <f>SUM(C154*15,F154*7.5,G154*7.5,H154*7.5,I154*7.5,J154*7.5,K154*100,L154*20)</f>
        <v>2970</v>
      </c>
      <c r="N154" s="112"/>
      <c r="O154" s="115"/>
      <c r="P154" s="115"/>
      <c r="Q154" s="122">
        <f t="shared" si="32"/>
        <v>2970</v>
      </c>
      <c r="R154" s="152"/>
    </row>
    <row r="155" spans="1:18" ht="12.75" customHeight="1">
      <c r="A155" s="387"/>
      <c r="B155" s="108" t="s">
        <v>115</v>
      </c>
      <c r="C155" s="109">
        <v>140</v>
      </c>
      <c r="D155" s="109">
        <v>12</v>
      </c>
      <c r="E155" s="109">
        <v>8</v>
      </c>
      <c r="F155" s="109">
        <v>13</v>
      </c>
      <c r="G155" s="109"/>
      <c r="H155" s="110">
        <v>3</v>
      </c>
      <c r="I155" s="110"/>
      <c r="J155" s="111">
        <v>13</v>
      </c>
      <c r="K155" s="111"/>
      <c r="L155" s="111"/>
      <c r="M155" s="112">
        <f>SUM(C155*15,F155*7.5,G155*7.5,H155*7.5,I155*7.5,J155*7.5,K155*100,L155*20)</f>
        <v>2317.5</v>
      </c>
      <c r="N155" s="112">
        <v>502.5</v>
      </c>
      <c r="O155" s="115"/>
      <c r="P155" s="115"/>
      <c r="Q155" s="122">
        <f t="shared" si="32"/>
        <v>1815</v>
      </c>
      <c r="R155" s="152">
        <v>17</v>
      </c>
    </row>
    <row r="156" spans="1:18" ht="12.75" customHeight="1">
      <c r="A156" s="387"/>
      <c r="B156" s="108" t="s">
        <v>116</v>
      </c>
      <c r="C156" s="109">
        <v>15</v>
      </c>
      <c r="D156" s="109">
        <v>11</v>
      </c>
      <c r="E156" s="109">
        <v>5</v>
      </c>
      <c r="F156" s="109">
        <v>3</v>
      </c>
      <c r="G156" s="109"/>
      <c r="H156" s="110">
        <v>4</v>
      </c>
      <c r="I156" s="110"/>
      <c r="J156" s="111"/>
      <c r="K156" s="111"/>
      <c r="L156" s="111"/>
      <c r="M156" s="112">
        <f>SUM(C156*15,F156*7.5,G156*7.5,H156*7.5,I156*7.5,J156*7.5,K156*100,L156*20)</f>
        <v>277.5</v>
      </c>
      <c r="N156" s="112">
        <v>67.5</v>
      </c>
      <c r="O156" s="115"/>
      <c r="P156" s="115"/>
      <c r="Q156" s="122">
        <f t="shared" si="32"/>
        <v>210</v>
      </c>
      <c r="R156" s="152"/>
    </row>
    <row r="157" spans="1:18" ht="12.75" customHeight="1">
      <c r="A157" s="387"/>
      <c r="B157" s="116" t="s">
        <v>117</v>
      </c>
      <c r="C157" s="117">
        <f aca="true" t="shared" si="33" ref="C157:P157">SUM(C152:C156)</f>
        <v>527</v>
      </c>
      <c r="D157" s="117">
        <f t="shared" si="33"/>
        <v>45</v>
      </c>
      <c r="E157" s="117">
        <f t="shared" si="33"/>
        <v>32</v>
      </c>
      <c r="F157" s="117">
        <f t="shared" si="33"/>
        <v>56</v>
      </c>
      <c r="G157" s="117">
        <f t="shared" si="33"/>
        <v>0</v>
      </c>
      <c r="H157" s="117">
        <f t="shared" si="33"/>
        <v>19</v>
      </c>
      <c r="I157" s="117">
        <f t="shared" si="33"/>
        <v>0</v>
      </c>
      <c r="J157" s="117">
        <f t="shared" si="33"/>
        <v>67</v>
      </c>
      <c r="K157" s="117">
        <f t="shared" si="33"/>
        <v>0</v>
      </c>
      <c r="L157" s="118">
        <f t="shared" si="33"/>
        <v>0</v>
      </c>
      <c r="M157" s="119">
        <f t="shared" si="33"/>
        <v>8970</v>
      </c>
      <c r="N157" s="119">
        <f t="shared" si="33"/>
        <v>1440</v>
      </c>
      <c r="O157" s="118">
        <f t="shared" si="33"/>
        <v>18</v>
      </c>
      <c r="P157" s="118">
        <f t="shared" si="33"/>
        <v>0</v>
      </c>
      <c r="Q157" s="120">
        <f t="shared" si="32"/>
        <v>7512</v>
      </c>
      <c r="R157" s="121">
        <f>SUM(R152:R156)</f>
        <v>48</v>
      </c>
    </row>
    <row r="158" spans="1:18" ht="12.75" customHeight="1">
      <c r="A158" s="387">
        <v>42089</v>
      </c>
      <c r="B158" s="108" t="s">
        <v>112</v>
      </c>
      <c r="C158" s="109">
        <v>173</v>
      </c>
      <c r="D158" s="109">
        <v>38</v>
      </c>
      <c r="E158" s="109">
        <v>114</v>
      </c>
      <c r="F158" s="109">
        <v>6</v>
      </c>
      <c r="G158" s="109"/>
      <c r="H158" s="110">
        <v>8</v>
      </c>
      <c r="I158" s="110"/>
      <c r="J158" s="111">
        <v>19</v>
      </c>
      <c r="K158" s="111"/>
      <c r="L158" s="111"/>
      <c r="M158" s="112">
        <f>SUM(C158*15,F158*7.5,G158*7.5,H158*7.5,I158*7.5,J158*7.5,K158*100,L158*20)</f>
        <v>2842.5</v>
      </c>
      <c r="N158" s="112">
        <v>345</v>
      </c>
      <c r="O158" s="113"/>
      <c r="P158" s="113"/>
      <c r="Q158" s="122">
        <f t="shared" si="32"/>
        <v>2497.5</v>
      </c>
      <c r="R158" s="152">
        <v>13</v>
      </c>
    </row>
    <row r="159" spans="1:18" ht="12.75" customHeight="1">
      <c r="A159" s="387"/>
      <c r="B159" s="108" t="s">
        <v>113</v>
      </c>
      <c r="C159" s="109"/>
      <c r="D159" s="109"/>
      <c r="E159" s="109"/>
      <c r="F159" s="109"/>
      <c r="G159" s="109"/>
      <c r="H159" s="110"/>
      <c r="I159" s="110"/>
      <c r="J159" s="111"/>
      <c r="K159" s="111"/>
      <c r="L159" s="111"/>
      <c r="M159" s="112">
        <f>SUM(C159*15,F159*7.5,G159*7.5,H159*7.5,I159*7.5,J159*7.5,K159*100,L159*20)</f>
        <v>0</v>
      </c>
      <c r="N159" s="112"/>
      <c r="O159" s="115"/>
      <c r="P159" s="115"/>
      <c r="Q159" s="122">
        <f t="shared" si="32"/>
        <v>0</v>
      </c>
      <c r="R159" s="152"/>
    </row>
    <row r="160" spans="1:18" ht="12.75" customHeight="1">
      <c r="A160" s="387"/>
      <c r="B160" s="108" t="s">
        <v>114</v>
      </c>
      <c r="C160" s="109">
        <v>248</v>
      </c>
      <c r="D160" s="109">
        <v>0</v>
      </c>
      <c r="E160" s="109">
        <v>11</v>
      </c>
      <c r="F160" s="109">
        <v>10</v>
      </c>
      <c r="G160" s="109"/>
      <c r="H160" s="110">
        <v>11</v>
      </c>
      <c r="I160" s="110"/>
      <c r="J160" s="111">
        <v>29</v>
      </c>
      <c r="K160" s="111"/>
      <c r="L160" s="111"/>
      <c r="M160" s="112">
        <f>SUM(C160*15,F160*7.5,G160*7.5,H160*7.5,I160*7.5,J160*7.5,K160*100,L160*20)</f>
        <v>4095</v>
      </c>
      <c r="N160" s="112">
        <v>1147.5</v>
      </c>
      <c r="O160" s="115">
        <v>7.5</v>
      </c>
      <c r="P160" s="115"/>
      <c r="Q160" s="122">
        <f t="shared" si="32"/>
        <v>2940</v>
      </c>
      <c r="R160" s="152">
        <v>34</v>
      </c>
    </row>
    <row r="161" spans="1:18" ht="12.75" customHeight="1">
      <c r="A161" s="387"/>
      <c r="B161" s="108" t="s">
        <v>115</v>
      </c>
      <c r="C161" s="109">
        <v>101</v>
      </c>
      <c r="D161" s="109">
        <v>15</v>
      </c>
      <c r="E161" s="109">
        <v>1</v>
      </c>
      <c r="F161" s="109">
        <v>19</v>
      </c>
      <c r="G161" s="109"/>
      <c r="H161" s="110">
        <v>5</v>
      </c>
      <c r="I161" s="110"/>
      <c r="J161" s="111">
        <v>14</v>
      </c>
      <c r="K161" s="111"/>
      <c r="L161" s="111"/>
      <c r="M161" s="112">
        <f>SUM(C161*15,F161*7.5,G161*7.5,H161*7.5,I161*7.5,J161*7.5,K161*100,L161*20)</f>
        <v>1800</v>
      </c>
      <c r="N161" s="112">
        <v>172.5</v>
      </c>
      <c r="O161" s="115"/>
      <c r="P161" s="115"/>
      <c r="Q161" s="122">
        <f t="shared" si="32"/>
        <v>1627.5</v>
      </c>
      <c r="R161" s="152">
        <v>8</v>
      </c>
    </row>
    <row r="162" spans="1:18" ht="12.75" customHeight="1">
      <c r="A162" s="387"/>
      <c r="B162" s="108" t="s">
        <v>116</v>
      </c>
      <c r="C162" s="109">
        <v>58</v>
      </c>
      <c r="D162" s="109">
        <v>27</v>
      </c>
      <c r="E162" s="109">
        <v>14</v>
      </c>
      <c r="F162" s="109"/>
      <c r="G162" s="109">
        <v>1</v>
      </c>
      <c r="H162" s="110">
        <v>5</v>
      </c>
      <c r="I162" s="110"/>
      <c r="J162" s="111">
        <v>7</v>
      </c>
      <c r="K162" s="111"/>
      <c r="L162" s="111"/>
      <c r="M162" s="112">
        <f>SUM(C162*15,F162*7.5,G162*7.5,H162*7.5,I162*7.5,J162*7.5,K162*100,L162*20)</f>
        <v>967.5</v>
      </c>
      <c r="N162" s="112">
        <v>135</v>
      </c>
      <c r="O162" s="115"/>
      <c r="P162" s="115"/>
      <c r="Q162" s="122">
        <f t="shared" si="32"/>
        <v>832.5</v>
      </c>
      <c r="R162" s="152">
        <v>4</v>
      </c>
    </row>
    <row r="163" spans="1:18" ht="12.75" customHeight="1">
      <c r="A163" s="387"/>
      <c r="B163" s="116" t="s">
        <v>117</v>
      </c>
      <c r="C163" s="117">
        <f aca="true" t="shared" si="34" ref="C163:P163">SUM(C158:C162)</f>
        <v>580</v>
      </c>
      <c r="D163" s="117">
        <f t="shared" si="34"/>
        <v>80</v>
      </c>
      <c r="E163" s="117">
        <f t="shared" si="34"/>
        <v>140</v>
      </c>
      <c r="F163" s="117">
        <f t="shared" si="34"/>
        <v>35</v>
      </c>
      <c r="G163" s="117">
        <f t="shared" si="34"/>
        <v>1</v>
      </c>
      <c r="H163" s="117">
        <f t="shared" si="34"/>
        <v>29</v>
      </c>
      <c r="I163" s="117">
        <f t="shared" si="34"/>
        <v>0</v>
      </c>
      <c r="J163" s="117">
        <f t="shared" si="34"/>
        <v>69</v>
      </c>
      <c r="K163" s="117">
        <f t="shared" si="34"/>
        <v>0</v>
      </c>
      <c r="L163" s="118">
        <f t="shared" si="34"/>
        <v>0</v>
      </c>
      <c r="M163" s="119">
        <f t="shared" si="34"/>
        <v>9705</v>
      </c>
      <c r="N163" s="119">
        <f t="shared" si="34"/>
        <v>1800</v>
      </c>
      <c r="O163" s="118">
        <f t="shared" si="34"/>
        <v>7.5</v>
      </c>
      <c r="P163" s="118">
        <f t="shared" si="34"/>
        <v>0</v>
      </c>
      <c r="Q163" s="120">
        <f t="shared" si="32"/>
        <v>7897.5</v>
      </c>
      <c r="R163" s="121">
        <f>SUM(R158:R162)</f>
        <v>59</v>
      </c>
    </row>
    <row r="164" spans="1:18" ht="12.75" customHeight="1">
      <c r="A164" s="387">
        <v>42090</v>
      </c>
      <c r="B164" s="108" t="s">
        <v>112</v>
      </c>
      <c r="C164" s="109">
        <v>244</v>
      </c>
      <c r="D164" s="109">
        <v>39</v>
      </c>
      <c r="E164" s="109">
        <v>11</v>
      </c>
      <c r="F164" s="109">
        <v>29</v>
      </c>
      <c r="G164" s="109">
        <v>4</v>
      </c>
      <c r="H164" s="110">
        <v>7</v>
      </c>
      <c r="I164" s="110"/>
      <c r="J164" s="111">
        <v>35</v>
      </c>
      <c r="K164" s="111"/>
      <c r="L164" s="111"/>
      <c r="M164" s="112">
        <f>SUM(C164*15,F164*7.5,G164*7.5,H164*7.5,I164*7.5,J164*7.5,K164*100,L164*20)</f>
        <v>4222.5</v>
      </c>
      <c r="N164" s="112">
        <v>472.5</v>
      </c>
      <c r="O164" s="113"/>
      <c r="P164" s="113"/>
      <c r="Q164" s="122">
        <f t="shared" si="32"/>
        <v>3750</v>
      </c>
      <c r="R164" s="152">
        <v>22</v>
      </c>
    </row>
    <row r="165" spans="1:18" ht="12.75" customHeight="1">
      <c r="A165" s="387"/>
      <c r="B165" s="108" t="s">
        <v>113</v>
      </c>
      <c r="C165" s="109"/>
      <c r="D165" s="109"/>
      <c r="E165" s="109"/>
      <c r="F165" s="109"/>
      <c r="G165" s="109"/>
      <c r="H165" s="110"/>
      <c r="I165" s="110"/>
      <c r="J165" s="111"/>
      <c r="K165" s="111"/>
      <c r="L165" s="111"/>
      <c r="M165" s="112">
        <f>SUM(C165*15,F165*7.5,G165*7.5,H165*7.5,I165*7.5,J165*7.5,K165*100,L165*20)</f>
        <v>0</v>
      </c>
      <c r="N165" s="112"/>
      <c r="O165" s="115"/>
      <c r="P165" s="115"/>
      <c r="Q165" s="122">
        <f t="shared" si="32"/>
        <v>0</v>
      </c>
      <c r="R165" s="152"/>
    </row>
    <row r="166" spans="1:18" ht="12.75" customHeight="1">
      <c r="A166" s="387"/>
      <c r="B166" s="108" t="s">
        <v>114</v>
      </c>
      <c r="C166" s="109">
        <v>219</v>
      </c>
      <c r="D166" s="109"/>
      <c r="E166" s="109">
        <v>22</v>
      </c>
      <c r="F166" s="109">
        <v>33</v>
      </c>
      <c r="G166" s="109">
        <v>4</v>
      </c>
      <c r="H166" s="110">
        <v>12</v>
      </c>
      <c r="I166" s="110"/>
      <c r="J166" s="111">
        <v>37</v>
      </c>
      <c r="K166" s="111"/>
      <c r="L166" s="111"/>
      <c r="M166" s="112">
        <f>SUM(C166*15,F166*7.5,G166*7.5,H166*7.5,I166*7.5,J166*7.5,K166*100,L166*20)</f>
        <v>3930</v>
      </c>
      <c r="N166" s="112">
        <v>562.5</v>
      </c>
      <c r="O166" s="115"/>
      <c r="P166" s="115"/>
      <c r="Q166" s="122">
        <f t="shared" si="32"/>
        <v>3367.5</v>
      </c>
      <c r="R166" s="152">
        <v>20</v>
      </c>
    </row>
    <row r="167" spans="1:18" ht="12.75" customHeight="1">
      <c r="A167" s="387"/>
      <c r="B167" s="108" t="s">
        <v>115</v>
      </c>
      <c r="C167" s="109">
        <v>155</v>
      </c>
      <c r="D167" s="109">
        <v>55</v>
      </c>
      <c r="E167" s="109">
        <v>6</v>
      </c>
      <c r="F167" s="109">
        <v>21</v>
      </c>
      <c r="G167" s="109"/>
      <c r="H167" s="110">
        <v>1</v>
      </c>
      <c r="I167" s="110"/>
      <c r="J167" s="111">
        <v>39</v>
      </c>
      <c r="K167" s="111"/>
      <c r="L167" s="111"/>
      <c r="M167" s="112">
        <f>SUM(C167*15,F167*7.5,G167*7.5,H167*7.5,I167*7.5,J167*7.5,K167*100,L167*20)</f>
        <v>2782.5</v>
      </c>
      <c r="N167" s="112">
        <v>472.5</v>
      </c>
      <c r="O167" s="115">
        <v>225</v>
      </c>
      <c r="P167" s="115"/>
      <c r="Q167" s="122">
        <f t="shared" si="32"/>
        <v>2085</v>
      </c>
      <c r="R167" s="152">
        <v>20</v>
      </c>
    </row>
    <row r="168" spans="1:18" ht="12.75" customHeight="1">
      <c r="A168" s="387"/>
      <c r="B168" s="108" t="s">
        <v>116</v>
      </c>
      <c r="C168" s="109">
        <v>25</v>
      </c>
      <c r="D168" s="109">
        <v>18</v>
      </c>
      <c r="E168" s="109">
        <v>29</v>
      </c>
      <c r="F168" s="109">
        <v>51</v>
      </c>
      <c r="G168" s="109"/>
      <c r="H168" s="110">
        <v>1</v>
      </c>
      <c r="I168" s="110"/>
      <c r="J168" s="111">
        <v>5</v>
      </c>
      <c r="K168" s="111"/>
      <c r="L168" s="111"/>
      <c r="M168" s="112">
        <f>SUM(C168*15,F168*7.5,G168*7.5,H168*7.5,I168*7.5,J168*7.5,K168*100,L168*20)</f>
        <v>802.5</v>
      </c>
      <c r="N168" s="112">
        <v>67.5</v>
      </c>
      <c r="O168" s="115"/>
      <c r="P168" s="115"/>
      <c r="Q168" s="122">
        <f t="shared" si="32"/>
        <v>735</v>
      </c>
      <c r="R168" s="152">
        <v>3</v>
      </c>
    </row>
    <row r="169" spans="1:18" ht="12.75" customHeight="1">
      <c r="A169" s="387"/>
      <c r="B169" s="116" t="s">
        <v>117</v>
      </c>
      <c r="C169" s="117">
        <f aca="true" t="shared" si="35" ref="C169:P169">SUM(C164:C168)</f>
        <v>643</v>
      </c>
      <c r="D169" s="117">
        <f t="shared" si="35"/>
        <v>112</v>
      </c>
      <c r="E169" s="117">
        <f t="shared" si="35"/>
        <v>68</v>
      </c>
      <c r="F169" s="117">
        <f t="shared" si="35"/>
        <v>134</v>
      </c>
      <c r="G169" s="117">
        <f t="shared" si="35"/>
        <v>8</v>
      </c>
      <c r="H169" s="117">
        <f t="shared" si="35"/>
        <v>21</v>
      </c>
      <c r="I169" s="117">
        <f t="shared" si="35"/>
        <v>0</v>
      </c>
      <c r="J169" s="117">
        <f t="shared" si="35"/>
        <v>116</v>
      </c>
      <c r="K169" s="117">
        <f t="shared" si="35"/>
        <v>0</v>
      </c>
      <c r="L169" s="118">
        <f t="shared" si="35"/>
        <v>0</v>
      </c>
      <c r="M169" s="119">
        <f t="shared" si="35"/>
        <v>11737.5</v>
      </c>
      <c r="N169" s="119">
        <f t="shared" si="35"/>
        <v>1575</v>
      </c>
      <c r="O169" s="118">
        <f t="shared" si="35"/>
        <v>225</v>
      </c>
      <c r="P169" s="118">
        <f t="shared" si="35"/>
        <v>0</v>
      </c>
      <c r="Q169" s="120">
        <f t="shared" si="32"/>
        <v>9937.5</v>
      </c>
      <c r="R169" s="121">
        <f>SUM(R164:R168)</f>
        <v>65</v>
      </c>
    </row>
    <row r="170" spans="1:18" ht="12.75" customHeight="1">
      <c r="A170" s="387">
        <v>42091</v>
      </c>
      <c r="B170" s="108" t="s">
        <v>112</v>
      </c>
      <c r="C170" s="109">
        <v>154</v>
      </c>
      <c r="D170" s="109">
        <v>12</v>
      </c>
      <c r="E170" s="109">
        <v>12</v>
      </c>
      <c r="F170" s="109">
        <v>16</v>
      </c>
      <c r="G170" s="109"/>
      <c r="H170" s="110">
        <v>8</v>
      </c>
      <c r="I170" s="110"/>
      <c r="J170" s="111">
        <v>15</v>
      </c>
      <c r="K170" s="111"/>
      <c r="L170" s="111"/>
      <c r="M170" s="112">
        <f>SUM(C170*15,F170*7.5,G170*7.5,H170*7.5,I170*7.5,J170*7.5,K170*100,L170*20)</f>
        <v>2602.5</v>
      </c>
      <c r="N170" s="112">
        <v>457.5</v>
      </c>
      <c r="O170" s="113"/>
      <c r="P170" s="113">
        <v>15</v>
      </c>
      <c r="Q170" s="122">
        <f t="shared" si="32"/>
        <v>2160</v>
      </c>
      <c r="R170" s="152">
        <v>17</v>
      </c>
    </row>
    <row r="171" spans="1:18" ht="12.75" customHeight="1">
      <c r="A171" s="387"/>
      <c r="B171" s="108" t="s">
        <v>113</v>
      </c>
      <c r="C171" s="109"/>
      <c r="D171" s="109"/>
      <c r="E171" s="109"/>
      <c r="F171" s="109"/>
      <c r="G171" s="109"/>
      <c r="H171" s="110"/>
      <c r="I171" s="110"/>
      <c r="J171" s="111"/>
      <c r="K171" s="111"/>
      <c r="L171" s="111"/>
      <c r="M171" s="112">
        <f>SUM(C171*15,F171*7.5,G171*7.5,H171*7.5,I171*7.5,J171*7.5,K171*100,L171*20)</f>
        <v>0</v>
      </c>
      <c r="N171" s="112"/>
      <c r="O171" s="115"/>
      <c r="P171" s="115"/>
      <c r="Q171" s="122">
        <f t="shared" si="32"/>
        <v>0</v>
      </c>
      <c r="R171" s="152"/>
    </row>
    <row r="172" spans="1:18" ht="12.75" customHeight="1">
      <c r="A172" s="387"/>
      <c r="B172" s="108" t="s">
        <v>114</v>
      </c>
      <c r="C172" s="109">
        <v>244</v>
      </c>
      <c r="D172" s="109">
        <v>12</v>
      </c>
      <c r="E172" s="109">
        <v>52</v>
      </c>
      <c r="F172" s="109">
        <v>16</v>
      </c>
      <c r="G172" s="109">
        <v>2</v>
      </c>
      <c r="H172" s="110">
        <v>12</v>
      </c>
      <c r="I172" s="110"/>
      <c r="J172" s="111">
        <v>33</v>
      </c>
      <c r="K172" s="111">
        <v>1</v>
      </c>
      <c r="L172" s="111"/>
      <c r="M172" s="112">
        <f>SUM(C172*15,F172*7.5,G172*7.5,H172*7.5,I172*7.5,J172*7.5,K172*100,L172*20)</f>
        <v>4232.5</v>
      </c>
      <c r="N172" s="112">
        <v>742.5</v>
      </c>
      <c r="O172" s="115"/>
      <c r="P172" s="115"/>
      <c r="Q172" s="122">
        <f t="shared" si="32"/>
        <v>3490</v>
      </c>
      <c r="R172" s="152">
        <v>30</v>
      </c>
    </row>
    <row r="173" spans="1:18" ht="12.75" customHeight="1">
      <c r="A173" s="387"/>
      <c r="B173" s="108" t="s">
        <v>115</v>
      </c>
      <c r="C173" s="109">
        <v>151</v>
      </c>
      <c r="D173" s="109">
        <v>41</v>
      </c>
      <c r="E173" s="109"/>
      <c r="F173" s="109">
        <v>10</v>
      </c>
      <c r="G173" s="109">
        <v>2</v>
      </c>
      <c r="H173" s="110">
        <v>1</v>
      </c>
      <c r="I173" s="110"/>
      <c r="J173" s="111">
        <v>16</v>
      </c>
      <c r="K173" s="111"/>
      <c r="L173" s="111"/>
      <c r="M173" s="112">
        <f>SUM(C173*15,F173*7.5,G173*7.5,H173*7.5,I173*7.5,J173*7.5,K173*100,L173*20)</f>
        <v>2482.5</v>
      </c>
      <c r="N173" s="112">
        <v>322.5</v>
      </c>
      <c r="O173" s="115"/>
      <c r="P173" s="115"/>
      <c r="Q173" s="122">
        <f t="shared" si="32"/>
        <v>2160</v>
      </c>
      <c r="R173" s="152">
        <v>13</v>
      </c>
    </row>
    <row r="174" spans="1:18" ht="12.75" customHeight="1">
      <c r="A174" s="387"/>
      <c r="B174" s="108" t="s">
        <v>116</v>
      </c>
      <c r="C174" s="109">
        <v>15</v>
      </c>
      <c r="D174" s="109">
        <v>9</v>
      </c>
      <c r="E174" s="109">
        <v>8</v>
      </c>
      <c r="F174" s="109">
        <v>1</v>
      </c>
      <c r="G174" s="109"/>
      <c r="H174" s="110">
        <v>1</v>
      </c>
      <c r="I174" s="110"/>
      <c r="J174" s="111">
        <v>2</v>
      </c>
      <c r="K174" s="111"/>
      <c r="L174" s="111"/>
      <c r="M174" s="112">
        <f>SUM(C174*15,F174*7.5,G174*7.5,H174*7.5,I174*7.5,J174*7.5,K174*100,L174*20)</f>
        <v>255</v>
      </c>
      <c r="N174" s="112"/>
      <c r="O174" s="115"/>
      <c r="P174" s="115"/>
      <c r="Q174" s="122">
        <f t="shared" si="32"/>
        <v>255</v>
      </c>
      <c r="R174" s="152"/>
    </row>
    <row r="175" spans="1:18" ht="12.75" customHeight="1">
      <c r="A175" s="387"/>
      <c r="B175" s="116" t="s">
        <v>117</v>
      </c>
      <c r="C175" s="117">
        <f aca="true" t="shared" si="36" ref="C175:P175">SUM(C170:C174)</f>
        <v>564</v>
      </c>
      <c r="D175" s="117">
        <f t="shared" si="36"/>
        <v>74</v>
      </c>
      <c r="E175" s="117">
        <f t="shared" si="36"/>
        <v>72</v>
      </c>
      <c r="F175" s="117">
        <f t="shared" si="36"/>
        <v>43</v>
      </c>
      <c r="G175" s="117">
        <f t="shared" si="36"/>
        <v>4</v>
      </c>
      <c r="H175" s="117">
        <f t="shared" si="36"/>
        <v>22</v>
      </c>
      <c r="I175" s="117">
        <f t="shared" si="36"/>
        <v>0</v>
      </c>
      <c r="J175" s="117">
        <f t="shared" si="36"/>
        <v>66</v>
      </c>
      <c r="K175" s="117">
        <f t="shared" si="36"/>
        <v>1</v>
      </c>
      <c r="L175" s="118">
        <f t="shared" si="36"/>
        <v>0</v>
      </c>
      <c r="M175" s="119">
        <f t="shared" si="36"/>
        <v>9572.5</v>
      </c>
      <c r="N175" s="119">
        <f t="shared" si="36"/>
        <v>1522.5</v>
      </c>
      <c r="O175" s="118">
        <f t="shared" si="36"/>
        <v>0</v>
      </c>
      <c r="P175" s="118">
        <f t="shared" si="36"/>
        <v>15</v>
      </c>
      <c r="Q175" s="120">
        <f t="shared" si="32"/>
        <v>8065</v>
      </c>
      <c r="R175" s="121">
        <f>SUM(R170:R174)</f>
        <v>60</v>
      </c>
    </row>
    <row r="176" spans="1:18" ht="12.75" customHeight="1">
      <c r="A176" s="387">
        <v>43553</v>
      </c>
      <c r="B176" s="108" t="s">
        <v>112</v>
      </c>
      <c r="C176" s="109">
        <v>251</v>
      </c>
      <c r="D176" s="109">
        <v>45</v>
      </c>
      <c r="E176" s="109">
        <v>3</v>
      </c>
      <c r="F176" s="109">
        <v>27</v>
      </c>
      <c r="G176" s="109"/>
      <c r="H176" s="110">
        <v>1</v>
      </c>
      <c r="I176" s="110"/>
      <c r="J176" s="111">
        <v>14</v>
      </c>
      <c r="K176" s="111"/>
      <c r="L176" s="111"/>
      <c r="M176" s="112">
        <f>SUM(C176*15,F176*7.5,G176*7.5,H176*7.5,I176*7.5,J176*7.5,K176*100,L176*20)</f>
        <v>4080</v>
      </c>
      <c r="N176" s="112">
        <v>337.5</v>
      </c>
      <c r="O176" s="113"/>
      <c r="P176" s="113"/>
      <c r="Q176" s="122">
        <f t="shared" si="32"/>
        <v>3742.5</v>
      </c>
      <c r="R176" s="152">
        <v>14</v>
      </c>
    </row>
    <row r="177" spans="1:18" ht="12.75" customHeight="1">
      <c r="A177" s="387"/>
      <c r="B177" s="108" t="s">
        <v>113</v>
      </c>
      <c r="C177" s="109"/>
      <c r="D177" s="109"/>
      <c r="E177" s="109"/>
      <c r="F177" s="109"/>
      <c r="G177" s="109"/>
      <c r="H177" s="110"/>
      <c r="I177" s="110"/>
      <c r="J177" s="111"/>
      <c r="K177" s="111"/>
      <c r="L177" s="111"/>
      <c r="M177" s="112">
        <f>SUM(C177*15,F177*7.5,G177*7.5,H177*7.5,I177*7.5,J177*7.5,K177*100,L177*20)</f>
        <v>0</v>
      </c>
      <c r="N177" s="112"/>
      <c r="O177" s="115"/>
      <c r="P177" s="115"/>
      <c r="Q177" s="122">
        <f t="shared" si="32"/>
        <v>0</v>
      </c>
      <c r="R177" s="152"/>
    </row>
    <row r="178" spans="1:18" ht="12.75" customHeight="1">
      <c r="A178" s="387"/>
      <c r="B178" s="108" t="s">
        <v>114</v>
      </c>
      <c r="C178" s="109">
        <v>247</v>
      </c>
      <c r="D178" s="109"/>
      <c r="E178" s="109">
        <v>14</v>
      </c>
      <c r="F178" s="109">
        <v>21</v>
      </c>
      <c r="G178" s="109"/>
      <c r="H178" s="110">
        <v>11</v>
      </c>
      <c r="I178" s="110"/>
      <c r="J178" s="111">
        <v>24</v>
      </c>
      <c r="K178" s="111"/>
      <c r="L178" s="111"/>
      <c r="M178" s="112">
        <f>SUM(C178*15,F178*7.5,G178*7.5,H178*7.5,I178*7.5,J178*7.5,K178*100,L178*20)</f>
        <v>4125</v>
      </c>
      <c r="N178" s="112">
        <v>435</v>
      </c>
      <c r="O178" s="115"/>
      <c r="P178" s="115"/>
      <c r="Q178" s="122">
        <f t="shared" si="32"/>
        <v>3690</v>
      </c>
      <c r="R178" s="152">
        <v>16</v>
      </c>
    </row>
    <row r="179" spans="1:18" ht="12.75" customHeight="1">
      <c r="A179" s="387"/>
      <c r="B179" s="108" t="s">
        <v>115</v>
      </c>
      <c r="C179" s="109">
        <v>184</v>
      </c>
      <c r="D179" s="109">
        <v>15</v>
      </c>
      <c r="E179" s="109">
        <v>3</v>
      </c>
      <c r="F179" s="109">
        <v>32</v>
      </c>
      <c r="G179" s="109"/>
      <c r="H179" s="110">
        <v>10</v>
      </c>
      <c r="I179" s="110"/>
      <c r="J179" s="111">
        <v>18</v>
      </c>
      <c r="K179" s="111"/>
      <c r="L179" s="111"/>
      <c r="M179" s="112">
        <f>SUM(C179*15,F179*7.5,G179*7.5,H179*7.5,I179*7.5,J179*7.5,K179*100,L179*20)</f>
        <v>3210</v>
      </c>
      <c r="N179" s="112">
        <v>315</v>
      </c>
      <c r="O179" s="115"/>
      <c r="P179" s="115"/>
      <c r="Q179" s="122">
        <f t="shared" si="32"/>
        <v>2895</v>
      </c>
      <c r="R179" s="152">
        <v>15</v>
      </c>
    </row>
    <row r="180" spans="1:18" ht="12.75" customHeight="1">
      <c r="A180" s="387"/>
      <c r="B180" s="108" t="s">
        <v>116</v>
      </c>
      <c r="C180" s="109">
        <v>25</v>
      </c>
      <c r="D180" s="109">
        <v>13</v>
      </c>
      <c r="E180" s="109">
        <v>8</v>
      </c>
      <c r="F180" s="109">
        <v>9</v>
      </c>
      <c r="G180" s="109"/>
      <c r="H180" s="110">
        <v>1</v>
      </c>
      <c r="I180" s="110"/>
      <c r="J180" s="111">
        <v>3</v>
      </c>
      <c r="K180" s="111"/>
      <c r="L180" s="111"/>
      <c r="M180" s="112">
        <f>SUM(C180*15,F180*7.5,G180*7.5,H180*7.5,I180*7.5,J180*7.5,K180*100,L180*20)</f>
        <v>472.5</v>
      </c>
      <c r="N180" s="112">
        <v>97.5</v>
      </c>
      <c r="O180" s="115"/>
      <c r="P180" s="115"/>
      <c r="Q180" s="122">
        <f t="shared" si="32"/>
        <v>375</v>
      </c>
      <c r="R180" s="152">
        <v>3</v>
      </c>
    </row>
    <row r="181" spans="1:18" ht="12.75" customHeight="1">
      <c r="A181" s="387"/>
      <c r="B181" s="116" t="s">
        <v>117</v>
      </c>
      <c r="C181" s="117">
        <f aca="true" t="shared" si="37" ref="C181:P181">SUM(C176:C180)</f>
        <v>707</v>
      </c>
      <c r="D181" s="117">
        <f t="shared" si="37"/>
        <v>73</v>
      </c>
      <c r="E181" s="117">
        <f t="shared" si="37"/>
        <v>28</v>
      </c>
      <c r="F181" s="117">
        <f t="shared" si="37"/>
        <v>89</v>
      </c>
      <c r="G181" s="117">
        <f t="shared" si="37"/>
        <v>0</v>
      </c>
      <c r="H181" s="117">
        <f t="shared" si="37"/>
        <v>23</v>
      </c>
      <c r="I181" s="117">
        <f t="shared" si="37"/>
        <v>0</v>
      </c>
      <c r="J181" s="117">
        <f t="shared" si="37"/>
        <v>59</v>
      </c>
      <c r="K181" s="117">
        <f t="shared" si="37"/>
        <v>0</v>
      </c>
      <c r="L181" s="118">
        <f t="shared" si="37"/>
        <v>0</v>
      </c>
      <c r="M181" s="119">
        <f t="shared" si="37"/>
        <v>11887.5</v>
      </c>
      <c r="N181" s="119">
        <f t="shared" si="37"/>
        <v>1185</v>
      </c>
      <c r="O181" s="118">
        <f t="shared" si="37"/>
        <v>0</v>
      </c>
      <c r="P181" s="118">
        <f t="shared" si="37"/>
        <v>0</v>
      </c>
      <c r="Q181" s="120">
        <f t="shared" si="32"/>
        <v>10702.5</v>
      </c>
      <c r="R181" s="121">
        <f>SUM(R176:R180)</f>
        <v>48</v>
      </c>
    </row>
    <row r="182" spans="1:18" ht="12.75" customHeight="1">
      <c r="A182" s="387">
        <v>43554</v>
      </c>
      <c r="B182" s="108" t="s">
        <v>112</v>
      </c>
      <c r="C182" s="109">
        <v>305</v>
      </c>
      <c r="D182" s="109">
        <v>69</v>
      </c>
      <c r="E182" s="109">
        <v>26</v>
      </c>
      <c r="F182" s="109">
        <v>71</v>
      </c>
      <c r="G182" s="109">
        <v>1</v>
      </c>
      <c r="H182" s="110">
        <v>56</v>
      </c>
      <c r="I182" s="110"/>
      <c r="J182" s="111">
        <v>43</v>
      </c>
      <c r="K182" s="111">
        <v>2</v>
      </c>
      <c r="L182" s="111">
        <v>2</v>
      </c>
      <c r="M182" s="112">
        <f>SUM(C182*15,F182*7.5,G182*7.5,H182*7.5,I182*7.5,J182*7.5,K182*100,L182*20)</f>
        <v>6097.5</v>
      </c>
      <c r="N182" s="112">
        <v>2190</v>
      </c>
      <c r="O182" s="113"/>
      <c r="P182" s="113"/>
      <c r="Q182" s="122">
        <f t="shared" si="32"/>
        <v>3907.5</v>
      </c>
      <c r="R182" s="152">
        <v>70</v>
      </c>
    </row>
    <row r="183" spans="1:18" ht="12.75" customHeight="1">
      <c r="A183" s="387"/>
      <c r="B183" s="108" t="s">
        <v>113</v>
      </c>
      <c r="C183" s="109">
        <v>208</v>
      </c>
      <c r="D183" s="109"/>
      <c r="E183" s="109">
        <v>19</v>
      </c>
      <c r="F183" s="109">
        <v>52</v>
      </c>
      <c r="G183" s="109"/>
      <c r="H183" s="110">
        <v>20</v>
      </c>
      <c r="I183" s="110">
        <v>3</v>
      </c>
      <c r="J183" s="111">
        <v>35</v>
      </c>
      <c r="K183" s="111"/>
      <c r="L183" s="111">
        <v>1</v>
      </c>
      <c r="M183" s="112">
        <f>SUM(C183*15,F183*7.5,G183*7.5,H183*7.5,I183*7.5,J183*7.5,K183*100,L183*20)</f>
        <v>3965</v>
      </c>
      <c r="N183" s="112">
        <v>1522.5</v>
      </c>
      <c r="O183" s="115"/>
      <c r="P183" s="115"/>
      <c r="Q183" s="122">
        <f t="shared" si="32"/>
        <v>2442.5</v>
      </c>
      <c r="R183" s="152">
        <v>56</v>
      </c>
    </row>
    <row r="184" spans="1:18" ht="12.75" customHeight="1">
      <c r="A184" s="387"/>
      <c r="B184" s="108" t="s">
        <v>114</v>
      </c>
      <c r="C184" s="109">
        <v>404</v>
      </c>
      <c r="D184" s="109"/>
      <c r="E184" s="109">
        <v>76</v>
      </c>
      <c r="F184" s="109">
        <v>95</v>
      </c>
      <c r="G184" s="109">
        <v>11</v>
      </c>
      <c r="H184" s="110">
        <v>43</v>
      </c>
      <c r="I184" s="110"/>
      <c r="J184" s="111">
        <v>67</v>
      </c>
      <c r="K184" s="111">
        <v>2</v>
      </c>
      <c r="L184" s="111">
        <v>2</v>
      </c>
      <c r="M184" s="112">
        <f>SUM(C184*15,F184*7.5,G184*7.5,H184*7.5,I184*7.5,J184*7.5,K184*100,L184*20)</f>
        <v>7920</v>
      </c>
      <c r="N184" s="112">
        <v>2555</v>
      </c>
      <c r="O184" s="115"/>
      <c r="P184" s="115"/>
      <c r="Q184" s="122">
        <f t="shared" si="32"/>
        <v>5365</v>
      </c>
      <c r="R184" s="152">
        <v>98</v>
      </c>
    </row>
    <row r="185" spans="1:18" ht="12.75" customHeight="1">
      <c r="A185" s="387"/>
      <c r="B185" s="108" t="s">
        <v>115</v>
      </c>
      <c r="C185" s="109">
        <v>254</v>
      </c>
      <c r="D185" s="109">
        <v>61</v>
      </c>
      <c r="E185" s="109">
        <v>12</v>
      </c>
      <c r="F185" s="109">
        <v>56</v>
      </c>
      <c r="G185" s="109">
        <v>2</v>
      </c>
      <c r="H185" s="110">
        <v>31</v>
      </c>
      <c r="I185" s="110"/>
      <c r="J185" s="111">
        <v>55</v>
      </c>
      <c r="K185" s="111"/>
      <c r="L185" s="111"/>
      <c r="M185" s="112">
        <f>SUM(C185*15,F185*7.5,G185*7.5,H185*7.5,I185*7.5,J185*7.5,K185*100,L185*20)</f>
        <v>4890</v>
      </c>
      <c r="N185" s="112">
        <v>1477.5</v>
      </c>
      <c r="O185" s="115"/>
      <c r="P185" s="115"/>
      <c r="Q185" s="122">
        <f t="shared" si="32"/>
        <v>3412.5</v>
      </c>
      <c r="R185" s="152">
        <v>61</v>
      </c>
    </row>
    <row r="186" spans="1:18" ht="12.75" customHeight="1">
      <c r="A186" s="387"/>
      <c r="B186" s="108" t="s">
        <v>116</v>
      </c>
      <c r="C186" s="109">
        <v>111</v>
      </c>
      <c r="D186" s="109">
        <v>20</v>
      </c>
      <c r="E186" s="109">
        <v>14</v>
      </c>
      <c r="F186" s="109">
        <v>14</v>
      </c>
      <c r="G186" s="109">
        <v>2</v>
      </c>
      <c r="H186" s="110">
        <v>11</v>
      </c>
      <c r="I186" s="110"/>
      <c r="J186" s="111">
        <v>10</v>
      </c>
      <c r="K186" s="111"/>
      <c r="L186" s="111"/>
      <c r="M186" s="112">
        <f>SUM(C186*15,F186*7.5,G186*7.5,H186*7.5,I186*7.5,J186*7.5,K186*100,L186*20)</f>
        <v>1942.5</v>
      </c>
      <c r="N186" s="112">
        <v>750</v>
      </c>
      <c r="O186" s="115"/>
      <c r="P186" s="115"/>
      <c r="Q186" s="122">
        <f t="shared" si="32"/>
        <v>1192.5</v>
      </c>
      <c r="R186" s="152">
        <v>23</v>
      </c>
    </row>
    <row r="187" spans="1:18" ht="12.75" customHeight="1">
      <c r="A187" s="387"/>
      <c r="B187" s="116" t="s">
        <v>117</v>
      </c>
      <c r="C187" s="117">
        <f aca="true" t="shared" si="38" ref="C187:P187">SUM(C182:C186)</f>
        <v>1282</v>
      </c>
      <c r="D187" s="117">
        <f t="shared" si="38"/>
        <v>150</v>
      </c>
      <c r="E187" s="117">
        <f t="shared" si="38"/>
        <v>147</v>
      </c>
      <c r="F187" s="117">
        <f t="shared" si="38"/>
        <v>288</v>
      </c>
      <c r="G187" s="117">
        <f t="shared" si="38"/>
        <v>16</v>
      </c>
      <c r="H187" s="117">
        <f t="shared" si="38"/>
        <v>161</v>
      </c>
      <c r="I187" s="117">
        <f t="shared" si="38"/>
        <v>3</v>
      </c>
      <c r="J187" s="117">
        <f t="shared" si="38"/>
        <v>210</v>
      </c>
      <c r="K187" s="117">
        <f t="shared" si="38"/>
        <v>4</v>
      </c>
      <c r="L187" s="118">
        <f t="shared" si="38"/>
        <v>5</v>
      </c>
      <c r="M187" s="119">
        <f t="shared" si="38"/>
        <v>24815</v>
      </c>
      <c r="N187" s="119">
        <f t="shared" si="38"/>
        <v>8495</v>
      </c>
      <c r="O187" s="118">
        <f t="shared" si="38"/>
        <v>0</v>
      </c>
      <c r="P187" s="118">
        <f t="shared" si="38"/>
        <v>0</v>
      </c>
      <c r="Q187" s="120">
        <f t="shared" si="32"/>
        <v>16320</v>
      </c>
      <c r="R187" s="121">
        <f>SUM(R182:R186)</f>
        <v>308</v>
      </c>
    </row>
    <row r="188" spans="1:18" ht="12.75" customHeight="1">
      <c r="A188" s="387">
        <v>43555</v>
      </c>
      <c r="B188" s="108" t="s">
        <v>112</v>
      </c>
      <c r="C188" s="109">
        <v>654</v>
      </c>
      <c r="D188" s="109">
        <v>42</v>
      </c>
      <c r="E188" s="109">
        <v>21</v>
      </c>
      <c r="F188" s="109">
        <v>132</v>
      </c>
      <c r="G188" s="109">
        <v>4</v>
      </c>
      <c r="H188" s="110">
        <v>53</v>
      </c>
      <c r="I188" s="110"/>
      <c r="J188" s="111">
        <v>73</v>
      </c>
      <c r="K188" s="111"/>
      <c r="L188" s="111"/>
      <c r="M188" s="112">
        <f>SUM(C188*15,F188*7.5,G188*7.5,H188*7.5,I188*7.5,J188*7.5,K188*100,L188*20)</f>
        <v>11775</v>
      </c>
      <c r="N188" s="112">
        <v>5595</v>
      </c>
      <c r="O188" s="113">
        <v>7.5</v>
      </c>
      <c r="P188" s="113"/>
      <c r="Q188" s="122">
        <f t="shared" si="32"/>
        <v>6172.5</v>
      </c>
      <c r="R188" s="152">
        <v>156</v>
      </c>
    </row>
    <row r="189" spans="1:18" ht="12.75" customHeight="1">
      <c r="A189" s="387"/>
      <c r="B189" s="108" t="s">
        <v>113</v>
      </c>
      <c r="C189" s="109"/>
      <c r="D189" s="109"/>
      <c r="E189" s="109"/>
      <c r="F189" s="109"/>
      <c r="G189" s="109"/>
      <c r="H189" s="110"/>
      <c r="I189" s="110"/>
      <c r="J189" s="111"/>
      <c r="K189" s="111"/>
      <c r="L189" s="111"/>
      <c r="M189" s="112">
        <f>SUM(C189*15,F189*7.5,G189*7.5,H189*7.5,I189*7.5,J189*7.5,K189*100,L189*20)</f>
        <v>0</v>
      </c>
      <c r="N189" s="112"/>
      <c r="O189" s="115"/>
      <c r="P189" s="115"/>
      <c r="Q189" s="122">
        <f t="shared" si="32"/>
        <v>0</v>
      </c>
      <c r="R189" s="152"/>
    </row>
    <row r="190" spans="1:18" ht="12.75" customHeight="1">
      <c r="A190" s="387"/>
      <c r="B190" s="108" t="s">
        <v>114</v>
      </c>
      <c r="C190" s="109">
        <v>504</v>
      </c>
      <c r="D190" s="109"/>
      <c r="E190" s="109">
        <v>12</v>
      </c>
      <c r="F190" s="109">
        <v>92</v>
      </c>
      <c r="G190" s="109">
        <v>13</v>
      </c>
      <c r="H190" s="110">
        <v>37</v>
      </c>
      <c r="I190" s="110"/>
      <c r="J190" s="111">
        <v>129</v>
      </c>
      <c r="K190" s="111"/>
      <c r="L190" s="111"/>
      <c r="M190" s="112">
        <f>SUM(C190*15,F190*7.5,G190*7.5,H190*7.5,I190*7.5,J190*7.5,K190*100,L190*20)</f>
        <v>9592.5</v>
      </c>
      <c r="N190" s="112">
        <v>3390</v>
      </c>
      <c r="O190" s="115">
        <v>5</v>
      </c>
      <c r="P190" s="115"/>
      <c r="Q190" s="122">
        <f t="shared" si="32"/>
        <v>6197.5</v>
      </c>
      <c r="R190" s="152">
        <v>113</v>
      </c>
    </row>
    <row r="191" spans="1:18" ht="12.75" customHeight="1">
      <c r="A191" s="387"/>
      <c r="B191" s="108" t="s">
        <v>115</v>
      </c>
      <c r="C191" s="109">
        <v>315</v>
      </c>
      <c r="D191" s="109">
        <v>44</v>
      </c>
      <c r="E191" s="109">
        <v>23</v>
      </c>
      <c r="F191" s="109">
        <v>57</v>
      </c>
      <c r="G191" s="109">
        <v>6</v>
      </c>
      <c r="H191" s="110">
        <v>33</v>
      </c>
      <c r="I191" s="110"/>
      <c r="J191" s="111">
        <v>59</v>
      </c>
      <c r="K191" s="111"/>
      <c r="L191" s="111"/>
      <c r="M191" s="112">
        <f>SUM(C191*15,F191*7.5,G191*7.5,H191*7.5,I191*7.5,J191*7.5,K191*100,L191*20)</f>
        <v>5887.5</v>
      </c>
      <c r="N191" s="112">
        <v>1612.5</v>
      </c>
      <c r="O191" s="115"/>
      <c r="P191" s="115"/>
      <c r="Q191" s="122">
        <f t="shared" si="32"/>
        <v>4275</v>
      </c>
      <c r="R191" s="152">
        <v>66</v>
      </c>
    </row>
    <row r="192" spans="1:18" ht="12.75" customHeight="1">
      <c r="A192" s="387"/>
      <c r="B192" s="108" t="s">
        <v>116</v>
      </c>
      <c r="C192" s="109">
        <v>80</v>
      </c>
      <c r="D192" s="109">
        <v>31</v>
      </c>
      <c r="E192" s="109">
        <v>21</v>
      </c>
      <c r="F192" s="109">
        <v>10</v>
      </c>
      <c r="G192" s="109">
        <v>1</v>
      </c>
      <c r="H192" s="110">
        <v>5</v>
      </c>
      <c r="I192" s="110"/>
      <c r="J192" s="111">
        <v>25</v>
      </c>
      <c r="K192" s="111"/>
      <c r="L192" s="111"/>
      <c r="M192" s="112">
        <f>SUM(C192*15,F192*7.5,G192*7.5,H192*7.5,I192*7.5,J192*7.5,K192*100,L192*20)</f>
        <v>1507.5</v>
      </c>
      <c r="N192" s="112">
        <v>525</v>
      </c>
      <c r="O192" s="115"/>
      <c r="P192" s="115"/>
      <c r="Q192" s="122">
        <f t="shared" si="32"/>
        <v>982.5</v>
      </c>
      <c r="R192" s="152">
        <v>21</v>
      </c>
    </row>
    <row r="193" spans="1:18" ht="12.75" customHeight="1">
      <c r="A193" s="387"/>
      <c r="B193" s="116" t="s">
        <v>117</v>
      </c>
      <c r="C193" s="117">
        <f aca="true" t="shared" si="39" ref="C193:P193">SUM(C188:C192)</f>
        <v>1553</v>
      </c>
      <c r="D193" s="117">
        <f t="shared" si="39"/>
        <v>117</v>
      </c>
      <c r="E193" s="117">
        <f t="shared" si="39"/>
        <v>77</v>
      </c>
      <c r="F193" s="117">
        <f t="shared" si="39"/>
        <v>291</v>
      </c>
      <c r="G193" s="117">
        <f t="shared" si="39"/>
        <v>24</v>
      </c>
      <c r="H193" s="117">
        <f t="shared" si="39"/>
        <v>128</v>
      </c>
      <c r="I193" s="117">
        <f t="shared" si="39"/>
        <v>0</v>
      </c>
      <c r="J193" s="117">
        <f t="shared" si="39"/>
        <v>286</v>
      </c>
      <c r="K193" s="117">
        <f t="shared" si="39"/>
        <v>0</v>
      </c>
      <c r="L193" s="118">
        <f t="shared" si="39"/>
        <v>0</v>
      </c>
      <c r="M193" s="119">
        <f t="shared" si="39"/>
        <v>28762.5</v>
      </c>
      <c r="N193" s="119">
        <f t="shared" si="39"/>
        <v>11122.5</v>
      </c>
      <c r="O193" s="118">
        <f t="shared" si="39"/>
        <v>12.5</v>
      </c>
      <c r="P193" s="118">
        <f t="shared" si="39"/>
        <v>0</v>
      </c>
      <c r="Q193" s="120">
        <f t="shared" si="32"/>
        <v>17627.5</v>
      </c>
      <c r="R193" s="121">
        <f>SUM(R188:R192)</f>
        <v>356</v>
      </c>
    </row>
    <row r="194" spans="1:18" ht="12.75" customHeight="1">
      <c r="A194" s="385" t="s">
        <v>118</v>
      </c>
      <c r="B194" s="385"/>
      <c r="C194" s="125">
        <f aca="true" t="shared" si="40" ref="C194:R194">SUM(C175,C181,C187,C193)</f>
        <v>4106</v>
      </c>
      <c r="D194" s="125">
        <f t="shared" si="40"/>
        <v>414</v>
      </c>
      <c r="E194" s="125">
        <f t="shared" si="40"/>
        <v>324</v>
      </c>
      <c r="F194" s="125">
        <f t="shared" si="40"/>
        <v>711</v>
      </c>
      <c r="G194" s="125">
        <f t="shared" si="40"/>
        <v>44</v>
      </c>
      <c r="H194" s="125">
        <f t="shared" si="40"/>
        <v>334</v>
      </c>
      <c r="I194" s="125">
        <f t="shared" si="40"/>
        <v>3</v>
      </c>
      <c r="J194" s="125">
        <f t="shared" si="40"/>
        <v>621</v>
      </c>
      <c r="K194" s="125">
        <f t="shared" si="40"/>
        <v>5</v>
      </c>
      <c r="L194" s="125">
        <f t="shared" si="40"/>
        <v>5</v>
      </c>
      <c r="M194" s="125">
        <f t="shared" si="40"/>
        <v>75037.5</v>
      </c>
      <c r="N194" s="125">
        <f t="shared" si="40"/>
        <v>22325</v>
      </c>
      <c r="O194" s="125">
        <f t="shared" si="40"/>
        <v>12.5</v>
      </c>
      <c r="P194" s="125">
        <f t="shared" si="40"/>
        <v>15</v>
      </c>
      <c r="Q194" s="125">
        <f t="shared" si="40"/>
        <v>52715</v>
      </c>
      <c r="R194" s="125">
        <f t="shared" si="40"/>
        <v>772</v>
      </c>
    </row>
    <row r="195" spans="1:18" ht="12.75" customHeight="1">
      <c r="A195" s="393" t="s">
        <v>125</v>
      </c>
      <c r="B195" s="393" t="s">
        <v>113</v>
      </c>
      <c r="C195" s="153">
        <f aca="true" t="shared" si="41" ref="C195:R195">SUM(C22,C65,C108,C151,C194)</f>
        <v>26496</v>
      </c>
      <c r="D195" s="153">
        <f t="shared" si="41"/>
        <v>2737</v>
      </c>
      <c r="E195" s="153">
        <f t="shared" si="41"/>
        <v>2558</v>
      </c>
      <c r="F195" s="153">
        <f t="shared" si="41"/>
        <v>4066.2</v>
      </c>
      <c r="G195" s="153">
        <f t="shared" si="41"/>
        <v>129</v>
      </c>
      <c r="H195" s="153">
        <f t="shared" si="41"/>
        <v>1585</v>
      </c>
      <c r="I195" s="153">
        <f t="shared" si="41"/>
        <v>22</v>
      </c>
      <c r="J195" s="153">
        <f t="shared" si="41"/>
        <v>3183</v>
      </c>
      <c r="K195" s="153">
        <f t="shared" si="41"/>
        <v>13</v>
      </c>
      <c r="L195" s="153">
        <f t="shared" si="41"/>
        <v>20</v>
      </c>
      <c r="M195" s="153">
        <f t="shared" si="41"/>
        <v>466529</v>
      </c>
      <c r="N195" s="153">
        <f t="shared" si="41"/>
        <v>101927.2</v>
      </c>
      <c r="O195" s="153">
        <f t="shared" si="41"/>
        <v>126.5</v>
      </c>
      <c r="P195" s="153">
        <f t="shared" si="41"/>
        <v>171.5</v>
      </c>
      <c r="Q195" s="153">
        <f t="shared" si="41"/>
        <v>364646.8</v>
      </c>
      <c r="R195" s="153">
        <f t="shared" si="41"/>
        <v>3707</v>
      </c>
    </row>
  </sheetData>
  <sheetProtection selectLockedCells="1" selectUnlockedCells="1"/>
  <mergeCells count="48">
    <mergeCell ref="A1:R1"/>
    <mergeCell ref="A2:B2"/>
    <mergeCell ref="C2:E2"/>
    <mergeCell ref="F2:J2"/>
    <mergeCell ref="K2:L2"/>
    <mergeCell ref="A4:A9"/>
    <mergeCell ref="A10:A15"/>
    <mergeCell ref="A16:A21"/>
    <mergeCell ref="A22:B22"/>
    <mergeCell ref="A23:A28"/>
    <mergeCell ref="A29:A34"/>
    <mergeCell ref="A35:A40"/>
    <mergeCell ref="A41:A46"/>
    <mergeCell ref="T46:V46"/>
    <mergeCell ref="A47:A52"/>
    <mergeCell ref="T47:U47"/>
    <mergeCell ref="T48:U48"/>
    <mergeCell ref="T49:U49"/>
    <mergeCell ref="T50:U50"/>
    <mergeCell ref="T51:U51"/>
    <mergeCell ref="A53:A58"/>
    <mergeCell ref="A59:A64"/>
    <mergeCell ref="A65:B65"/>
    <mergeCell ref="A66:A71"/>
    <mergeCell ref="A72:A77"/>
    <mergeCell ref="A78:A83"/>
    <mergeCell ref="A84:A89"/>
    <mergeCell ref="A90:A95"/>
    <mergeCell ref="A96:A101"/>
    <mergeCell ref="A102:A107"/>
    <mergeCell ref="A108:B108"/>
    <mergeCell ref="A109:A114"/>
    <mergeCell ref="A115:A120"/>
    <mergeCell ref="A121:A126"/>
    <mergeCell ref="A127:A132"/>
    <mergeCell ref="A133:A138"/>
    <mergeCell ref="A139:A144"/>
    <mergeCell ref="A145:A150"/>
    <mergeCell ref="A182:A187"/>
    <mergeCell ref="A188:A193"/>
    <mergeCell ref="A194:B194"/>
    <mergeCell ref="A195:B195"/>
    <mergeCell ref="A151:B151"/>
    <mergeCell ref="A152:A157"/>
    <mergeCell ref="A158:A163"/>
    <mergeCell ref="A164:A169"/>
    <mergeCell ref="A170:A175"/>
    <mergeCell ref="A176:A181"/>
  </mergeCells>
  <printOptions/>
  <pageMargins left="0.39375" right="0.39375" top="0.3541666666666667" bottom="0.3541666666666667" header="0.5118055555555555" footer="0.5118055555555555"/>
  <pageSetup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189"/>
  <sheetViews>
    <sheetView zoomScalePageLayoutView="0" workbookViewId="0" topLeftCell="A1">
      <pane ySplit="3" topLeftCell="A61" activePane="bottomLeft" state="frozen"/>
      <selection pane="topLeft" activeCell="A1" sqref="A1"/>
      <selection pane="bottomLeft" activeCell="C15" sqref="C15"/>
    </sheetView>
  </sheetViews>
  <sheetFormatPr defaultColWidth="7.00390625" defaultRowHeight="12.75" customHeight="1"/>
  <cols>
    <col min="1" max="1" width="7.57421875" style="97" customWidth="1"/>
    <col min="2" max="2" width="16.57421875" style="97" customWidth="1"/>
    <col min="3" max="3" width="8.57421875" style="97" customWidth="1"/>
    <col min="4" max="4" width="7.57421875" style="97" customWidth="1"/>
    <col min="5" max="5" width="8.57421875" style="97" customWidth="1"/>
    <col min="6" max="6" width="6.140625" style="97" customWidth="1"/>
    <col min="7" max="7" width="7.57421875" style="97" customWidth="1"/>
    <col min="8" max="8" width="8.140625" style="97" customWidth="1"/>
    <col min="9" max="9" width="11.140625" style="98" customWidth="1"/>
    <col min="10" max="11" width="10.57421875" style="97" customWidth="1"/>
    <col min="12" max="12" width="7.57421875" style="97" customWidth="1"/>
    <col min="13" max="13" width="8.57421875" style="97" customWidth="1"/>
    <col min="14" max="14" width="9.57421875" style="97" customWidth="1"/>
    <col min="15" max="15" width="9.57421875" style="0" customWidth="1"/>
    <col min="16" max="16" width="11.57421875" style="0" customWidth="1"/>
    <col min="17" max="17" width="12.57421875" style="0" customWidth="1"/>
    <col min="18" max="18" width="9.140625" style="0" customWidth="1"/>
    <col min="19" max="20" width="7.00390625" style="0" customWidth="1"/>
    <col min="21" max="22" width="7.57421875" style="0" customWidth="1"/>
  </cols>
  <sheetData>
    <row r="1" spans="1:18" ht="12.75" customHeight="1">
      <c r="A1" s="394" t="s">
        <v>88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144"/>
    </row>
    <row r="2" spans="1:18" ht="50.25" customHeight="1">
      <c r="A2" s="395" t="s">
        <v>134</v>
      </c>
      <c r="B2" s="395"/>
      <c r="C2" s="394" t="s">
        <v>90</v>
      </c>
      <c r="D2" s="394"/>
      <c r="E2" s="394"/>
      <c r="F2" s="394" t="s">
        <v>91</v>
      </c>
      <c r="G2" s="394"/>
      <c r="H2" s="394"/>
      <c r="I2" s="394"/>
      <c r="J2" s="394"/>
      <c r="K2" s="394" t="s">
        <v>92</v>
      </c>
      <c r="L2" s="394"/>
      <c r="M2" s="145" t="s">
        <v>135</v>
      </c>
      <c r="N2" s="103" t="s">
        <v>94</v>
      </c>
      <c r="O2" s="146" t="s">
        <v>95</v>
      </c>
      <c r="P2" s="146" t="s">
        <v>96</v>
      </c>
      <c r="Q2" s="161" t="s">
        <v>97</v>
      </c>
      <c r="R2" s="162" t="s">
        <v>98</v>
      </c>
    </row>
    <row r="3" spans="1:250" s="163" customFormat="1" ht="15.75" customHeight="1">
      <c r="A3" s="145" t="s">
        <v>99</v>
      </c>
      <c r="B3" s="145" t="s">
        <v>100</v>
      </c>
      <c r="C3" s="145" t="s">
        <v>136</v>
      </c>
      <c r="D3" s="145" t="s">
        <v>102</v>
      </c>
      <c r="E3" s="145" t="s">
        <v>103</v>
      </c>
      <c r="F3" s="145" t="s">
        <v>104</v>
      </c>
      <c r="G3" s="145" t="s">
        <v>105</v>
      </c>
      <c r="H3" s="145" t="s">
        <v>106</v>
      </c>
      <c r="I3" s="145" t="s">
        <v>107</v>
      </c>
      <c r="J3" s="145" t="s">
        <v>108</v>
      </c>
      <c r="K3" s="145" t="s">
        <v>109</v>
      </c>
      <c r="L3" s="145" t="s">
        <v>110</v>
      </c>
      <c r="M3" s="145" t="s">
        <v>111</v>
      </c>
      <c r="N3" s="145" t="s">
        <v>111</v>
      </c>
      <c r="O3" s="145" t="s">
        <v>111</v>
      </c>
      <c r="P3" s="145" t="s">
        <v>111</v>
      </c>
      <c r="Q3" s="145" t="s">
        <v>111</v>
      </c>
      <c r="R3" s="101" t="s">
        <v>127</v>
      </c>
      <c r="IG3" s="164"/>
      <c r="IH3" s="164"/>
      <c r="II3" s="164"/>
      <c r="IJ3" s="164"/>
      <c r="IK3" s="164"/>
      <c r="IL3" s="164"/>
      <c r="IM3" s="164"/>
      <c r="IN3" s="164"/>
      <c r="IO3" s="164"/>
      <c r="IP3" s="164"/>
    </row>
    <row r="4" spans="1:18" ht="12.75" customHeight="1">
      <c r="A4" s="387">
        <v>43556</v>
      </c>
      <c r="B4" s="108" t="s">
        <v>112</v>
      </c>
      <c r="C4" s="109">
        <v>185</v>
      </c>
      <c r="D4" s="109">
        <v>25</v>
      </c>
      <c r="E4" s="109">
        <v>11</v>
      </c>
      <c r="F4" s="109">
        <v>34</v>
      </c>
      <c r="G4" s="109"/>
      <c r="H4" s="110">
        <v>16</v>
      </c>
      <c r="I4" s="110"/>
      <c r="J4" s="111">
        <v>14</v>
      </c>
      <c r="K4" s="111"/>
      <c r="L4" s="111"/>
      <c r="M4" s="27">
        <f>SUM(C4*15,F4*7.5,G4*7.5,H4*7.5,I4*7.5,J4*7.5,K4*100,L4*20)</f>
        <v>3255</v>
      </c>
      <c r="N4" s="27">
        <v>480</v>
      </c>
      <c r="O4" s="165">
        <v>90</v>
      </c>
      <c r="Q4" s="122">
        <f aca="true" t="shared" si="0" ref="Q4:Q45">SUM(M4-N4)-O4+P4</f>
        <v>2685</v>
      </c>
      <c r="R4" s="166">
        <v>25</v>
      </c>
    </row>
    <row r="5" spans="1:18" ht="12.75" customHeight="1">
      <c r="A5" s="387"/>
      <c r="B5" s="108" t="s">
        <v>113</v>
      </c>
      <c r="C5" s="109">
        <v>0</v>
      </c>
      <c r="D5" s="109"/>
      <c r="E5" s="109"/>
      <c r="F5" s="109"/>
      <c r="G5" s="109"/>
      <c r="H5" s="110"/>
      <c r="I5" s="110"/>
      <c r="J5" s="111"/>
      <c r="K5" s="111"/>
      <c r="L5" s="111"/>
      <c r="M5" s="27">
        <f>SUM(C5*15,F5*7.5,G5*7.5,H5*7.5,I5*7.5,J5*7.5,K5*100,L5*20)</f>
        <v>0</v>
      </c>
      <c r="N5" s="27"/>
      <c r="O5" s="127"/>
      <c r="P5" s="167"/>
      <c r="Q5" s="122">
        <f t="shared" si="0"/>
        <v>0</v>
      </c>
      <c r="R5" s="166"/>
    </row>
    <row r="6" spans="1:18" ht="12.75" customHeight="1">
      <c r="A6" s="387"/>
      <c r="B6" s="108" t="s">
        <v>114</v>
      </c>
      <c r="C6" s="109">
        <v>251</v>
      </c>
      <c r="D6" s="109"/>
      <c r="E6" s="109">
        <v>12</v>
      </c>
      <c r="F6" s="109">
        <v>19</v>
      </c>
      <c r="G6" s="109">
        <v>1</v>
      </c>
      <c r="H6" s="110">
        <v>9</v>
      </c>
      <c r="I6" s="110"/>
      <c r="J6" s="111">
        <v>18</v>
      </c>
      <c r="K6" s="111"/>
      <c r="L6" s="111"/>
      <c r="M6" s="27">
        <f>SUM(C6*15,F6*7.5,G6*7.5,H6*7.5,I6*7.5,J6*7.5,K6*100,L6*20)</f>
        <v>4117.5</v>
      </c>
      <c r="N6" s="27">
        <v>705</v>
      </c>
      <c r="O6" s="127"/>
      <c r="P6" s="167"/>
      <c r="Q6" s="122">
        <f t="shared" si="0"/>
        <v>3412.5</v>
      </c>
      <c r="R6" s="166">
        <v>23</v>
      </c>
    </row>
    <row r="7" spans="1:18" ht="12.75" customHeight="1">
      <c r="A7" s="387"/>
      <c r="B7" s="108" t="s">
        <v>115</v>
      </c>
      <c r="C7" s="109">
        <v>91</v>
      </c>
      <c r="D7" s="109">
        <v>15</v>
      </c>
      <c r="E7" s="109">
        <v>5</v>
      </c>
      <c r="F7" s="109">
        <v>11</v>
      </c>
      <c r="G7" s="109">
        <v>0</v>
      </c>
      <c r="H7" s="110">
        <v>9</v>
      </c>
      <c r="I7" s="110">
        <v>0</v>
      </c>
      <c r="J7" s="111">
        <v>2</v>
      </c>
      <c r="K7" s="111">
        <v>0</v>
      </c>
      <c r="L7" s="111">
        <v>0</v>
      </c>
      <c r="M7" s="27">
        <f>SUM(C7*15,F7*7.5,G7*7.5,H7*7.5,I7*7.5,J7*7.5,K7*100,L7*20)</f>
        <v>1530</v>
      </c>
      <c r="N7" s="27">
        <v>165</v>
      </c>
      <c r="O7" s="127">
        <v>7.5</v>
      </c>
      <c r="P7" s="167"/>
      <c r="Q7" s="122">
        <f t="shared" si="0"/>
        <v>1357.5</v>
      </c>
      <c r="R7" s="166">
        <v>0</v>
      </c>
    </row>
    <row r="8" spans="1:18" ht="12.75" customHeight="1">
      <c r="A8" s="387"/>
      <c r="B8" s="108" t="s">
        <v>116</v>
      </c>
      <c r="C8" s="109">
        <v>10</v>
      </c>
      <c r="D8" s="109">
        <v>19</v>
      </c>
      <c r="E8" s="109">
        <v>13</v>
      </c>
      <c r="F8" s="109"/>
      <c r="G8" s="109"/>
      <c r="H8" s="110"/>
      <c r="I8" s="110"/>
      <c r="J8" s="111">
        <v>3</v>
      </c>
      <c r="K8" s="111"/>
      <c r="L8" s="111"/>
      <c r="M8" s="27">
        <f>SUM(C8*15,F8*7.5,G8*7.5,H8*7.5,I8*7.5,J8*7.5,K8*100,L8*20)</f>
        <v>172.5</v>
      </c>
      <c r="N8" s="27">
        <v>90</v>
      </c>
      <c r="O8" s="127"/>
      <c r="P8" s="167">
        <v>0</v>
      </c>
      <c r="Q8" s="122">
        <f t="shared" si="0"/>
        <v>82.5</v>
      </c>
      <c r="R8" s="166">
        <v>4</v>
      </c>
    </row>
    <row r="9" spans="1:18" ht="12.75" customHeight="1">
      <c r="A9" s="387"/>
      <c r="B9" s="116" t="s">
        <v>117</v>
      </c>
      <c r="C9" s="168">
        <f aca="true" t="shared" si="1" ref="C9:P9">SUM(C4:C8)</f>
        <v>537</v>
      </c>
      <c r="D9" s="168">
        <f t="shared" si="1"/>
        <v>59</v>
      </c>
      <c r="E9" s="168">
        <f t="shared" si="1"/>
        <v>41</v>
      </c>
      <c r="F9" s="168">
        <f t="shared" si="1"/>
        <v>64</v>
      </c>
      <c r="G9" s="168">
        <f t="shared" si="1"/>
        <v>1</v>
      </c>
      <c r="H9" s="168">
        <f t="shared" si="1"/>
        <v>34</v>
      </c>
      <c r="I9" s="168">
        <f t="shared" si="1"/>
        <v>0</v>
      </c>
      <c r="J9" s="168">
        <f t="shared" si="1"/>
        <v>37</v>
      </c>
      <c r="K9" s="168">
        <f t="shared" si="1"/>
        <v>0</v>
      </c>
      <c r="L9" s="168">
        <f t="shared" si="1"/>
        <v>0</v>
      </c>
      <c r="M9" s="169">
        <f t="shared" si="1"/>
        <v>9075</v>
      </c>
      <c r="N9" s="169">
        <f t="shared" si="1"/>
        <v>1440</v>
      </c>
      <c r="O9" s="168">
        <f t="shared" si="1"/>
        <v>97.5</v>
      </c>
      <c r="P9" s="168">
        <f t="shared" si="1"/>
        <v>0</v>
      </c>
      <c r="Q9" s="120">
        <f t="shared" si="0"/>
        <v>7537.5</v>
      </c>
      <c r="R9" s="169">
        <f>SUM(R4:R8)</f>
        <v>52</v>
      </c>
    </row>
    <row r="10" spans="1:18" ht="12.75" customHeight="1">
      <c r="A10" s="387">
        <v>43557</v>
      </c>
      <c r="B10" s="108" t="s">
        <v>112</v>
      </c>
      <c r="C10" s="109">
        <v>221</v>
      </c>
      <c r="D10" s="109">
        <v>32</v>
      </c>
      <c r="E10" s="109">
        <v>20</v>
      </c>
      <c r="F10" s="109">
        <v>46</v>
      </c>
      <c r="G10" s="109">
        <v>2</v>
      </c>
      <c r="H10" s="110">
        <v>8</v>
      </c>
      <c r="I10" s="110"/>
      <c r="J10" s="111">
        <v>26</v>
      </c>
      <c r="K10" s="111"/>
      <c r="L10" s="111"/>
      <c r="M10" s="27">
        <f>SUM(C10*15,F10*7.5,G10*7.5,H10*7.5,I10*7.5,J10*7.5,K10*100,L10*20)</f>
        <v>3930</v>
      </c>
      <c r="N10" s="27">
        <v>1072.5</v>
      </c>
      <c r="O10" s="165"/>
      <c r="Q10" s="122">
        <f t="shared" si="0"/>
        <v>2857.5</v>
      </c>
      <c r="R10" s="166">
        <v>32</v>
      </c>
    </row>
    <row r="11" spans="1:18" ht="12.75" customHeight="1">
      <c r="A11" s="387"/>
      <c r="B11" s="108" t="s">
        <v>113</v>
      </c>
      <c r="C11" s="109"/>
      <c r="D11" s="109"/>
      <c r="E11" s="109"/>
      <c r="F11" s="109"/>
      <c r="G11" s="109"/>
      <c r="H11" s="110"/>
      <c r="I11" s="110"/>
      <c r="J11" s="111"/>
      <c r="K11" s="111"/>
      <c r="L11" s="111"/>
      <c r="M11" s="27">
        <f>SUM(C11*15,F11*7.5,G11*7.5,H11*7.5,I11*7.5,J11*7.5,K11*100,L11*20)</f>
        <v>0</v>
      </c>
      <c r="N11" s="27"/>
      <c r="O11" s="127"/>
      <c r="P11" s="167"/>
      <c r="Q11" s="122">
        <f t="shared" si="0"/>
        <v>0</v>
      </c>
      <c r="R11" s="166"/>
    </row>
    <row r="12" spans="1:18" ht="12.75" customHeight="1">
      <c r="A12" s="387"/>
      <c r="B12" s="108" t="s">
        <v>114</v>
      </c>
      <c r="C12" s="109">
        <v>171</v>
      </c>
      <c r="D12" s="109">
        <v>39</v>
      </c>
      <c r="E12" s="109">
        <v>20</v>
      </c>
      <c r="F12" s="109">
        <v>21</v>
      </c>
      <c r="G12" s="109"/>
      <c r="H12" s="110">
        <v>9</v>
      </c>
      <c r="I12" s="110"/>
      <c r="J12" s="111">
        <v>20</v>
      </c>
      <c r="K12" s="111"/>
      <c r="L12" s="111">
        <v>1</v>
      </c>
      <c r="M12" s="27">
        <f>SUM(C12*15,F12*7.5,G12*7.5,H12*7.5,I12*7.5,J12*7.5,K12*100,L12*20)</f>
        <v>2960</v>
      </c>
      <c r="N12" s="27">
        <v>442.5</v>
      </c>
      <c r="O12" s="127"/>
      <c r="P12" s="167"/>
      <c r="Q12" s="122">
        <f t="shared" si="0"/>
        <v>2517.5</v>
      </c>
      <c r="R12" s="166">
        <v>20</v>
      </c>
    </row>
    <row r="13" spans="1:18" ht="12.75" customHeight="1">
      <c r="A13" s="387"/>
      <c r="B13" s="108" t="s">
        <v>115</v>
      </c>
      <c r="C13" s="109">
        <v>94</v>
      </c>
      <c r="D13" s="109">
        <v>23</v>
      </c>
      <c r="E13" s="109">
        <v>13</v>
      </c>
      <c r="F13" s="109">
        <v>8</v>
      </c>
      <c r="G13" s="109">
        <v>3</v>
      </c>
      <c r="H13" s="110">
        <v>1</v>
      </c>
      <c r="I13" s="110"/>
      <c r="J13" s="111">
        <v>17</v>
      </c>
      <c r="K13" s="111"/>
      <c r="L13" s="111"/>
      <c r="M13" s="27">
        <f>SUM(C13*15,F13*7.5,G13*7.5,H13*7.5,I13*7.5,J13*7.5,K13*100,L13*20)</f>
        <v>1627.5</v>
      </c>
      <c r="N13" s="27">
        <v>285</v>
      </c>
      <c r="O13" s="127"/>
      <c r="P13" s="167"/>
      <c r="Q13" s="122">
        <f t="shared" si="0"/>
        <v>1342.5</v>
      </c>
      <c r="R13" s="166">
        <v>13</v>
      </c>
    </row>
    <row r="14" spans="1:18" ht="12.75" customHeight="1">
      <c r="A14" s="387"/>
      <c r="B14" s="108" t="s">
        <v>116</v>
      </c>
      <c r="C14" s="109">
        <v>12</v>
      </c>
      <c r="D14" s="109">
        <v>23</v>
      </c>
      <c r="E14" s="109">
        <v>4</v>
      </c>
      <c r="F14" s="109">
        <v>1</v>
      </c>
      <c r="G14" s="109"/>
      <c r="H14" s="110"/>
      <c r="I14" s="110">
        <v>1</v>
      </c>
      <c r="J14" s="111"/>
      <c r="K14" s="111"/>
      <c r="L14" s="111"/>
      <c r="M14" s="27">
        <f>SUM(C14*15,F14*7.5,G14*7.5,H14*7.5,I14*7.5,J14*7.5,K14*100,L14*20)</f>
        <v>195</v>
      </c>
      <c r="N14" s="27">
        <v>22.5</v>
      </c>
      <c r="O14" s="127"/>
      <c r="P14" s="167"/>
      <c r="Q14" s="122">
        <f t="shared" si="0"/>
        <v>172.5</v>
      </c>
      <c r="R14" s="166">
        <v>1</v>
      </c>
    </row>
    <row r="15" spans="1:18" ht="12.75" customHeight="1">
      <c r="A15" s="387"/>
      <c r="B15" s="116" t="s">
        <v>117</v>
      </c>
      <c r="C15" s="117">
        <f aca="true" t="shared" si="2" ref="C15:P15">SUM(C10:C14)</f>
        <v>498</v>
      </c>
      <c r="D15" s="117">
        <f t="shared" si="2"/>
        <v>117</v>
      </c>
      <c r="E15" s="117">
        <f t="shared" si="2"/>
        <v>57</v>
      </c>
      <c r="F15" s="117">
        <f t="shared" si="2"/>
        <v>76</v>
      </c>
      <c r="G15" s="117">
        <f t="shared" si="2"/>
        <v>5</v>
      </c>
      <c r="H15" s="117">
        <f t="shared" si="2"/>
        <v>18</v>
      </c>
      <c r="I15" s="117">
        <f t="shared" si="2"/>
        <v>1</v>
      </c>
      <c r="J15" s="117">
        <f t="shared" si="2"/>
        <v>63</v>
      </c>
      <c r="K15" s="117">
        <f t="shared" si="2"/>
        <v>0</v>
      </c>
      <c r="L15" s="118">
        <f t="shared" si="2"/>
        <v>1</v>
      </c>
      <c r="M15" s="119">
        <f t="shared" si="2"/>
        <v>8712.5</v>
      </c>
      <c r="N15" s="119">
        <f t="shared" si="2"/>
        <v>1822.5</v>
      </c>
      <c r="O15" s="118">
        <f t="shared" si="2"/>
        <v>0</v>
      </c>
      <c r="P15" s="118">
        <f t="shared" si="2"/>
        <v>0</v>
      </c>
      <c r="Q15" s="120">
        <f t="shared" si="0"/>
        <v>6890</v>
      </c>
      <c r="R15" s="121">
        <f>SUM(R10:R14)</f>
        <v>66</v>
      </c>
    </row>
    <row r="16" spans="1:18" ht="12.75" customHeight="1">
      <c r="A16" s="387">
        <v>43558</v>
      </c>
      <c r="B16" s="108" t="s">
        <v>112</v>
      </c>
      <c r="C16" s="109">
        <v>193</v>
      </c>
      <c r="D16" s="109">
        <v>20</v>
      </c>
      <c r="E16" s="109">
        <v>19</v>
      </c>
      <c r="F16" s="109">
        <v>28</v>
      </c>
      <c r="G16" s="109"/>
      <c r="H16" s="110">
        <v>6</v>
      </c>
      <c r="I16" s="110"/>
      <c r="J16" s="111">
        <v>20</v>
      </c>
      <c r="K16" s="111"/>
      <c r="L16" s="111"/>
      <c r="M16" s="27">
        <f>SUM(C16*15,F16*7.5,G16*7.5,H16*7.5,I16*7.5,J16*7.5,K16*100,L16*20)</f>
        <v>3300</v>
      </c>
      <c r="N16" s="27">
        <v>615</v>
      </c>
      <c r="O16" s="127"/>
      <c r="Q16" s="122">
        <f t="shared" si="0"/>
        <v>2685</v>
      </c>
      <c r="R16" s="166">
        <v>31</v>
      </c>
    </row>
    <row r="17" spans="1:18" ht="12.75" customHeight="1">
      <c r="A17" s="387"/>
      <c r="B17" s="108" t="s">
        <v>113</v>
      </c>
      <c r="C17" s="109"/>
      <c r="D17" s="109"/>
      <c r="E17" s="109"/>
      <c r="F17" s="109"/>
      <c r="G17" s="109"/>
      <c r="H17" s="110"/>
      <c r="I17" s="110"/>
      <c r="J17" s="111"/>
      <c r="K17" s="111"/>
      <c r="L17" s="111"/>
      <c r="M17" s="27">
        <f>SUM(C17*15,F17*7.5,G17*7.5,H17*7.5,I17*7.5,J17*7.5,K17*100,L17*20)</f>
        <v>0</v>
      </c>
      <c r="N17" s="27"/>
      <c r="P17" s="167"/>
      <c r="Q17" s="122">
        <f t="shared" si="0"/>
        <v>0</v>
      </c>
      <c r="R17" s="166"/>
    </row>
    <row r="18" spans="1:18" ht="12.75" customHeight="1">
      <c r="A18" s="387"/>
      <c r="B18" s="108" t="s">
        <v>114</v>
      </c>
      <c r="C18" s="109">
        <v>209</v>
      </c>
      <c r="D18" s="109">
        <v>20</v>
      </c>
      <c r="E18" s="109">
        <v>19</v>
      </c>
      <c r="F18" s="109">
        <v>38</v>
      </c>
      <c r="G18" s="109">
        <v>1</v>
      </c>
      <c r="H18" s="110">
        <v>7</v>
      </c>
      <c r="I18" s="110">
        <v>2</v>
      </c>
      <c r="J18" s="111">
        <v>25</v>
      </c>
      <c r="K18" s="111">
        <v>2</v>
      </c>
      <c r="L18" s="111">
        <v>1</v>
      </c>
      <c r="M18" s="27">
        <f>SUM(C18*15,F18*7.5,G18*7.5,H18*7.5,I18*7.5,J18*7.5,K18*100,L18*20)</f>
        <v>3902.5</v>
      </c>
      <c r="N18" s="27">
        <v>820</v>
      </c>
      <c r="O18" s="127"/>
      <c r="P18" s="167"/>
      <c r="Q18" s="122">
        <f t="shared" si="0"/>
        <v>3082.5</v>
      </c>
      <c r="R18" s="166">
        <v>28</v>
      </c>
    </row>
    <row r="19" spans="1:18" ht="12.75" customHeight="1">
      <c r="A19" s="387"/>
      <c r="B19" s="108" t="s">
        <v>115</v>
      </c>
      <c r="C19" s="109">
        <v>89</v>
      </c>
      <c r="D19" s="109">
        <v>46</v>
      </c>
      <c r="E19" s="109">
        <v>8</v>
      </c>
      <c r="F19" s="109">
        <v>22</v>
      </c>
      <c r="G19" s="109"/>
      <c r="H19" s="110">
        <v>4</v>
      </c>
      <c r="I19" s="110"/>
      <c r="J19" s="111">
        <v>10</v>
      </c>
      <c r="K19" s="111"/>
      <c r="L19" s="111"/>
      <c r="M19" s="27">
        <f>SUM(C19*15,F19*7.5,G19*7.5,H19*7.5,I19*7.5,J19*7.5,K19*100,L19*20)</f>
        <v>1605</v>
      </c>
      <c r="N19" s="27">
        <v>367.5</v>
      </c>
      <c r="O19" s="127"/>
      <c r="P19" s="167"/>
      <c r="Q19" s="122">
        <f t="shared" si="0"/>
        <v>1237.5</v>
      </c>
      <c r="R19" s="166">
        <v>18</v>
      </c>
    </row>
    <row r="20" spans="1:18" ht="12.75" customHeight="1">
      <c r="A20" s="387"/>
      <c r="B20" s="108" t="s">
        <v>116</v>
      </c>
      <c r="C20" s="109">
        <v>14</v>
      </c>
      <c r="D20" s="109">
        <v>23</v>
      </c>
      <c r="E20" s="109">
        <v>9</v>
      </c>
      <c r="F20" s="109">
        <v>3</v>
      </c>
      <c r="G20" s="109">
        <v>2</v>
      </c>
      <c r="H20" s="110">
        <v>1</v>
      </c>
      <c r="I20" s="110"/>
      <c r="J20" s="111">
        <v>1</v>
      </c>
      <c r="K20" s="111"/>
      <c r="L20" s="111"/>
      <c r="M20" s="27">
        <f>SUM(C20*15,F20*7.5,G20*7.5,H20*7.5,I20*7.5,J20*7.5,K20*100,L20*20)</f>
        <v>262.5</v>
      </c>
      <c r="N20" s="27">
        <v>45</v>
      </c>
      <c r="O20" s="127"/>
      <c r="P20" s="167"/>
      <c r="Q20" s="122">
        <f t="shared" si="0"/>
        <v>217.5</v>
      </c>
      <c r="R20" s="166">
        <v>2</v>
      </c>
    </row>
    <row r="21" spans="1:18" ht="12.75" customHeight="1">
      <c r="A21" s="387"/>
      <c r="B21" s="116" t="s">
        <v>117</v>
      </c>
      <c r="C21" s="117">
        <f aca="true" t="shared" si="3" ref="C21:P21">SUM(C16:C20)</f>
        <v>505</v>
      </c>
      <c r="D21" s="117">
        <f t="shared" si="3"/>
        <v>109</v>
      </c>
      <c r="E21" s="117">
        <f t="shared" si="3"/>
        <v>55</v>
      </c>
      <c r="F21" s="117">
        <f t="shared" si="3"/>
        <v>91</v>
      </c>
      <c r="G21" s="117">
        <f t="shared" si="3"/>
        <v>3</v>
      </c>
      <c r="H21" s="117">
        <f t="shared" si="3"/>
        <v>18</v>
      </c>
      <c r="I21" s="117">
        <f t="shared" si="3"/>
        <v>2</v>
      </c>
      <c r="J21" s="117">
        <f t="shared" si="3"/>
        <v>56</v>
      </c>
      <c r="K21" s="117">
        <f t="shared" si="3"/>
        <v>2</v>
      </c>
      <c r="L21" s="118">
        <f t="shared" si="3"/>
        <v>1</v>
      </c>
      <c r="M21" s="119">
        <f t="shared" si="3"/>
        <v>9070</v>
      </c>
      <c r="N21" s="119">
        <f t="shared" si="3"/>
        <v>1847.5</v>
      </c>
      <c r="O21" s="118">
        <f t="shared" si="3"/>
        <v>0</v>
      </c>
      <c r="P21" s="118">
        <f t="shared" si="3"/>
        <v>0</v>
      </c>
      <c r="Q21" s="120">
        <f t="shared" si="0"/>
        <v>7222.5</v>
      </c>
      <c r="R21" s="121">
        <f>SUM(R16:R20)</f>
        <v>79</v>
      </c>
    </row>
    <row r="22" spans="1:18" ht="12.75" customHeight="1">
      <c r="A22" s="387">
        <v>43559</v>
      </c>
      <c r="B22" s="108" t="s">
        <v>112</v>
      </c>
      <c r="C22" s="109">
        <v>130</v>
      </c>
      <c r="D22" s="109">
        <v>45</v>
      </c>
      <c r="E22" s="109">
        <v>14</v>
      </c>
      <c r="F22" s="109">
        <v>41</v>
      </c>
      <c r="G22" s="109"/>
      <c r="H22" s="110">
        <v>43</v>
      </c>
      <c r="I22" s="110"/>
      <c r="J22" s="111">
        <v>28</v>
      </c>
      <c r="K22" s="111"/>
      <c r="L22" s="111">
        <v>1</v>
      </c>
      <c r="M22" s="27">
        <f>SUM(C22*15,F22*7.5,G22*7.5,H22*7.5,I22*7.5,J22*7.5,K22*100,L22*20)</f>
        <v>2810</v>
      </c>
      <c r="N22" s="27">
        <v>592.5</v>
      </c>
      <c r="O22" s="165"/>
      <c r="Q22" s="122">
        <f t="shared" si="0"/>
        <v>2217.5</v>
      </c>
      <c r="R22" s="166">
        <v>19</v>
      </c>
    </row>
    <row r="23" spans="1:18" ht="12.75" customHeight="1">
      <c r="A23" s="387"/>
      <c r="B23" s="108" t="s">
        <v>113</v>
      </c>
      <c r="C23" s="109"/>
      <c r="D23" s="109"/>
      <c r="E23" s="109"/>
      <c r="F23" s="109"/>
      <c r="G23" s="109"/>
      <c r="H23" s="110"/>
      <c r="I23" s="110"/>
      <c r="J23" s="111"/>
      <c r="K23" s="111"/>
      <c r="L23" s="111"/>
      <c r="M23" s="27">
        <f>SUM(C23*15,F23*7.5,G23*7.5,H23*7.5,I23*7.5,J23*7.5,K23*100,L23*20)</f>
        <v>0</v>
      </c>
      <c r="N23" s="27"/>
      <c r="O23" s="27"/>
      <c r="P23" s="167"/>
      <c r="Q23" s="122">
        <f t="shared" si="0"/>
        <v>0</v>
      </c>
      <c r="R23" s="166"/>
    </row>
    <row r="24" spans="1:18" ht="12.75" customHeight="1">
      <c r="A24" s="387"/>
      <c r="B24" s="108" t="s">
        <v>114</v>
      </c>
      <c r="C24" s="109">
        <v>187</v>
      </c>
      <c r="D24" s="109"/>
      <c r="E24" s="109">
        <v>14</v>
      </c>
      <c r="F24" s="109">
        <v>34</v>
      </c>
      <c r="G24" s="109"/>
      <c r="H24" s="110">
        <v>11</v>
      </c>
      <c r="I24" s="110"/>
      <c r="J24" s="111">
        <v>22</v>
      </c>
      <c r="K24" s="111"/>
      <c r="L24" s="111"/>
      <c r="M24" s="27">
        <f>SUM(C24*15,F24*7.5,G24*7.5,H24*7.5,I24*7.5,J24*7.5,K24*100,L24*20)</f>
        <v>3307.5</v>
      </c>
      <c r="N24" s="27">
        <v>727.5</v>
      </c>
      <c r="O24" s="127"/>
      <c r="P24" s="167">
        <v>10</v>
      </c>
      <c r="Q24" s="122">
        <f t="shared" si="0"/>
        <v>2590</v>
      </c>
      <c r="R24" s="166">
        <v>34</v>
      </c>
    </row>
    <row r="25" spans="1:18" ht="12.75" customHeight="1">
      <c r="A25" s="387"/>
      <c r="B25" s="108" t="s">
        <v>115</v>
      </c>
      <c r="C25" s="109">
        <v>108</v>
      </c>
      <c r="D25" s="109">
        <v>41</v>
      </c>
      <c r="E25" s="109">
        <v>6</v>
      </c>
      <c r="F25" s="109">
        <v>23</v>
      </c>
      <c r="G25" s="109">
        <v>1</v>
      </c>
      <c r="H25" s="110">
        <v>4</v>
      </c>
      <c r="I25" s="110"/>
      <c r="J25" s="111">
        <v>19</v>
      </c>
      <c r="K25" s="111"/>
      <c r="L25" s="111"/>
      <c r="M25" s="27">
        <f>SUM(C25*15,F25*7.5,G25*7.5,H25*7.5,I25*7.5,J25*7.5,K25*100,L25*20)</f>
        <v>1972.5</v>
      </c>
      <c r="N25" s="27">
        <v>285</v>
      </c>
      <c r="O25" s="127"/>
      <c r="P25" s="167"/>
      <c r="Q25" s="122">
        <f t="shared" si="0"/>
        <v>1687.5</v>
      </c>
      <c r="R25" s="166">
        <v>14</v>
      </c>
    </row>
    <row r="26" spans="1:18" ht="12.75" customHeight="1">
      <c r="A26" s="387"/>
      <c r="B26" s="108" t="s">
        <v>116</v>
      </c>
      <c r="C26" s="109">
        <v>24</v>
      </c>
      <c r="D26" s="109">
        <v>19</v>
      </c>
      <c r="E26" s="109">
        <v>12</v>
      </c>
      <c r="F26" s="109">
        <v>2</v>
      </c>
      <c r="G26" s="109"/>
      <c r="H26" s="110">
        <v>4</v>
      </c>
      <c r="I26" s="110"/>
      <c r="J26" s="111">
        <v>3</v>
      </c>
      <c r="K26" s="111"/>
      <c r="L26" s="111"/>
      <c r="M26" s="27">
        <f>SUM(C26*15,F26*7.5,G26*7.5,H26*7.5,I26*7.5,J26*7.5,K26*100,L26*20)</f>
        <v>427.5</v>
      </c>
      <c r="N26" s="27">
        <v>7.5</v>
      </c>
      <c r="O26" s="127"/>
      <c r="P26" s="167"/>
      <c r="Q26" s="122">
        <f t="shared" si="0"/>
        <v>420</v>
      </c>
      <c r="R26" s="166">
        <v>1</v>
      </c>
    </row>
    <row r="27" spans="1:18" ht="12.75" customHeight="1">
      <c r="A27" s="387"/>
      <c r="B27" s="116" t="s">
        <v>117</v>
      </c>
      <c r="C27" s="117">
        <f aca="true" t="shared" si="4" ref="C27:P27">SUM(C22:C26)</f>
        <v>449</v>
      </c>
      <c r="D27" s="117">
        <f t="shared" si="4"/>
        <v>105</v>
      </c>
      <c r="E27" s="117">
        <f t="shared" si="4"/>
        <v>46</v>
      </c>
      <c r="F27" s="117">
        <f t="shared" si="4"/>
        <v>100</v>
      </c>
      <c r="G27" s="117">
        <f t="shared" si="4"/>
        <v>1</v>
      </c>
      <c r="H27" s="117">
        <f t="shared" si="4"/>
        <v>62</v>
      </c>
      <c r="I27" s="117">
        <f t="shared" si="4"/>
        <v>0</v>
      </c>
      <c r="J27" s="117">
        <f t="shared" si="4"/>
        <v>72</v>
      </c>
      <c r="K27" s="117">
        <f t="shared" si="4"/>
        <v>0</v>
      </c>
      <c r="L27" s="118">
        <f t="shared" si="4"/>
        <v>1</v>
      </c>
      <c r="M27" s="119">
        <f t="shared" si="4"/>
        <v>8517.5</v>
      </c>
      <c r="N27" s="119">
        <f t="shared" si="4"/>
        <v>1612.5</v>
      </c>
      <c r="O27" s="118">
        <f t="shared" si="4"/>
        <v>0</v>
      </c>
      <c r="P27" s="118">
        <f t="shared" si="4"/>
        <v>10</v>
      </c>
      <c r="Q27" s="120">
        <f t="shared" si="0"/>
        <v>6915</v>
      </c>
      <c r="R27" s="121">
        <f>SUM(R22:R26)</f>
        <v>68</v>
      </c>
    </row>
    <row r="28" spans="1:18" ht="12.75" customHeight="1">
      <c r="A28" s="387">
        <v>43560</v>
      </c>
      <c r="B28" s="108" t="s">
        <v>112</v>
      </c>
      <c r="C28" s="109">
        <v>167</v>
      </c>
      <c r="D28" s="109">
        <v>31</v>
      </c>
      <c r="E28" s="109">
        <v>16</v>
      </c>
      <c r="F28" s="109">
        <v>33</v>
      </c>
      <c r="G28" s="109">
        <v>2</v>
      </c>
      <c r="H28" s="110">
        <v>8</v>
      </c>
      <c r="I28" s="110"/>
      <c r="J28" s="111">
        <v>32</v>
      </c>
      <c r="K28" s="111"/>
      <c r="L28" s="111"/>
      <c r="M28" s="27">
        <f>SUM(C28*15,F28*7.5,G28*7.5,H28*7.5,I28*7.5,J28*7.5,K28*100,L28*20)</f>
        <v>3067.5</v>
      </c>
      <c r="N28" s="27">
        <v>652.5</v>
      </c>
      <c r="O28" s="165"/>
      <c r="Q28" s="122">
        <f t="shared" si="0"/>
        <v>2415</v>
      </c>
      <c r="R28" s="166">
        <v>29</v>
      </c>
    </row>
    <row r="29" spans="1:18" ht="12.75" customHeight="1">
      <c r="A29" s="387"/>
      <c r="B29" s="108" t="s">
        <v>113</v>
      </c>
      <c r="C29" s="109"/>
      <c r="D29" s="109"/>
      <c r="E29" s="109"/>
      <c r="F29" s="109"/>
      <c r="G29" s="109"/>
      <c r="H29" s="110"/>
      <c r="I29" s="110"/>
      <c r="J29" s="111"/>
      <c r="K29" s="111"/>
      <c r="L29" s="111"/>
      <c r="M29" s="27">
        <f>SUM(C29*15,F29*7.5,G29*7.5,H29*7.5,I29*7.5,J29*7.5,K29*100,L29*20)</f>
        <v>0</v>
      </c>
      <c r="N29" s="27"/>
      <c r="O29" s="127"/>
      <c r="P29" s="167"/>
      <c r="Q29" s="122">
        <f t="shared" si="0"/>
        <v>0</v>
      </c>
      <c r="R29" s="166"/>
    </row>
    <row r="30" spans="1:18" ht="12.75" customHeight="1">
      <c r="A30" s="387"/>
      <c r="B30" s="108" t="s">
        <v>114</v>
      </c>
      <c r="C30" s="109">
        <v>219</v>
      </c>
      <c r="D30" s="109">
        <v>3</v>
      </c>
      <c r="E30" s="109">
        <v>17</v>
      </c>
      <c r="F30" s="109">
        <v>90</v>
      </c>
      <c r="G30" s="109">
        <v>5</v>
      </c>
      <c r="H30" s="110">
        <v>19</v>
      </c>
      <c r="I30" s="110"/>
      <c r="J30" s="111">
        <v>50</v>
      </c>
      <c r="K30" s="111"/>
      <c r="L30" s="111">
        <v>2</v>
      </c>
      <c r="M30" s="27">
        <f>SUM(C30*15,F30*7.5,G30*7.5,H30*7.5,I30*7.5,J30*7.5,K30*100,L30*20)</f>
        <v>4555</v>
      </c>
      <c r="N30" s="27">
        <v>1307.5</v>
      </c>
      <c r="O30" s="127"/>
      <c r="P30" s="167"/>
      <c r="Q30" s="122">
        <f t="shared" si="0"/>
        <v>3247.5</v>
      </c>
      <c r="R30" s="166">
        <v>41</v>
      </c>
    </row>
    <row r="31" spans="1:18" ht="12.75" customHeight="1">
      <c r="A31" s="387"/>
      <c r="B31" s="108" t="s">
        <v>115</v>
      </c>
      <c r="C31" s="109">
        <v>155</v>
      </c>
      <c r="D31" s="109">
        <v>25</v>
      </c>
      <c r="E31" s="109">
        <v>14</v>
      </c>
      <c r="F31" s="109">
        <v>37</v>
      </c>
      <c r="G31" s="109">
        <v>1</v>
      </c>
      <c r="H31" s="110">
        <v>9</v>
      </c>
      <c r="I31" s="110"/>
      <c r="J31" s="111">
        <v>15</v>
      </c>
      <c r="K31" s="111"/>
      <c r="L31" s="111"/>
      <c r="M31" s="27">
        <f>SUM(C31*15,F31*7.5,G31*7.5,H31*7.5,I31*7.5,J31*7.5,K31*100,L31*20)</f>
        <v>2790</v>
      </c>
      <c r="N31" s="27">
        <v>780</v>
      </c>
      <c r="O31" s="127"/>
      <c r="P31" s="167"/>
      <c r="Q31" s="122">
        <f t="shared" si="0"/>
        <v>2010</v>
      </c>
      <c r="R31" s="166">
        <v>32</v>
      </c>
    </row>
    <row r="32" spans="1:18" ht="12.75" customHeight="1">
      <c r="A32" s="387"/>
      <c r="B32" s="108" t="s">
        <v>116</v>
      </c>
      <c r="C32" s="109">
        <v>23</v>
      </c>
      <c r="D32" s="109">
        <v>19</v>
      </c>
      <c r="E32" s="109">
        <v>6</v>
      </c>
      <c r="F32" s="109">
        <v>1</v>
      </c>
      <c r="G32" s="109"/>
      <c r="H32" s="110">
        <v>1</v>
      </c>
      <c r="I32" s="110"/>
      <c r="J32" s="111"/>
      <c r="K32" s="111"/>
      <c r="L32" s="111"/>
      <c r="M32" s="27">
        <f>SUM(C32*15,F32*7.5,G32*7.5,H32*7.5,I32*7.5,J32*7.5,K32*100,L32*20)</f>
        <v>360</v>
      </c>
      <c r="N32" s="27">
        <v>97.5</v>
      </c>
      <c r="O32" s="127"/>
      <c r="P32" s="167"/>
      <c r="Q32" s="122">
        <f t="shared" si="0"/>
        <v>262.5</v>
      </c>
      <c r="R32" s="166">
        <v>3</v>
      </c>
    </row>
    <row r="33" spans="1:18" ht="12.75" customHeight="1">
      <c r="A33" s="387"/>
      <c r="B33" s="116" t="s">
        <v>117</v>
      </c>
      <c r="C33" s="117">
        <f aca="true" t="shared" si="5" ref="C33:P33">SUM(C28:C32)</f>
        <v>564</v>
      </c>
      <c r="D33" s="117">
        <f t="shared" si="5"/>
        <v>78</v>
      </c>
      <c r="E33" s="117">
        <f t="shared" si="5"/>
        <v>53</v>
      </c>
      <c r="F33" s="117">
        <f t="shared" si="5"/>
        <v>161</v>
      </c>
      <c r="G33" s="117">
        <f t="shared" si="5"/>
        <v>8</v>
      </c>
      <c r="H33" s="117">
        <f t="shared" si="5"/>
        <v>37</v>
      </c>
      <c r="I33" s="117">
        <f t="shared" si="5"/>
        <v>0</v>
      </c>
      <c r="J33" s="117">
        <f t="shared" si="5"/>
        <v>97</v>
      </c>
      <c r="K33" s="117">
        <f t="shared" si="5"/>
        <v>0</v>
      </c>
      <c r="L33" s="118">
        <f t="shared" si="5"/>
        <v>2</v>
      </c>
      <c r="M33" s="119">
        <f t="shared" si="5"/>
        <v>10772.5</v>
      </c>
      <c r="N33" s="119">
        <f t="shared" si="5"/>
        <v>2837.5</v>
      </c>
      <c r="O33" s="118">
        <f t="shared" si="5"/>
        <v>0</v>
      </c>
      <c r="P33" s="118">
        <f t="shared" si="5"/>
        <v>0</v>
      </c>
      <c r="Q33" s="120">
        <f t="shared" si="0"/>
        <v>7935</v>
      </c>
      <c r="R33" s="121">
        <f>SUM(R28:R32)</f>
        <v>105</v>
      </c>
    </row>
    <row r="34" spans="1:18" ht="12.75" customHeight="1">
      <c r="A34" s="387">
        <v>43561</v>
      </c>
      <c r="B34" s="108" t="s">
        <v>112</v>
      </c>
      <c r="C34" s="109">
        <v>441</v>
      </c>
      <c r="D34" s="109">
        <v>37</v>
      </c>
      <c r="E34" s="109">
        <v>7</v>
      </c>
      <c r="F34" s="109">
        <v>91</v>
      </c>
      <c r="G34" s="109">
        <v>4</v>
      </c>
      <c r="H34" s="110">
        <v>16</v>
      </c>
      <c r="I34" s="110"/>
      <c r="J34" s="111">
        <v>42</v>
      </c>
      <c r="K34" s="111">
        <v>1</v>
      </c>
      <c r="L34" s="111">
        <v>4</v>
      </c>
      <c r="M34" s="27">
        <f>SUM(C34*15,F34*7.5,G34*7.5,H34*7.5,I34*7.5,J34*7.5,K34*100,L34*20)</f>
        <v>7942.5</v>
      </c>
      <c r="N34" s="27">
        <v>2475</v>
      </c>
      <c r="O34" s="165"/>
      <c r="Q34" s="122">
        <f t="shared" si="0"/>
        <v>5467.5</v>
      </c>
      <c r="R34" s="166">
        <v>103</v>
      </c>
    </row>
    <row r="35" spans="1:18" ht="12.75" customHeight="1">
      <c r="A35" s="387"/>
      <c r="B35" s="108" t="s">
        <v>113</v>
      </c>
      <c r="C35" s="109"/>
      <c r="D35" s="109"/>
      <c r="E35" s="109"/>
      <c r="F35" s="109"/>
      <c r="G35" s="109"/>
      <c r="H35" s="110"/>
      <c r="I35" s="110"/>
      <c r="J35" s="111"/>
      <c r="K35" s="111"/>
      <c r="L35" s="111"/>
      <c r="M35" s="27">
        <f>SUM(C35*15,F35*7.5,G35*7.5,H35*7.5,I35*7.5,J35*7.5,K35*100,L35*20)</f>
        <v>0</v>
      </c>
      <c r="N35" s="27"/>
      <c r="O35" s="127"/>
      <c r="P35" s="167"/>
      <c r="Q35" s="122">
        <f t="shared" si="0"/>
        <v>0</v>
      </c>
      <c r="R35" s="166"/>
    </row>
    <row r="36" spans="1:18" ht="12.75" customHeight="1">
      <c r="A36" s="387"/>
      <c r="B36" s="108" t="s">
        <v>114</v>
      </c>
      <c r="C36" s="109">
        <v>365</v>
      </c>
      <c r="D36" s="109"/>
      <c r="E36" s="109">
        <v>78</v>
      </c>
      <c r="F36" s="109">
        <v>63</v>
      </c>
      <c r="G36" s="109">
        <v>4</v>
      </c>
      <c r="H36" s="110">
        <v>39</v>
      </c>
      <c r="I36" s="110"/>
      <c r="J36" s="111">
        <v>45</v>
      </c>
      <c r="K36" s="111">
        <v>2</v>
      </c>
      <c r="L36" s="111">
        <v>3</v>
      </c>
      <c r="M36" s="27">
        <f>SUM(C36*15,F36*7.5,G36*7.5,H36*7.5,I36*7.5,J36*7.5,K36*100,L36*20)</f>
        <v>6867.5</v>
      </c>
      <c r="N36" s="27">
        <v>2037.5</v>
      </c>
      <c r="O36" s="127"/>
      <c r="P36" s="167"/>
      <c r="Q36" s="122">
        <f t="shared" si="0"/>
        <v>4830</v>
      </c>
      <c r="R36" s="166">
        <v>79</v>
      </c>
    </row>
    <row r="37" spans="1:18" ht="12.75" customHeight="1">
      <c r="A37" s="387"/>
      <c r="B37" s="108" t="s">
        <v>115</v>
      </c>
      <c r="C37" s="109">
        <v>244</v>
      </c>
      <c r="D37" s="109">
        <v>57</v>
      </c>
      <c r="E37" s="109">
        <v>21</v>
      </c>
      <c r="F37" s="109">
        <v>58</v>
      </c>
      <c r="G37" s="109">
        <v>2</v>
      </c>
      <c r="H37" s="110">
        <v>25</v>
      </c>
      <c r="I37" s="110"/>
      <c r="J37" s="111">
        <v>25</v>
      </c>
      <c r="K37" s="111"/>
      <c r="L37" s="111">
        <v>1</v>
      </c>
      <c r="M37" s="27">
        <f>SUM(C37*15,F37*7.5,G37*7.5,H37*7.5,I37*7.5,J37*7.5,K37*100,L37*20)</f>
        <v>4505</v>
      </c>
      <c r="N37" s="27">
        <v>1350</v>
      </c>
      <c r="O37" s="127"/>
      <c r="P37" s="167">
        <v>50</v>
      </c>
      <c r="Q37" s="122">
        <f t="shared" si="0"/>
        <v>3205</v>
      </c>
      <c r="R37" s="166">
        <v>57</v>
      </c>
    </row>
    <row r="38" spans="1:18" ht="12.75" customHeight="1">
      <c r="A38" s="387"/>
      <c r="B38" s="108" t="s">
        <v>116</v>
      </c>
      <c r="C38" s="109">
        <v>40</v>
      </c>
      <c r="D38" s="109">
        <v>12</v>
      </c>
      <c r="E38" s="109">
        <v>8</v>
      </c>
      <c r="F38" s="109">
        <v>5</v>
      </c>
      <c r="G38" s="109"/>
      <c r="H38" s="110">
        <v>6</v>
      </c>
      <c r="I38" s="110"/>
      <c r="J38" s="111">
        <v>6</v>
      </c>
      <c r="K38" s="111"/>
      <c r="L38" s="111"/>
      <c r="M38" s="27">
        <f>SUM(C38*15,F38*7.5,G38*7.5,H38*7.5,I38*7.5,J38*7.5,K38*100,L38*20)</f>
        <v>727.5</v>
      </c>
      <c r="N38" s="27">
        <v>187.5</v>
      </c>
      <c r="O38" s="127"/>
      <c r="P38" s="167"/>
      <c r="Q38" s="122">
        <f t="shared" si="0"/>
        <v>540</v>
      </c>
      <c r="R38" s="166">
        <v>6</v>
      </c>
    </row>
    <row r="39" spans="1:18" ht="12.75" customHeight="1">
      <c r="A39" s="387"/>
      <c r="B39" s="116" t="s">
        <v>117</v>
      </c>
      <c r="C39" s="117">
        <f aca="true" t="shared" si="6" ref="C39:P39">SUM(C34:C38)</f>
        <v>1090</v>
      </c>
      <c r="D39" s="117">
        <f t="shared" si="6"/>
        <v>106</v>
      </c>
      <c r="E39" s="117">
        <f t="shared" si="6"/>
        <v>114</v>
      </c>
      <c r="F39" s="117">
        <f t="shared" si="6"/>
        <v>217</v>
      </c>
      <c r="G39" s="117">
        <f t="shared" si="6"/>
        <v>10</v>
      </c>
      <c r="H39" s="117">
        <f t="shared" si="6"/>
        <v>86</v>
      </c>
      <c r="I39" s="117">
        <f t="shared" si="6"/>
        <v>0</v>
      </c>
      <c r="J39" s="117">
        <f t="shared" si="6"/>
        <v>118</v>
      </c>
      <c r="K39" s="117">
        <f t="shared" si="6"/>
        <v>3</v>
      </c>
      <c r="L39" s="118">
        <f t="shared" si="6"/>
        <v>8</v>
      </c>
      <c r="M39" s="119">
        <f t="shared" si="6"/>
        <v>20042.5</v>
      </c>
      <c r="N39" s="119">
        <f t="shared" si="6"/>
        <v>6050</v>
      </c>
      <c r="O39" s="118">
        <f t="shared" si="6"/>
        <v>0</v>
      </c>
      <c r="P39" s="118">
        <f t="shared" si="6"/>
        <v>50</v>
      </c>
      <c r="Q39" s="120">
        <f t="shared" si="0"/>
        <v>14042.5</v>
      </c>
      <c r="R39" s="121">
        <f>SUM(R34:R38)</f>
        <v>245</v>
      </c>
    </row>
    <row r="40" spans="1:18" ht="12.75" customHeight="1">
      <c r="A40" s="387">
        <v>43562</v>
      </c>
      <c r="B40" s="108" t="s">
        <v>112</v>
      </c>
      <c r="C40" s="109">
        <v>389</v>
      </c>
      <c r="D40" s="109">
        <v>48</v>
      </c>
      <c r="E40" s="109">
        <v>12</v>
      </c>
      <c r="F40" s="109">
        <v>59</v>
      </c>
      <c r="G40" s="109">
        <v>2</v>
      </c>
      <c r="H40" s="110">
        <v>52</v>
      </c>
      <c r="I40" s="110"/>
      <c r="J40" s="111">
        <v>55</v>
      </c>
      <c r="K40" s="111"/>
      <c r="L40" s="111"/>
      <c r="M40" s="27">
        <f>SUM(C40*15,F40*7.5,G40*7.5,H40*7.5,I40*7.5,J40*7.5,K40*100,L40*20)</f>
        <v>7095</v>
      </c>
      <c r="N40" s="27">
        <v>2745</v>
      </c>
      <c r="O40" s="127">
        <v>15</v>
      </c>
      <c r="Q40" s="122">
        <f t="shared" si="0"/>
        <v>4335</v>
      </c>
      <c r="R40" s="166">
        <v>98</v>
      </c>
    </row>
    <row r="41" spans="1:18" ht="12.75" customHeight="1">
      <c r="A41" s="387"/>
      <c r="B41" s="108" t="s">
        <v>113</v>
      </c>
      <c r="C41" s="109">
        <v>200</v>
      </c>
      <c r="D41" s="109"/>
      <c r="E41" s="109">
        <v>12</v>
      </c>
      <c r="F41" s="109">
        <v>30</v>
      </c>
      <c r="G41" s="109">
        <v>4</v>
      </c>
      <c r="H41" s="110">
        <v>35</v>
      </c>
      <c r="I41" s="110"/>
      <c r="J41" s="111">
        <v>29</v>
      </c>
      <c r="K41" s="111"/>
      <c r="L41" s="111"/>
      <c r="M41" s="27">
        <f>SUM(C41*15,F41*7.5,G41*7.5,H41*7.5,I41*7.5,J41*7.5,K41*100,L41*20)</f>
        <v>3735</v>
      </c>
      <c r="N41" s="27">
        <v>1327.5</v>
      </c>
      <c r="P41" s="167"/>
      <c r="Q41" s="122">
        <f t="shared" si="0"/>
        <v>2407.5</v>
      </c>
      <c r="R41" s="166">
        <v>51</v>
      </c>
    </row>
    <row r="42" spans="1:18" ht="12.75" customHeight="1">
      <c r="A42" s="387"/>
      <c r="B42" s="108" t="s">
        <v>114</v>
      </c>
      <c r="C42" s="109">
        <v>450</v>
      </c>
      <c r="D42" s="109">
        <v>12</v>
      </c>
      <c r="E42" s="109">
        <v>46</v>
      </c>
      <c r="F42" s="109">
        <v>53</v>
      </c>
      <c r="G42" s="109">
        <v>5</v>
      </c>
      <c r="H42" s="110">
        <v>49</v>
      </c>
      <c r="I42" s="110"/>
      <c r="J42" s="111">
        <v>84</v>
      </c>
      <c r="K42" s="111"/>
      <c r="L42" s="111"/>
      <c r="M42" s="27">
        <f>SUM(C42*15,F42*7.5,G42*7.5,H42*7.5,I42*7.5,J42*7.5,K42*100,L42*20)</f>
        <v>8182.5</v>
      </c>
      <c r="N42" s="27">
        <v>3045</v>
      </c>
      <c r="O42" s="127"/>
      <c r="P42" s="167"/>
      <c r="Q42" s="122">
        <f t="shared" si="0"/>
        <v>5137.5</v>
      </c>
      <c r="R42" s="166">
        <v>106</v>
      </c>
    </row>
    <row r="43" spans="1:18" ht="12.75" customHeight="1">
      <c r="A43" s="387"/>
      <c r="B43" s="108" t="s">
        <v>115</v>
      </c>
      <c r="C43" s="109">
        <v>299</v>
      </c>
      <c r="D43" s="109">
        <v>35</v>
      </c>
      <c r="E43" s="109">
        <v>10</v>
      </c>
      <c r="F43" s="109">
        <v>66</v>
      </c>
      <c r="G43" s="109">
        <v>2</v>
      </c>
      <c r="H43" s="110">
        <v>37</v>
      </c>
      <c r="I43" s="110"/>
      <c r="J43" s="111">
        <v>44</v>
      </c>
      <c r="K43" s="111"/>
      <c r="L43" s="111"/>
      <c r="M43" s="27">
        <f>SUM(C43*15,F43*7.5,G43*7.5,H43*7.5,I43*7.5,J43*7.5,K43*100,L43*20)</f>
        <v>5602.5</v>
      </c>
      <c r="N43" s="27">
        <v>1500</v>
      </c>
      <c r="O43" s="127"/>
      <c r="P43" s="167"/>
      <c r="Q43" s="122">
        <f t="shared" si="0"/>
        <v>4102.5</v>
      </c>
      <c r="R43" s="166">
        <v>61</v>
      </c>
    </row>
    <row r="44" spans="1:18" ht="12.75" customHeight="1">
      <c r="A44" s="387"/>
      <c r="B44" s="108" t="s">
        <v>116</v>
      </c>
      <c r="C44" s="109">
        <v>50</v>
      </c>
      <c r="D44" s="109">
        <v>23</v>
      </c>
      <c r="E44" s="109">
        <v>12</v>
      </c>
      <c r="F44" s="109"/>
      <c r="G44" s="109">
        <v>2</v>
      </c>
      <c r="H44" s="110">
        <v>5</v>
      </c>
      <c r="I44" s="110"/>
      <c r="J44" s="111">
        <v>13</v>
      </c>
      <c r="K44" s="111"/>
      <c r="L44" s="111"/>
      <c r="M44" s="27">
        <f>SUM(C44*15,F44*7.5,G44*7.5,H44*7.5,I44*7.5,J44*7.5,K44*100,L44*20)</f>
        <v>900</v>
      </c>
      <c r="N44" s="27">
        <v>127.5</v>
      </c>
      <c r="O44" s="127"/>
      <c r="P44" s="167"/>
      <c r="Q44" s="122">
        <f t="shared" si="0"/>
        <v>772.5</v>
      </c>
      <c r="R44" s="166">
        <v>6</v>
      </c>
    </row>
    <row r="45" spans="1:18" ht="12.75" customHeight="1">
      <c r="A45" s="387"/>
      <c r="B45" s="116" t="s">
        <v>117</v>
      </c>
      <c r="C45" s="117">
        <f aca="true" t="shared" si="7" ref="C45:P45">SUM(C40:C44)</f>
        <v>1388</v>
      </c>
      <c r="D45" s="117">
        <f t="shared" si="7"/>
        <v>118</v>
      </c>
      <c r="E45" s="117">
        <f t="shared" si="7"/>
        <v>92</v>
      </c>
      <c r="F45" s="117">
        <f t="shared" si="7"/>
        <v>208</v>
      </c>
      <c r="G45" s="117">
        <f t="shared" si="7"/>
        <v>15</v>
      </c>
      <c r="H45" s="117">
        <f t="shared" si="7"/>
        <v>178</v>
      </c>
      <c r="I45" s="117">
        <f t="shared" si="7"/>
        <v>0</v>
      </c>
      <c r="J45" s="117">
        <f t="shared" si="7"/>
        <v>225</v>
      </c>
      <c r="K45" s="117">
        <f t="shared" si="7"/>
        <v>0</v>
      </c>
      <c r="L45" s="118">
        <f t="shared" si="7"/>
        <v>0</v>
      </c>
      <c r="M45" s="119">
        <f t="shared" si="7"/>
        <v>25515</v>
      </c>
      <c r="N45" s="119">
        <f t="shared" si="7"/>
        <v>8745</v>
      </c>
      <c r="O45" s="118">
        <f t="shared" si="7"/>
        <v>15</v>
      </c>
      <c r="P45" s="118">
        <f t="shared" si="7"/>
        <v>0</v>
      </c>
      <c r="Q45" s="120">
        <f t="shared" si="0"/>
        <v>16755</v>
      </c>
      <c r="R45" s="121">
        <f>SUM(R40:R44)</f>
        <v>322</v>
      </c>
    </row>
    <row r="46" spans="1:18" ht="12.75" customHeight="1">
      <c r="A46" s="385" t="s">
        <v>118</v>
      </c>
      <c r="B46" s="385"/>
      <c r="C46" s="125">
        <f aca="true" t="shared" si="8" ref="C46:R46">SUM(C9,C115,C21,C27,C33,C39,C45)</f>
        <v>4808</v>
      </c>
      <c r="D46" s="125">
        <f t="shared" si="8"/>
        <v>575</v>
      </c>
      <c r="E46" s="125">
        <f t="shared" si="8"/>
        <v>422</v>
      </c>
      <c r="F46" s="125">
        <f t="shared" si="8"/>
        <v>904</v>
      </c>
      <c r="G46" s="125">
        <f t="shared" si="8"/>
        <v>41</v>
      </c>
      <c r="H46" s="125">
        <f t="shared" si="8"/>
        <v>458</v>
      </c>
      <c r="I46" s="125">
        <f t="shared" si="8"/>
        <v>2</v>
      </c>
      <c r="J46" s="125">
        <f t="shared" si="8"/>
        <v>630</v>
      </c>
      <c r="K46" s="125">
        <f t="shared" si="8"/>
        <v>5</v>
      </c>
      <c r="L46" s="125">
        <f t="shared" si="8"/>
        <v>12</v>
      </c>
      <c r="M46" s="125">
        <f t="shared" si="8"/>
        <v>88122.5</v>
      </c>
      <c r="N46" s="125">
        <f t="shared" si="8"/>
        <v>24242.5</v>
      </c>
      <c r="O46" s="125">
        <f t="shared" si="8"/>
        <v>112.5</v>
      </c>
      <c r="P46" s="125">
        <f t="shared" si="8"/>
        <v>60</v>
      </c>
      <c r="Q46" s="125">
        <f t="shared" si="8"/>
        <v>63827.5</v>
      </c>
      <c r="R46" s="125">
        <f t="shared" si="8"/>
        <v>928</v>
      </c>
    </row>
    <row r="47" spans="1:18" ht="12.75" customHeight="1">
      <c r="A47" s="387">
        <v>43563</v>
      </c>
      <c r="B47" s="108" t="s">
        <v>112</v>
      </c>
      <c r="C47" s="109">
        <v>157</v>
      </c>
      <c r="D47" s="109">
        <v>16</v>
      </c>
      <c r="E47" s="109">
        <v>6</v>
      </c>
      <c r="F47" s="109">
        <v>16</v>
      </c>
      <c r="G47" s="109">
        <v>2</v>
      </c>
      <c r="H47" s="110">
        <v>24</v>
      </c>
      <c r="I47" s="110">
        <v>1</v>
      </c>
      <c r="J47" s="111">
        <v>26</v>
      </c>
      <c r="K47" s="111">
        <v>1</v>
      </c>
      <c r="L47" s="111">
        <v>1</v>
      </c>
      <c r="M47" s="27">
        <f>SUM(C47*15,F47*7.5,G47*7.5,H47*7.5,I47*7.5,J47*7.5,K47*100,L47*20)</f>
        <v>2992.5</v>
      </c>
      <c r="N47" s="27">
        <v>292.5</v>
      </c>
      <c r="O47" s="165"/>
      <c r="Q47" s="122">
        <f aca="true" t="shared" si="9" ref="Q47:Q88">SUM(M47-N47)-O47+P47</f>
        <v>2700</v>
      </c>
      <c r="R47" s="166">
        <v>12</v>
      </c>
    </row>
    <row r="48" spans="1:18" ht="12.75" customHeight="1">
      <c r="A48" s="387"/>
      <c r="B48" s="108" t="s">
        <v>113</v>
      </c>
      <c r="C48" s="109"/>
      <c r="D48" s="109"/>
      <c r="E48" s="109"/>
      <c r="F48" s="109"/>
      <c r="G48" s="109"/>
      <c r="H48" s="110"/>
      <c r="I48" s="110"/>
      <c r="J48" s="111"/>
      <c r="K48" s="111"/>
      <c r="L48" s="111"/>
      <c r="M48" s="27">
        <f>SUM(C48*15,F48*7.5,G48*7.5,H48*7.5,I48*7.5,J48*7.5,K48*100,L48*20)</f>
        <v>0</v>
      </c>
      <c r="N48" s="27"/>
      <c r="O48" s="127"/>
      <c r="P48" s="167"/>
      <c r="Q48" s="122">
        <f t="shared" si="9"/>
        <v>0</v>
      </c>
      <c r="R48" s="166"/>
    </row>
    <row r="49" spans="1:18" ht="12.75" customHeight="1">
      <c r="A49" s="387"/>
      <c r="B49" s="108" t="s">
        <v>114</v>
      </c>
      <c r="C49" s="109">
        <v>211</v>
      </c>
      <c r="D49" s="109">
        <v>1</v>
      </c>
      <c r="E49" s="109">
        <v>10</v>
      </c>
      <c r="F49" s="109">
        <v>19</v>
      </c>
      <c r="G49" s="109"/>
      <c r="H49" s="110">
        <v>4</v>
      </c>
      <c r="I49" s="110"/>
      <c r="J49" s="111">
        <v>23</v>
      </c>
      <c r="K49" s="111"/>
      <c r="L49" s="111"/>
      <c r="M49" s="27">
        <f>SUM(C49*15,F49*7.5,G49*7.5,H49*7.5,I49*7.5,J49*7.5,K49*100,L49*20)</f>
        <v>3510</v>
      </c>
      <c r="N49" s="27">
        <v>435</v>
      </c>
      <c r="O49" s="127"/>
      <c r="P49" s="167">
        <v>17.5</v>
      </c>
      <c r="Q49" s="122">
        <f t="shared" si="9"/>
        <v>3092.5</v>
      </c>
      <c r="R49" s="166">
        <v>20</v>
      </c>
    </row>
    <row r="50" spans="1:18" ht="12.75" customHeight="1">
      <c r="A50" s="387"/>
      <c r="B50" s="108" t="s">
        <v>115</v>
      </c>
      <c r="C50" s="109">
        <v>127</v>
      </c>
      <c r="D50" s="109">
        <v>28</v>
      </c>
      <c r="E50" s="109">
        <v>10</v>
      </c>
      <c r="F50" s="109">
        <v>9</v>
      </c>
      <c r="G50" s="109"/>
      <c r="H50" s="110">
        <v>8</v>
      </c>
      <c r="I50" s="110"/>
      <c r="J50" s="111">
        <v>8</v>
      </c>
      <c r="K50" s="111"/>
      <c r="L50" s="111"/>
      <c r="M50" s="27">
        <f>SUM(C50*15,F50*7.5,G50*7.5,H50*7.5,I50*7.5,J50*7.5,K50*100,L50*20)</f>
        <v>2092.5</v>
      </c>
      <c r="N50" s="27">
        <v>142.5</v>
      </c>
      <c r="O50" s="127"/>
      <c r="P50" s="167"/>
      <c r="Q50" s="122">
        <f t="shared" si="9"/>
        <v>1950</v>
      </c>
      <c r="R50" s="166">
        <v>6</v>
      </c>
    </row>
    <row r="51" spans="1:18" ht="12.75" customHeight="1">
      <c r="A51" s="387"/>
      <c r="B51" s="108" t="s">
        <v>116</v>
      </c>
      <c r="C51" s="109">
        <v>13</v>
      </c>
      <c r="D51" s="109">
        <v>11</v>
      </c>
      <c r="E51" s="109">
        <v>1</v>
      </c>
      <c r="F51" s="109">
        <v>2</v>
      </c>
      <c r="G51" s="109"/>
      <c r="H51" s="110"/>
      <c r="I51" s="110"/>
      <c r="J51" s="111"/>
      <c r="K51" s="111"/>
      <c r="L51" s="111"/>
      <c r="M51" s="27">
        <f>SUM(C51*15,F51*7.5,G51*7.5,H51*7.5,I51*7.5,J51*7.5,K51*100,L51*20)</f>
        <v>210</v>
      </c>
      <c r="N51" s="27">
        <v>45</v>
      </c>
      <c r="O51" s="127"/>
      <c r="P51" s="167">
        <v>1</v>
      </c>
      <c r="Q51" s="122">
        <f t="shared" si="9"/>
        <v>166</v>
      </c>
      <c r="R51" s="166">
        <v>2</v>
      </c>
    </row>
    <row r="52" spans="1:18" ht="12.75" customHeight="1">
      <c r="A52" s="387"/>
      <c r="B52" s="116" t="s">
        <v>117</v>
      </c>
      <c r="C52" s="117">
        <f aca="true" t="shared" si="10" ref="C52:P52">SUM(C47:C51)</f>
        <v>508</v>
      </c>
      <c r="D52" s="117">
        <f t="shared" si="10"/>
        <v>56</v>
      </c>
      <c r="E52" s="117">
        <f t="shared" si="10"/>
        <v>27</v>
      </c>
      <c r="F52" s="117">
        <f t="shared" si="10"/>
        <v>46</v>
      </c>
      <c r="G52" s="117">
        <f t="shared" si="10"/>
        <v>2</v>
      </c>
      <c r="H52" s="117">
        <f t="shared" si="10"/>
        <v>36</v>
      </c>
      <c r="I52" s="117">
        <f t="shared" si="10"/>
        <v>1</v>
      </c>
      <c r="J52" s="117">
        <f t="shared" si="10"/>
        <v>57</v>
      </c>
      <c r="K52" s="117">
        <f t="shared" si="10"/>
        <v>1</v>
      </c>
      <c r="L52" s="118">
        <f t="shared" si="10"/>
        <v>1</v>
      </c>
      <c r="M52" s="119">
        <f t="shared" si="10"/>
        <v>8805</v>
      </c>
      <c r="N52" s="119">
        <f t="shared" si="10"/>
        <v>915</v>
      </c>
      <c r="O52" s="118">
        <f t="shared" si="10"/>
        <v>0</v>
      </c>
      <c r="P52" s="118">
        <f t="shared" si="10"/>
        <v>18.5</v>
      </c>
      <c r="Q52" s="120">
        <f t="shared" si="9"/>
        <v>7908.5</v>
      </c>
      <c r="R52" s="121">
        <f>SUM(R47:R51)</f>
        <v>40</v>
      </c>
    </row>
    <row r="53" spans="1:19" ht="12.75" customHeight="1">
      <c r="A53" s="399">
        <v>43564</v>
      </c>
      <c r="B53" s="108" t="s">
        <v>112</v>
      </c>
      <c r="C53" s="109"/>
      <c r="D53" s="109"/>
      <c r="E53" s="109"/>
      <c r="F53" s="109"/>
      <c r="G53" s="109"/>
      <c r="H53" s="110"/>
      <c r="I53" s="110"/>
      <c r="J53" s="111"/>
      <c r="K53" s="111"/>
      <c r="L53" s="111"/>
      <c r="M53" s="27">
        <f>SUM(C53*15,F53*7.5,G53*7.5,H53*7.5,I53*7.5,J53*7.5,K53*100,L53*20)</f>
        <v>0</v>
      </c>
      <c r="N53" s="27"/>
      <c r="O53" s="165"/>
      <c r="Q53" s="122">
        <f t="shared" si="9"/>
        <v>0</v>
      </c>
      <c r="R53" s="166"/>
      <c r="S53" s="170"/>
    </row>
    <row r="54" spans="1:19" ht="12.75" customHeight="1">
      <c r="A54" s="399"/>
      <c r="B54" s="108" t="s">
        <v>113</v>
      </c>
      <c r="C54" s="109"/>
      <c r="D54" s="109"/>
      <c r="E54" s="109"/>
      <c r="F54" s="109"/>
      <c r="G54" s="109"/>
      <c r="H54" s="110"/>
      <c r="I54" s="110"/>
      <c r="J54" s="111"/>
      <c r="K54" s="111"/>
      <c r="L54" s="111"/>
      <c r="M54" s="27">
        <f>SUM(C54*15,F54*7.5,G54*7.5,H54*7.5,I54*7.5,J54*7.5,K54*100,L54*20)</f>
        <v>0</v>
      </c>
      <c r="N54" s="27"/>
      <c r="O54" s="127"/>
      <c r="P54" s="167"/>
      <c r="Q54" s="122">
        <f t="shared" si="9"/>
        <v>0</v>
      </c>
      <c r="R54" s="166"/>
      <c r="S54" s="170"/>
    </row>
    <row r="55" spans="1:19" ht="12.75" customHeight="1">
      <c r="A55" s="399"/>
      <c r="B55" s="108" t="s">
        <v>114</v>
      </c>
      <c r="C55" s="109"/>
      <c r="D55" s="109"/>
      <c r="E55" s="109"/>
      <c r="F55" s="109"/>
      <c r="G55" s="109"/>
      <c r="H55" s="110"/>
      <c r="I55" s="110"/>
      <c r="J55" s="111"/>
      <c r="K55" s="111"/>
      <c r="L55" s="111"/>
      <c r="M55" s="27">
        <f>SUM(C55*15,F55*7.5,G55*7.5,H55*7.5,I55*7.5,J55*7.5,K55*100,L55*20)</f>
        <v>0</v>
      </c>
      <c r="N55" s="27"/>
      <c r="O55" s="127"/>
      <c r="P55" s="167"/>
      <c r="Q55" s="122">
        <f t="shared" si="9"/>
        <v>0</v>
      </c>
      <c r="R55" s="166"/>
      <c r="S55" s="170"/>
    </row>
    <row r="56" spans="1:19" ht="12.75" customHeight="1">
      <c r="A56" s="399"/>
      <c r="B56" s="108" t="s">
        <v>115</v>
      </c>
      <c r="C56" s="109"/>
      <c r="D56" s="109"/>
      <c r="E56" s="109"/>
      <c r="F56" s="109"/>
      <c r="G56" s="109"/>
      <c r="H56" s="110"/>
      <c r="I56" s="110"/>
      <c r="J56" s="111"/>
      <c r="K56" s="111"/>
      <c r="L56" s="111"/>
      <c r="M56" s="27">
        <f>SUM(C56*15,F56*7.5,G56*7.5,H56*7.5,I56*7.5,J56*7.5,K56*100,L56*20)</f>
        <v>0</v>
      </c>
      <c r="N56" s="27"/>
      <c r="O56" s="127"/>
      <c r="P56" s="167"/>
      <c r="Q56" s="122">
        <f t="shared" si="9"/>
        <v>0</v>
      </c>
      <c r="R56" s="166"/>
      <c r="S56" s="170"/>
    </row>
    <row r="57" spans="1:19" ht="12.75" customHeight="1">
      <c r="A57" s="399"/>
      <c r="B57" s="108" t="s">
        <v>116</v>
      </c>
      <c r="C57" s="109"/>
      <c r="D57" s="109"/>
      <c r="E57" s="109"/>
      <c r="F57" s="109"/>
      <c r="G57" s="109"/>
      <c r="H57" s="110"/>
      <c r="I57" s="110"/>
      <c r="J57" s="111"/>
      <c r="K57" s="111"/>
      <c r="L57" s="111"/>
      <c r="M57" s="27">
        <f>SUM(C57*15,F57*7.5,G57*7.5,H57*7.5,I57*7.5,J57*7.5,K57*100,L57*20)</f>
        <v>0</v>
      </c>
      <c r="N57" s="27"/>
      <c r="O57" s="127"/>
      <c r="P57" s="167"/>
      <c r="Q57" s="122">
        <f t="shared" si="9"/>
        <v>0</v>
      </c>
      <c r="R57" s="166"/>
      <c r="S57" s="170"/>
    </row>
    <row r="58" spans="1:18" ht="12.75" customHeight="1">
      <c r="A58" s="399"/>
      <c r="B58" s="116" t="s">
        <v>117</v>
      </c>
      <c r="C58" s="117">
        <f aca="true" t="shared" si="11" ref="C58:P58">SUM(C53:C57)</f>
        <v>0</v>
      </c>
      <c r="D58" s="117">
        <f t="shared" si="11"/>
        <v>0</v>
      </c>
      <c r="E58" s="117">
        <f t="shared" si="11"/>
        <v>0</v>
      </c>
      <c r="F58" s="117">
        <f t="shared" si="11"/>
        <v>0</v>
      </c>
      <c r="G58" s="117">
        <f t="shared" si="11"/>
        <v>0</v>
      </c>
      <c r="H58" s="117">
        <f t="shared" si="11"/>
        <v>0</v>
      </c>
      <c r="I58" s="117">
        <f t="shared" si="11"/>
        <v>0</v>
      </c>
      <c r="J58" s="117">
        <f t="shared" si="11"/>
        <v>0</v>
      </c>
      <c r="K58" s="117">
        <f t="shared" si="11"/>
        <v>0</v>
      </c>
      <c r="L58" s="118">
        <f t="shared" si="11"/>
        <v>0</v>
      </c>
      <c r="M58" s="119">
        <f t="shared" si="11"/>
        <v>0</v>
      </c>
      <c r="N58" s="119">
        <f t="shared" si="11"/>
        <v>0</v>
      </c>
      <c r="O58" s="118">
        <f t="shared" si="11"/>
        <v>0</v>
      </c>
      <c r="P58" s="118">
        <f t="shared" si="11"/>
        <v>0</v>
      </c>
      <c r="Q58" s="120">
        <f t="shared" si="9"/>
        <v>0</v>
      </c>
      <c r="R58" s="121">
        <f>SUM(R53:R57)</f>
        <v>0</v>
      </c>
    </row>
    <row r="59" spans="1:19" ht="12.75" customHeight="1">
      <c r="A59" s="399">
        <v>43565</v>
      </c>
      <c r="B59" s="108" t="s">
        <v>112</v>
      </c>
      <c r="C59" s="109"/>
      <c r="D59" s="109"/>
      <c r="E59" s="109"/>
      <c r="F59" s="109"/>
      <c r="G59" s="109"/>
      <c r="H59" s="110"/>
      <c r="I59" s="110"/>
      <c r="J59" s="111"/>
      <c r="K59" s="111"/>
      <c r="L59" s="111"/>
      <c r="M59" s="27">
        <f>SUM(C59*15,F59*7.5,G59*7.5,H59*7.5,I59*7.5,J59*7.5,K59*100,L59*20)</f>
        <v>0</v>
      </c>
      <c r="N59" s="27"/>
      <c r="O59" s="165"/>
      <c r="Q59" s="122">
        <f t="shared" si="9"/>
        <v>0</v>
      </c>
      <c r="R59" s="166"/>
      <c r="S59" s="170"/>
    </row>
    <row r="60" spans="1:19" ht="12.75" customHeight="1">
      <c r="A60" s="399"/>
      <c r="B60" s="108" t="s">
        <v>113</v>
      </c>
      <c r="C60" s="109"/>
      <c r="D60" s="109"/>
      <c r="E60" s="109"/>
      <c r="F60" s="109"/>
      <c r="G60" s="109"/>
      <c r="H60" s="110"/>
      <c r="I60" s="110"/>
      <c r="J60" s="111"/>
      <c r="K60" s="111"/>
      <c r="L60" s="111"/>
      <c r="M60" s="27">
        <f>SUM(C60*15,F60*7.5,G60*7.5,H60*7.5,I60*7.5,J60*7.5,K60*100,L60*20)</f>
        <v>0</v>
      </c>
      <c r="N60" s="27"/>
      <c r="O60" s="127"/>
      <c r="P60" s="167"/>
      <c r="Q60" s="122">
        <f t="shared" si="9"/>
        <v>0</v>
      </c>
      <c r="R60" s="166"/>
      <c r="S60" s="170"/>
    </row>
    <row r="61" spans="1:19" ht="12.75" customHeight="1">
      <c r="A61" s="399"/>
      <c r="B61" s="108" t="s">
        <v>114</v>
      </c>
      <c r="C61" s="109"/>
      <c r="D61" s="109"/>
      <c r="E61" s="109"/>
      <c r="F61" s="109"/>
      <c r="G61" s="109"/>
      <c r="H61" s="110"/>
      <c r="I61" s="110"/>
      <c r="J61" s="111"/>
      <c r="K61" s="111"/>
      <c r="L61" s="111"/>
      <c r="M61" s="27">
        <f>SUM(C61*15,F61*7.5,G61*7.5,H61*7.5,I61*7.5,J61*7.5,K61*100,L61*20)</f>
        <v>0</v>
      </c>
      <c r="N61" s="27"/>
      <c r="O61" s="127"/>
      <c r="P61" s="167"/>
      <c r="Q61" s="122">
        <f t="shared" si="9"/>
        <v>0</v>
      </c>
      <c r="R61" s="166"/>
      <c r="S61" s="170"/>
    </row>
    <row r="62" spans="1:19" ht="12.75" customHeight="1">
      <c r="A62" s="399"/>
      <c r="B62" s="108" t="s">
        <v>115</v>
      </c>
      <c r="C62" s="109"/>
      <c r="D62" s="109"/>
      <c r="E62" s="109"/>
      <c r="F62" s="109"/>
      <c r="G62" s="109"/>
      <c r="H62" s="110"/>
      <c r="I62" s="110"/>
      <c r="J62" s="111"/>
      <c r="K62" s="111"/>
      <c r="L62" s="111"/>
      <c r="M62" s="27">
        <f>SUM(C62*15,F62*7.5,G62*7.5,H62*7.5,I62*7.5,J62*7.5,K62*100,L62*20)</f>
        <v>0</v>
      </c>
      <c r="N62" s="27"/>
      <c r="O62" s="127"/>
      <c r="P62" s="167"/>
      <c r="Q62" s="122">
        <f t="shared" si="9"/>
        <v>0</v>
      </c>
      <c r="R62" s="166"/>
      <c r="S62" s="170"/>
    </row>
    <row r="63" spans="1:19" ht="12.75" customHeight="1">
      <c r="A63" s="399"/>
      <c r="B63" s="108" t="s">
        <v>116</v>
      </c>
      <c r="C63" s="109"/>
      <c r="D63" s="109"/>
      <c r="E63" s="109"/>
      <c r="F63" s="109"/>
      <c r="G63" s="109"/>
      <c r="H63" s="110"/>
      <c r="I63" s="110"/>
      <c r="J63" s="111"/>
      <c r="K63" s="111"/>
      <c r="L63" s="111"/>
      <c r="M63" s="27">
        <f>SUM(C63*15,F63*7.5,G63*7.5,H63*7.5,I63*7.5,J63*7.5,K63*100,L63*20)</f>
        <v>0</v>
      </c>
      <c r="N63" s="27"/>
      <c r="O63" s="127"/>
      <c r="P63" s="167"/>
      <c r="Q63" s="122">
        <f t="shared" si="9"/>
        <v>0</v>
      </c>
      <c r="R63" s="166"/>
      <c r="S63" s="170"/>
    </row>
    <row r="64" spans="1:18" ht="12.75" customHeight="1">
      <c r="A64" s="399"/>
      <c r="B64" s="116" t="s">
        <v>117</v>
      </c>
      <c r="C64" s="117">
        <f aca="true" t="shared" si="12" ref="C64:P64">SUM(C59:C63)</f>
        <v>0</v>
      </c>
      <c r="D64" s="117">
        <f t="shared" si="12"/>
        <v>0</v>
      </c>
      <c r="E64" s="117">
        <f t="shared" si="12"/>
        <v>0</v>
      </c>
      <c r="F64" s="117">
        <f t="shared" si="12"/>
        <v>0</v>
      </c>
      <c r="G64" s="117">
        <f t="shared" si="12"/>
        <v>0</v>
      </c>
      <c r="H64" s="117">
        <f t="shared" si="12"/>
        <v>0</v>
      </c>
      <c r="I64" s="117">
        <f t="shared" si="12"/>
        <v>0</v>
      </c>
      <c r="J64" s="117">
        <f t="shared" si="12"/>
        <v>0</v>
      </c>
      <c r="K64" s="117">
        <f t="shared" si="12"/>
        <v>0</v>
      </c>
      <c r="L64" s="118">
        <f t="shared" si="12"/>
        <v>0</v>
      </c>
      <c r="M64" s="119">
        <f t="shared" si="12"/>
        <v>0</v>
      </c>
      <c r="N64" s="119">
        <f t="shared" si="12"/>
        <v>0</v>
      </c>
      <c r="O64" s="118">
        <f t="shared" si="12"/>
        <v>0</v>
      </c>
      <c r="P64" s="118">
        <f t="shared" si="12"/>
        <v>0</v>
      </c>
      <c r="Q64" s="120">
        <f t="shared" si="9"/>
        <v>0</v>
      </c>
      <c r="R64" s="121">
        <f>SUM(R59:R63)</f>
        <v>0</v>
      </c>
    </row>
    <row r="65" spans="1:18" ht="12.75" customHeight="1">
      <c r="A65" s="387">
        <v>43566</v>
      </c>
      <c r="B65" s="108" t="s">
        <v>112</v>
      </c>
      <c r="C65" s="109">
        <v>99</v>
      </c>
      <c r="D65" s="109">
        <v>43</v>
      </c>
      <c r="E65" s="109">
        <v>8</v>
      </c>
      <c r="F65" s="109">
        <v>9</v>
      </c>
      <c r="G65" s="109">
        <v>0</v>
      </c>
      <c r="H65" s="110">
        <v>5</v>
      </c>
      <c r="I65" s="110">
        <v>0</v>
      </c>
      <c r="J65" s="111">
        <v>10</v>
      </c>
      <c r="K65" s="111"/>
      <c r="L65" s="111"/>
      <c r="M65" s="27">
        <f>SUM(C65*15,F65*7.5,G65*7.5,H65*7.5,I65*7.5,J65*7.5,K65*100,L65*20)</f>
        <v>1665</v>
      </c>
      <c r="N65" s="27">
        <v>217.5</v>
      </c>
      <c r="O65" s="127"/>
      <c r="Q65" s="122">
        <f t="shared" si="9"/>
        <v>1447.5</v>
      </c>
      <c r="R65" s="166">
        <v>6</v>
      </c>
    </row>
    <row r="66" spans="1:22" ht="12.75" customHeight="1">
      <c r="A66" s="387"/>
      <c r="B66" s="108" t="s">
        <v>113</v>
      </c>
      <c r="C66" s="109">
        <v>28</v>
      </c>
      <c r="D66" s="109"/>
      <c r="E66" s="109">
        <v>2</v>
      </c>
      <c r="F66" s="109">
        <v>1</v>
      </c>
      <c r="G66" s="109">
        <v>1</v>
      </c>
      <c r="H66" s="110"/>
      <c r="I66" s="110"/>
      <c r="J66" s="111">
        <v>1</v>
      </c>
      <c r="K66" s="111"/>
      <c r="L66" s="111"/>
      <c r="M66" s="27">
        <f>SUM(C66*15,F66*7.5,G66*7.5,H66*7.5,I66*7.5,J66*7.5,K66*100,L66*20)</f>
        <v>442.5</v>
      </c>
      <c r="N66" s="27">
        <v>30</v>
      </c>
      <c r="P66" s="167"/>
      <c r="Q66" s="122">
        <f t="shared" si="9"/>
        <v>412.5</v>
      </c>
      <c r="R66" s="166">
        <v>1</v>
      </c>
      <c r="U66" s="171"/>
      <c r="V66" s="172"/>
    </row>
    <row r="67" spans="1:22" ht="12.75" customHeight="1">
      <c r="A67" s="387"/>
      <c r="B67" s="108" t="s">
        <v>114</v>
      </c>
      <c r="C67" s="109">
        <v>159</v>
      </c>
      <c r="D67" s="109"/>
      <c r="E67" s="109">
        <v>18</v>
      </c>
      <c r="F67" s="109">
        <v>8</v>
      </c>
      <c r="G67" s="109"/>
      <c r="H67" s="110">
        <v>8</v>
      </c>
      <c r="I67" s="110"/>
      <c r="J67" s="111">
        <v>12</v>
      </c>
      <c r="K67" s="111"/>
      <c r="L67" s="111"/>
      <c r="M67" s="27">
        <f>SUM(C67*15,F67*7.5,G67*7.5,H67*7.5,I67*7.5,J67*7.5,K67*100,L67*20)</f>
        <v>2595</v>
      </c>
      <c r="N67" s="27">
        <v>397.5</v>
      </c>
      <c r="O67" s="127"/>
      <c r="P67" s="167"/>
      <c r="Q67" s="122">
        <f t="shared" si="9"/>
        <v>2197.5</v>
      </c>
      <c r="R67" s="166">
        <v>18</v>
      </c>
      <c r="U67" s="171"/>
      <c r="V67" s="172"/>
    </row>
    <row r="68" spans="1:22" ht="12.75" customHeight="1">
      <c r="A68" s="387"/>
      <c r="B68" s="173" t="s">
        <v>115</v>
      </c>
      <c r="C68" s="109"/>
      <c r="D68" s="109"/>
      <c r="E68" s="109"/>
      <c r="F68" s="109"/>
      <c r="G68" s="109"/>
      <c r="H68" s="110"/>
      <c r="I68" s="110"/>
      <c r="J68" s="111"/>
      <c r="K68" s="111"/>
      <c r="L68" s="111"/>
      <c r="M68" s="27">
        <f>SUM(C68*15,F68*7.5,G68*7.5,H68*7.5,I68*7.5,J68*7.5,K68*100,L68*20)</f>
        <v>0</v>
      </c>
      <c r="N68" s="27"/>
      <c r="O68" s="127"/>
      <c r="P68" s="167"/>
      <c r="Q68" s="122">
        <f t="shared" si="9"/>
        <v>0</v>
      </c>
      <c r="R68" s="166"/>
      <c r="S68" s="170"/>
      <c r="U68" s="171"/>
      <c r="V68" s="172"/>
    </row>
    <row r="69" spans="1:22" ht="12.75" customHeight="1">
      <c r="A69" s="387"/>
      <c r="B69" s="108" t="s">
        <v>116</v>
      </c>
      <c r="C69" s="109">
        <v>31</v>
      </c>
      <c r="D69" s="109">
        <v>22</v>
      </c>
      <c r="E69" s="109">
        <v>8</v>
      </c>
      <c r="F69" s="109">
        <v>1</v>
      </c>
      <c r="G69" s="109"/>
      <c r="H69" s="110">
        <v>1</v>
      </c>
      <c r="I69" s="110"/>
      <c r="J69" s="111">
        <v>1</v>
      </c>
      <c r="K69" s="111"/>
      <c r="L69" s="111"/>
      <c r="M69" s="27">
        <f>SUM(C69*15,F69*7.5,G69*7.5,H69*7.5,I69*7.5,J69*7.5,K69*100,L69*20)</f>
        <v>487.5</v>
      </c>
      <c r="N69" s="27">
        <v>60</v>
      </c>
      <c r="O69" s="127"/>
      <c r="P69" s="167"/>
      <c r="Q69" s="122">
        <f t="shared" si="9"/>
        <v>427.5</v>
      </c>
      <c r="R69" s="166">
        <v>2</v>
      </c>
      <c r="U69" s="171"/>
      <c r="V69" s="172"/>
    </row>
    <row r="70" spans="1:22" ht="12.75" customHeight="1">
      <c r="A70" s="387"/>
      <c r="B70" s="116" t="s">
        <v>117</v>
      </c>
      <c r="C70" s="168">
        <f aca="true" t="shared" si="13" ref="C70:P70">SUM(C65:C69)</f>
        <v>317</v>
      </c>
      <c r="D70" s="168">
        <f t="shared" si="13"/>
        <v>65</v>
      </c>
      <c r="E70" s="168">
        <f t="shared" si="13"/>
        <v>36</v>
      </c>
      <c r="F70" s="168">
        <f t="shared" si="13"/>
        <v>19</v>
      </c>
      <c r="G70" s="168">
        <f t="shared" si="13"/>
        <v>1</v>
      </c>
      <c r="H70" s="168">
        <f t="shared" si="13"/>
        <v>14</v>
      </c>
      <c r="I70" s="168">
        <f t="shared" si="13"/>
        <v>0</v>
      </c>
      <c r="J70" s="168">
        <f t="shared" si="13"/>
        <v>24</v>
      </c>
      <c r="K70" s="168">
        <f t="shared" si="13"/>
        <v>0</v>
      </c>
      <c r="L70" s="168">
        <f t="shared" si="13"/>
        <v>0</v>
      </c>
      <c r="M70" s="119">
        <f t="shared" si="13"/>
        <v>5190</v>
      </c>
      <c r="N70" s="119">
        <f t="shared" si="13"/>
        <v>705</v>
      </c>
      <c r="O70" s="118">
        <f t="shared" si="13"/>
        <v>0</v>
      </c>
      <c r="P70" s="118">
        <f t="shared" si="13"/>
        <v>0</v>
      </c>
      <c r="Q70" s="120">
        <f t="shared" si="9"/>
        <v>4485</v>
      </c>
      <c r="R70" s="121">
        <f>SUM(R65:R69)</f>
        <v>27</v>
      </c>
      <c r="U70" s="171"/>
      <c r="V70" s="172"/>
    </row>
    <row r="71" spans="1:22" ht="12.75" customHeight="1">
      <c r="A71" s="387">
        <v>43567</v>
      </c>
      <c r="B71" s="108" t="s">
        <v>112</v>
      </c>
      <c r="C71" s="109">
        <v>132</v>
      </c>
      <c r="D71" s="109">
        <v>23</v>
      </c>
      <c r="E71" s="109">
        <v>15</v>
      </c>
      <c r="F71" s="109">
        <v>17</v>
      </c>
      <c r="G71" s="109"/>
      <c r="H71" s="110">
        <v>9</v>
      </c>
      <c r="I71" s="110"/>
      <c r="J71" s="111">
        <v>14</v>
      </c>
      <c r="K71" s="111"/>
      <c r="L71" s="111">
        <v>1</v>
      </c>
      <c r="M71" s="27">
        <f>SUM(C71*15,F71*7.5,G71*7.5,H71*7.5,I71*7.5,J71*7.5,K71*100,L71*20)</f>
        <v>2300</v>
      </c>
      <c r="N71" s="27">
        <v>470</v>
      </c>
      <c r="O71" s="165"/>
      <c r="Q71" s="122">
        <f t="shared" si="9"/>
        <v>1830</v>
      </c>
      <c r="R71" s="166">
        <v>17</v>
      </c>
      <c r="U71" s="171"/>
      <c r="V71" s="172"/>
    </row>
    <row r="72" spans="1:22" ht="12.75" customHeight="1">
      <c r="A72" s="387"/>
      <c r="B72" s="108" t="s">
        <v>113</v>
      </c>
      <c r="C72" s="109">
        <v>201</v>
      </c>
      <c r="D72" s="109"/>
      <c r="E72" s="109">
        <v>11</v>
      </c>
      <c r="F72" s="109">
        <v>22</v>
      </c>
      <c r="G72" s="109">
        <v>3</v>
      </c>
      <c r="H72" s="110">
        <v>20</v>
      </c>
      <c r="I72" s="110"/>
      <c r="J72" s="111">
        <v>12</v>
      </c>
      <c r="K72" s="111"/>
      <c r="L72" s="111"/>
      <c r="M72" s="27">
        <f>SUM(C72*15,F72*7.5,G72*7.5,H72*7.5,I72*7.5,J72*7.5,K72*100,L72*20)</f>
        <v>3442.5</v>
      </c>
      <c r="N72" s="27">
        <v>367.5</v>
      </c>
      <c r="O72" s="127"/>
      <c r="P72" s="167"/>
      <c r="Q72" s="122">
        <f t="shared" si="9"/>
        <v>3075</v>
      </c>
      <c r="R72" s="166">
        <v>15</v>
      </c>
      <c r="U72" s="171"/>
      <c r="V72" s="172"/>
    </row>
    <row r="73" spans="1:22" ht="12.75" customHeight="1">
      <c r="A73" s="387"/>
      <c r="B73" s="108" t="s">
        <v>114</v>
      </c>
      <c r="C73" s="109">
        <v>117</v>
      </c>
      <c r="D73" s="109"/>
      <c r="E73" s="109">
        <v>5</v>
      </c>
      <c r="F73" s="109">
        <v>15</v>
      </c>
      <c r="G73" s="109"/>
      <c r="H73" s="110">
        <v>2</v>
      </c>
      <c r="I73" s="110"/>
      <c r="J73" s="111">
        <v>8</v>
      </c>
      <c r="K73" s="111"/>
      <c r="L73" s="111"/>
      <c r="M73" s="27">
        <f>SUM(C73*15,F73*7.5,G73*7.5,H73*7.5,I73*7.5,J73*7.5,K73*100,L73*20)</f>
        <v>1942.5</v>
      </c>
      <c r="N73" s="27">
        <v>240</v>
      </c>
      <c r="O73" s="127"/>
      <c r="P73" s="167"/>
      <c r="Q73" s="122">
        <f t="shared" si="9"/>
        <v>1702.5</v>
      </c>
      <c r="R73" s="166">
        <v>4</v>
      </c>
      <c r="U73" s="171"/>
      <c r="V73" s="172"/>
    </row>
    <row r="74" spans="1:22" ht="12.75" customHeight="1">
      <c r="A74" s="387"/>
      <c r="B74" s="173" t="s">
        <v>115</v>
      </c>
      <c r="C74" s="109"/>
      <c r="D74" s="109"/>
      <c r="E74" s="109"/>
      <c r="F74" s="109"/>
      <c r="G74" s="109"/>
      <c r="H74" s="110"/>
      <c r="I74" s="110"/>
      <c r="J74" s="111"/>
      <c r="K74" s="111"/>
      <c r="L74" s="111"/>
      <c r="M74" s="27">
        <f>SUM(C74*15,F74*7.5,G74*7.5,H74*7.5,I74*7.5,J74*7.5,K74*100,L74*20)</f>
        <v>0</v>
      </c>
      <c r="N74" s="27"/>
      <c r="O74" s="127"/>
      <c r="P74" s="167"/>
      <c r="Q74" s="122">
        <f t="shared" si="9"/>
        <v>0</v>
      </c>
      <c r="R74" s="166"/>
      <c r="S74" s="170"/>
      <c r="U74" s="171"/>
      <c r="V74" s="172"/>
    </row>
    <row r="75" spans="1:22" ht="12.75" customHeight="1">
      <c r="A75" s="387"/>
      <c r="B75" s="108" t="s">
        <v>116</v>
      </c>
      <c r="C75" s="109">
        <v>60</v>
      </c>
      <c r="D75" s="109">
        <v>26</v>
      </c>
      <c r="E75" s="109">
        <v>10</v>
      </c>
      <c r="F75" s="109">
        <v>11</v>
      </c>
      <c r="G75" s="109"/>
      <c r="H75" s="110">
        <v>7</v>
      </c>
      <c r="I75" s="110"/>
      <c r="J75" s="111">
        <v>10</v>
      </c>
      <c r="K75" s="111"/>
      <c r="L75" s="111"/>
      <c r="M75" s="27">
        <f>SUM(C75*15,F75*7.5,G75*7.5,H75*7.5,I75*7.5,J75*7.5,K75*100,L75*20)</f>
        <v>1110</v>
      </c>
      <c r="N75" s="27">
        <v>142.5</v>
      </c>
      <c r="O75" s="127"/>
      <c r="P75" s="167"/>
      <c r="Q75" s="122">
        <f t="shared" si="9"/>
        <v>967.5</v>
      </c>
      <c r="R75" s="166">
        <v>6</v>
      </c>
      <c r="U75" s="171"/>
      <c r="V75" s="172"/>
    </row>
    <row r="76" spans="1:22" ht="12.75" customHeight="1">
      <c r="A76" s="387"/>
      <c r="B76" s="116" t="s">
        <v>117</v>
      </c>
      <c r="C76" s="168">
        <f aca="true" t="shared" si="14" ref="C76:P76">SUM(C71:C75)</f>
        <v>510</v>
      </c>
      <c r="D76" s="168">
        <f t="shared" si="14"/>
        <v>49</v>
      </c>
      <c r="E76" s="168">
        <f t="shared" si="14"/>
        <v>41</v>
      </c>
      <c r="F76" s="168">
        <f t="shared" si="14"/>
        <v>65</v>
      </c>
      <c r="G76" s="168">
        <f t="shared" si="14"/>
        <v>3</v>
      </c>
      <c r="H76" s="168">
        <f t="shared" si="14"/>
        <v>38</v>
      </c>
      <c r="I76" s="168">
        <f t="shared" si="14"/>
        <v>0</v>
      </c>
      <c r="J76" s="168">
        <f t="shared" si="14"/>
        <v>44</v>
      </c>
      <c r="K76" s="168">
        <f t="shared" si="14"/>
        <v>0</v>
      </c>
      <c r="L76" s="168">
        <f t="shared" si="14"/>
        <v>1</v>
      </c>
      <c r="M76" s="119">
        <f t="shared" si="14"/>
        <v>8795</v>
      </c>
      <c r="N76" s="119">
        <f t="shared" si="14"/>
        <v>1220</v>
      </c>
      <c r="O76" s="118">
        <f t="shared" si="14"/>
        <v>0</v>
      </c>
      <c r="P76" s="118">
        <f t="shared" si="14"/>
        <v>0</v>
      </c>
      <c r="Q76" s="120">
        <f t="shared" si="9"/>
        <v>7575</v>
      </c>
      <c r="R76" s="121">
        <f>SUM(R71:R75)</f>
        <v>42</v>
      </c>
      <c r="U76" s="171"/>
      <c r="V76" s="172"/>
    </row>
    <row r="77" spans="1:22" ht="12.75" customHeight="1">
      <c r="A77" s="387">
        <v>43568</v>
      </c>
      <c r="B77" s="108" t="s">
        <v>112</v>
      </c>
      <c r="C77" s="109">
        <v>118</v>
      </c>
      <c r="D77" s="109">
        <v>47</v>
      </c>
      <c r="E77" s="109">
        <v>10</v>
      </c>
      <c r="F77" s="109">
        <v>29</v>
      </c>
      <c r="G77" s="109"/>
      <c r="H77" s="110">
        <v>24</v>
      </c>
      <c r="I77" s="110">
        <v>1</v>
      </c>
      <c r="J77" s="111">
        <v>13</v>
      </c>
      <c r="K77" s="111"/>
      <c r="L77" s="111"/>
      <c r="M77" s="27">
        <f>SUM(C77*15,F77*7.5,G77*7.5,H77*7.5,I77*7.5,J77*7.5,K77*100,L77*20)</f>
        <v>2272.5</v>
      </c>
      <c r="N77" s="27">
        <v>630</v>
      </c>
      <c r="O77" s="165"/>
      <c r="Q77" s="122">
        <f t="shared" si="9"/>
        <v>1642.5</v>
      </c>
      <c r="R77" s="166">
        <v>37</v>
      </c>
      <c r="U77" s="171"/>
      <c r="V77" s="172"/>
    </row>
    <row r="78" spans="1:22" ht="12.75" customHeight="1">
      <c r="A78" s="387"/>
      <c r="B78" s="108" t="s">
        <v>113</v>
      </c>
      <c r="C78" s="109">
        <v>278</v>
      </c>
      <c r="D78" s="109">
        <v>0</v>
      </c>
      <c r="E78" s="109">
        <v>19</v>
      </c>
      <c r="F78" s="109">
        <v>67</v>
      </c>
      <c r="G78" s="109">
        <v>1</v>
      </c>
      <c r="H78" s="110">
        <v>26</v>
      </c>
      <c r="I78" s="110">
        <v>2</v>
      </c>
      <c r="J78" s="111">
        <v>51</v>
      </c>
      <c r="K78" s="111"/>
      <c r="L78" s="111"/>
      <c r="M78" s="27">
        <f>SUM(C78*15,F78*7.5,G78*7.5,H78*7.5,I78*7.5,J78*7.5,K78*100,L78*20)</f>
        <v>5272.5</v>
      </c>
      <c r="N78" s="27">
        <v>1455</v>
      </c>
      <c r="O78" s="127"/>
      <c r="P78" s="167"/>
      <c r="Q78" s="122">
        <f t="shared" si="9"/>
        <v>3817.5</v>
      </c>
      <c r="R78" s="166">
        <v>66</v>
      </c>
      <c r="U78" s="171"/>
      <c r="V78" s="172"/>
    </row>
    <row r="79" spans="1:22" ht="12.75" customHeight="1">
      <c r="A79" s="387"/>
      <c r="B79" s="129" t="s">
        <v>114</v>
      </c>
      <c r="C79" s="109">
        <v>289</v>
      </c>
      <c r="D79" s="109"/>
      <c r="E79" s="109">
        <v>22</v>
      </c>
      <c r="F79" s="109">
        <v>75</v>
      </c>
      <c r="G79" s="109"/>
      <c r="H79" s="110">
        <v>36</v>
      </c>
      <c r="I79" s="110"/>
      <c r="J79" s="111">
        <v>36</v>
      </c>
      <c r="K79" s="111"/>
      <c r="L79" s="111"/>
      <c r="M79" s="27">
        <f>SUM(C79*15,F79*7.5,G79*7.5,H79*7.5,I79*7.5,J79*7.5,K79*100,L79*20)</f>
        <v>5437.5</v>
      </c>
      <c r="N79" s="27">
        <v>1597.5</v>
      </c>
      <c r="O79" s="127"/>
      <c r="P79" s="167"/>
      <c r="Q79" s="122">
        <f t="shared" si="9"/>
        <v>3840</v>
      </c>
      <c r="R79" s="166">
        <v>63</v>
      </c>
      <c r="U79" s="171"/>
      <c r="V79" s="172"/>
    </row>
    <row r="80" spans="1:22" ht="12.75" customHeight="1">
      <c r="A80" s="387"/>
      <c r="B80" s="174" t="s">
        <v>115</v>
      </c>
      <c r="C80" s="109"/>
      <c r="D80" s="109"/>
      <c r="E80" s="109"/>
      <c r="F80" s="109"/>
      <c r="G80" s="109"/>
      <c r="H80" s="110"/>
      <c r="I80" s="110"/>
      <c r="J80" s="111"/>
      <c r="K80" s="111"/>
      <c r="L80" s="111"/>
      <c r="M80" s="27">
        <f>SUM(C80*15,F80*7.5,G80*7.5,H80*7.5,I80*7.5,J80*7.5,K80*100,L80*20)</f>
        <v>0</v>
      </c>
      <c r="N80" s="27"/>
      <c r="O80" s="127"/>
      <c r="P80" s="167"/>
      <c r="Q80" s="122">
        <f t="shared" si="9"/>
        <v>0</v>
      </c>
      <c r="R80" s="166"/>
      <c r="U80" s="171"/>
      <c r="V80" s="172"/>
    </row>
    <row r="81" spans="1:22" ht="12.75" customHeight="1">
      <c r="A81" s="387"/>
      <c r="B81" s="108" t="s">
        <v>116</v>
      </c>
      <c r="C81" s="109">
        <v>69</v>
      </c>
      <c r="D81" s="109">
        <v>46</v>
      </c>
      <c r="E81" s="109">
        <v>9</v>
      </c>
      <c r="F81" s="109">
        <v>14</v>
      </c>
      <c r="G81" s="109"/>
      <c r="H81" s="110">
        <v>7</v>
      </c>
      <c r="I81" s="110"/>
      <c r="J81" s="111">
        <v>4</v>
      </c>
      <c r="K81" s="111"/>
      <c r="L81" s="111"/>
      <c r="M81" s="27">
        <f>SUM(C81*15,F81*7.5,G81*7.5,H81*7.5,I81*7.5,J81*7.5,K81*100,L81*20)</f>
        <v>1222.5</v>
      </c>
      <c r="N81" s="27">
        <v>240</v>
      </c>
      <c r="O81" s="127"/>
      <c r="P81" s="167"/>
      <c r="Q81" s="122">
        <f t="shared" si="9"/>
        <v>982.5</v>
      </c>
      <c r="R81" s="166">
        <v>11</v>
      </c>
      <c r="U81" s="171"/>
      <c r="V81" s="172"/>
    </row>
    <row r="82" spans="1:22" ht="12.75" customHeight="1">
      <c r="A82" s="387"/>
      <c r="B82" s="116" t="s">
        <v>117</v>
      </c>
      <c r="C82" s="168">
        <f aca="true" t="shared" si="15" ref="C82:P82">SUM(C77:C81)</f>
        <v>754</v>
      </c>
      <c r="D82" s="168">
        <f t="shared" si="15"/>
        <v>93</v>
      </c>
      <c r="E82" s="168">
        <f t="shared" si="15"/>
        <v>60</v>
      </c>
      <c r="F82" s="168">
        <f t="shared" si="15"/>
        <v>185</v>
      </c>
      <c r="G82" s="168">
        <f t="shared" si="15"/>
        <v>1</v>
      </c>
      <c r="H82" s="168">
        <f t="shared" si="15"/>
        <v>93</v>
      </c>
      <c r="I82" s="168">
        <f t="shared" si="15"/>
        <v>3</v>
      </c>
      <c r="J82" s="168">
        <f t="shared" si="15"/>
        <v>104</v>
      </c>
      <c r="K82" s="168">
        <f t="shared" si="15"/>
        <v>0</v>
      </c>
      <c r="L82" s="168">
        <f t="shared" si="15"/>
        <v>0</v>
      </c>
      <c r="M82" s="119">
        <f t="shared" si="15"/>
        <v>14205</v>
      </c>
      <c r="N82" s="119">
        <f t="shared" si="15"/>
        <v>3922.5</v>
      </c>
      <c r="O82" s="118">
        <f t="shared" si="15"/>
        <v>0</v>
      </c>
      <c r="P82" s="118">
        <f t="shared" si="15"/>
        <v>0</v>
      </c>
      <c r="Q82" s="120">
        <f t="shared" si="9"/>
        <v>10282.5</v>
      </c>
      <c r="R82" s="121">
        <f>SUM(R77:R81)</f>
        <v>177</v>
      </c>
      <c r="U82" s="171"/>
      <c r="V82" s="172"/>
    </row>
    <row r="83" spans="1:22" ht="12.75" customHeight="1">
      <c r="A83" s="387">
        <v>43569</v>
      </c>
      <c r="B83" s="108" t="s">
        <v>112</v>
      </c>
      <c r="C83" s="175">
        <v>314</v>
      </c>
      <c r="D83" s="109">
        <v>29</v>
      </c>
      <c r="E83" s="109">
        <v>5</v>
      </c>
      <c r="F83" s="109">
        <v>62</v>
      </c>
      <c r="G83" s="109">
        <v>2</v>
      </c>
      <c r="H83" s="110">
        <v>21</v>
      </c>
      <c r="I83" s="110"/>
      <c r="J83" s="111">
        <v>58</v>
      </c>
      <c r="K83" s="111"/>
      <c r="L83" s="111"/>
      <c r="M83" s="27">
        <f>SUM(C83*15,F83*7.5,G83*7.5,H83*7.5,I83*7.5,J83*7.5,K83*100,L83*20)</f>
        <v>5782.5</v>
      </c>
      <c r="N83" s="27">
        <v>1275</v>
      </c>
      <c r="O83" s="165"/>
      <c r="Q83" s="122">
        <f t="shared" si="9"/>
        <v>4507.5</v>
      </c>
      <c r="R83" s="166">
        <v>39</v>
      </c>
      <c r="U83" s="171"/>
      <c r="V83" s="172"/>
    </row>
    <row r="84" spans="1:22" ht="12.75" customHeight="1">
      <c r="A84" s="387"/>
      <c r="B84" s="108" t="s">
        <v>113</v>
      </c>
      <c r="C84" s="109">
        <v>260</v>
      </c>
      <c r="D84" s="109"/>
      <c r="E84" s="109">
        <v>19</v>
      </c>
      <c r="F84" s="109">
        <v>43</v>
      </c>
      <c r="G84" s="109">
        <v>4</v>
      </c>
      <c r="H84" s="110">
        <v>14</v>
      </c>
      <c r="I84" s="110"/>
      <c r="J84" s="111">
        <v>14</v>
      </c>
      <c r="K84" s="111"/>
      <c r="L84" s="111"/>
      <c r="M84" s="27">
        <f>SUM(C84*15,F84*7.5,G84*7.5,H84*7.5,I84*7.5,J84*7.5,K84*100,L84*20)</f>
        <v>4462.5</v>
      </c>
      <c r="N84" s="27">
        <v>1095</v>
      </c>
      <c r="O84" s="127"/>
      <c r="P84" s="167"/>
      <c r="Q84" s="122">
        <f t="shared" si="9"/>
        <v>3367.5</v>
      </c>
      <c r="R84" s="166">
        <v>41</v>
      </c>
      <c r="U84" s="171"/>
      <c r="V84" s="172"/>
    </row>
    <row r="85" spans="1:22" ht="12.75" customHeight="1">
      <c r="A85" s="387"/>
      <c r="B85" s="108" t="s">
        <v>114</v>
      </c>
      <c r="C85" s="109">
        <v>195</v>
      </c>
      <c r="D85" s="109"/>
      <c r="E85" s="109">
        <v>9</v>
      </c>
      <c r="F85" s="109">
        <v>20</v>
      </c>
      <c r="G85" s="109">
        <v>2</v>
      </c>
      <c r="H85" s="110">
        <v>21</v>
      </c>
      <c r="I85" s="110"/>
      <c r="J85" s="111">
        <v>20</v>
      </c>
      <c r="K85" s="111"/>
      <c r="L85" s="111"/>
      <c r="M85" s="27">
        <f>SUM(C85*15,F85*7.5,G85*7.5,H85*7.5,I85*7.5,J85*7.5,K85*100,L85*20)</f>
        <v>3397.5</v>
      </c>
      <c r="N85" s="27">
        <v>592.5</v>
      </c>
      <c r="O85" s="127"/>
      <c r="P85" s="167"/>
      <c r="Q85" s="122">
        <f t="shared" si="9"/>
        <v>2805</v>
      </c>
      <c r="R85" s="166">
        <v>20</v>
      </c>
      <c r="U85" s="171"/>
      <c r="V85" s="172"/>
    </row>
    <row r="86" spans="1:22" ht="12.75" customHeight="1">
      <c r="A86" s="387"/>
      <c r="B86" s="174" t="s">
        <v>115</v>
      </c>
      <c r="C86" s="109"/>
      <c r="D86" s="109"/>
      <c r="E86" s="109"/>
      <c r="F86" s="109"/>
      <c r="G86" s="109"/>
      <c r="H86" s="110"/>
      <c r="I86" s="110"/>
      <c r="J86" s="111"/>
      <c r="K86" s="111"/>
      <c r="L86" s="111"/>
      <c r="M86" s="27">
        <f>SUM(C86*15,F86*7.5,G86*7.5,H86*7.5,I86*7.5,J86*7.5,K86*100,L86*20)</f>
        <v>0</v>
      </c>
      <c r="N86" s="27"/>
      <c r="O86" s="127"/>
      <c r="P86" s="167"/>
      <c r="Q86" s="122">
        <f t="shared" si="9"/>
        <v>0</v>
      </c>
      <c r="R86" s="166"/>
      <c r="U86" s="171"/>
      <c r="V86" s="172"/>
    </row>
    <row r="87" spans="1:18" ht="12.75" customHeight="1">
      <c r="A87" s="387"/>
      <c r="B87" s="108" t="s">
        <v>116</v>
      </c>
      <c r="C87" s="109">
        <v>89</v>
      </c>
      <c r="D87" s="109">
        <v>26</v>
      </c>
      <c r="E87" s="109">
        <v>16</v>
      </c>
      <c r="F87" s="109">
        <v>9</v>
      </c>
      <c r="G87" s="109"/>
      <c r="H87" s="110">
        <v>17</v>
      </c>
      <c r="I87" s="110"/>
      <c r="J87" s="111">
        <v>10</v>
      </c>
      <c r="K87" s="111"/>
      <c r="L87" s="111"/>
      <c r="M87" s="27">
        <f>SUM(C87*15,F87*7.5,G87*7.5,H87*7.5,I87*7.5,J87*7.5,K87*100,L87*20)</f>
        <v>1605</v>
      </c>
      <c r="N87" s="27">
        <v>262.5</v>
      </c>
      <c r="O87" s="127"/>
      <c r="P87" s="167"/>
      <c r="Q87" s="122">
        <f t="shared" si="9"/>
        <v>1342.5</v>
      </c>
      <c r="R87" s="166">
        <v>10</v>
      </c>
    </row>
    <row r="88" spans="1:18" ht="12.75" customHeight="1">
      <c r="A88" s="387"/>
      <c r="B88" s="116" t="s">
        <v>117</v>
      </c>
      <c r="C88" s="168">
        <f aca="true" t="shared" si="16" ref="C88:P88">SUM(C83:C87)</f>
        <v>858</v>
      </c>
      <c r="D88" s="168">
        <f t="shared" si="16"/>
        <v>55</v>
      </c>
      <c r="E88" s="168">
        <f t="shared" si="16"/>
        <v>49</v>
      </c>
      <c r="F88" s="168">
        <f t="shared" si="16"/>
        <v>134</v>
      </c>
      <c r="G88" s="168">
        <f t="shared" si="16"/>
        <v>8</v>
      </c>
      <c r="H88" s="168">
        <f t="shared" si="16"/>
        <v>73</v>
      </c>
      <c r="I88" s="168">
        <f t="shared" si="16"/>
        <v>0</v>
      </c>
      <c r="J88" s="168">
        <f t="shared" si="16"/>
        <v>102</v>
      </c>
      <c r="K88" s="168">
        <f t="shared" si="16"/>
        <v>0</v>
      </c>
      <c r="L88" s="168">
        <f t="shared" si="16"/>
        <v>0</v>
      </c>
      <c r="M88" s="119">
        <f t="shared" si="16"/>
        <v>15247.5</v>
      </c>
      <c r="N88" s="119">
        <f t="shared" si="16"/>
        <v>3225</v>
      </c>
      <c r="O88" s="118">
        <f t="shared" si="16"/>
        <v>0</v>
      </c>
      <c r="P88" s="118">
        <f t="shared" si="16"/>
        <v>0</v>
      </c>
      <c r="Q88" s="120">
        <f t="shared" si="9"/>
        <v>12022.5</v>
      </c>
      <c r="R88" s="121">
        <f>SUM(R83:R87)</f>
        <v>110</v>
      </c>
    </row>
    <row r="89" spans="1:18" ht="12.75" customHeight="1">
      <c r="A89" s="385" t="s">
        <v>118</v>
      </c>
      <c r="B89" s="385"/>
      <c r="C89" s="125">
        <f aca="true" t="shared" si="17" ref="C89:R89">SUM(C52,C58,C64,C70,C76,C82,C88)</f>
        <v>2947</v>
      </c>
      <c r="D89" s="125">
        <f t="shared" si="17"/>
        <v>318</v>
      </c>
      <c r="E89" s="125">
        <f t="shared" si="17"/>
        <v>213</v>
      </c>
      <c r="F89" s="125">
        <f t="shared" si="17"/>
        <v>449</v>
      </c>
      <c r="G89" s="125">
        <f t="shared" si="17"/>
        <v>15</v>
      </c>
      <c r="H89" s="125">
        <f t="shared" si="17"/>
        <v>254</v>
      </c>
      <c r="I89" s="125">
        <f t="shared" si="17"/>
        <v>4</v>
      </c>
      <c r="J89" s="125">
        <f t="shared" si="17"/>
        <v>331</v>
      </c>
      <c r="K89" s="125">
        <f t="shared" si="17"/>
        <v>1</v>
      </c>
      <c r="L89" s="125">
        <f t="shared" si="17"/>
        <v>2</v>
      </c>
      <c r="M89" s="125">
        <f t="shared" si="17"/>
        <v>52242.5</v>
      </c>
      <c r="N89" s="125">
        <f t="shared" si="17"/>
        <v>9987.5</v>
      </c>
      <c r="O89" s="125">
        <f t="shared" si="17"/>
        <v>0</v>
      </c>
      <c r="P89" s="125">
        <f t="shared" si="17"/>
        <v>18.5</v>
      </c>
      <c r="Q89" s="125">
        <f t="shared" si="17"/>
        <v>42273.5</v>
      </c>
      <c r="R89" s="125">
        <f t="shared" si="17"/>
        <v>396</v>
      </c>
    </row>
    <row r="90" spans="1:18" ht="12.75" customHeight="1">
      <c r="A90" s="387">
        <v>43570</v>
      </c>
      <c r="B90" s="108" t="s">
        <v>112</v>
      </c>
      <c r="C90" s="109">
        <v>249</v>
      </c>
      <c r="D90" s="109">
        <v>10</v>
      </c>
      <c r="E90" s="109">
        <v>6</v>
      </c>
      <c r="F90" s="109">
        <v>27</v>
      </c>
      <c r="G90" s="109">
        <v>1</v>
      </c>
      <c r="H90" s="110">
        <v>18</v>
      </c>
      <c r="I90" s="110"/>
      <c r="J90" s="111">
        <v>28</v>
      </c>
      <c r="K90" s="111"/>
      <c r="L90" s="111"/>
      <c r="M90" s="27">
        <f>SUM(C90*15,F90*7.5,G90*7.5,H90*7.5,I90*7.5,J90*7.5,K90*100,L90*20)</f>
        <v>4290</v>
      </c>
      <c r="N90" s="27">
        <v>1365</v>
      </c>
      <c r="O90" s="127"/>
      <c r="Q90" s="122">
        <f aca="true" t="shared" si="18" ref="Q90:Q131">SUM(M90-N90)-O90+P90</f>
        <v>2925</v>
      </c>
      <c r="R90" s="166">
        <v>35</v>
      </c>
    </row>
    <row r="91" spans="1:18" ht="12.75" customHeight="1">
      <c r="A91" s="387"/>
      <c r="B91" s="108" t="s">
        <v>113</v>
      </c>
      <c r="C91" s="109">
        <v>209</v>
      </c>
      <c r="D91" s="109">
        <v>10</v>
      </c>
      <c r="E91" s="109">
        <v>11</v>
      </c>
      <c r="F91" s="109">
        <v>30</v>
      </c>
      <c r="G91" s="109"/>
      <c r="H91" s="110">
        <v>27</v>
      </c>
      <c r="I91" s="110"/>
      <c r="J91" s="111">
        <v>17</v>
      </c>
      <c r="K91" s="111"/>
      <c r="L91" s="111"/>
      <c r="M91" s="27">
        <f>SUM(C91*15,F91*7.5,G91*7.5,H91*7.5,I91*7.5,J91*7.5,K91*100,L91*20)</f>
        <v>3690</v>
      </c>
      <c r="N91" s="27">
        <v>360</v>
      </c>
      <c r="P91" s="167"/>
      <c r="Q91" s="122">
        <f t="shared" si="18"/>
        <v>3330</v>
      </c>
      <c r="R91" s="166">
        <v>18</v>
      </c>
    </row>
    <row r="92" spans="1:18" ht="12.75" customHeight="1">
      <c r="A92" s="387"/>
      <c r="B92" s="108" t="s">
        <v>114</v>
      </c>
      <c r="C92" s="109">
        <v>104</v>
      </c>
      <c r="D92" s="109"/>
      <c r="E92" s="109">
        <v>5</v>
      </c>
      <c r="F92" s="109">
        <v>5</v>
      </c>
      <c r="G92" s="109"/>
      <c r="H92" s="110">
        <v>13</v>
      </c>
      <c r="I92" s="110">
        <v>1</v>
      </c>
      <c r="J92" s="111">
        <v>6</v>
      </c>
      <c r="K92" s="111"/>
      <c r="L92" s="111"/>
      <c r="M92" s="27">
        <f>SUM(C92*15,F92*7.5,G92*7.5,H92*7.5,I92*7.5,J92*7.5,K92*100,L92*20)</f>
        <v>1747.5</v>
      </c>
      <c r="N92" s="27">
        <v>457.5</v>
      </c>
      <c r="O92" s="127"/>
      <c r="P92" s="167"/>
      <c r="Q92" s="122">
        <f t="shared" si="18"/>
        <v>1290</v>
      </c>
      <c r="R92" s="166">
        <v>13</v>
      </c>
    </row>
    <row r="93" spans="1:18" ht="12.75" customHeight="1">
      <c r="A93" s="387"/>
      <c r="B93" s="174" t="s">
        <v>115</v>
      </c>
      <c r="C93" s="109"/>
      <c r="D93" s="109"/>
      <c r="E93" s="109"/>
      <c r="F93" s="109"/>
      <c r="G93" s="109"/>
      <c r="H93" s="110"/>
      <c r="I93" s="110"/>
      <c r="J93" s="111"/>
      <c r="K93" s="111"/>
      <c r="L93" s="111"/>
      <c r="M93" s="27">
        <f>SUM(C93*15,F93*7.5,G93*7.5,H93*7.5,I93*7.5,J93*7.5,K93*100,L93*20)</f>
        <v>0</v>
      </c>
      <c r="N93" s="27"/>
      <c r="O93" s="127"/>
      <c r="P93" s="167"/>
      <c r="Q93" s="122">
        <f t="shared" si="18"/>
        <v>0</v>
      </c>
      <c r="R93" s="166"/>
    </row>
    <row r="94" spans="1:18" ht="12.75" customHeight="1">
      <c r="A94" s="387"/>
      <c r="B94" s="108" t="s">
        <v>116</v>
      </c>
      <c r="C94" s="109">
        <v>41</v>
      </c>
      <c r="D94" s="109">
        <v>17</v>
      </c>
      <c r="E94" s="109">
        <v>1</v>
      </c>
      <c r="F94" s="109">
        <v>7</v>
      </c>
      <c r="G94" s="109"/>
      <c r="H94" s="110">
        <v>3</v>
      </c>
      <c r="I94" s="110"/>
      <c r="J94" s="111">
        <v>2</v>
      </c>
      <c r="K94" s="111"/>
      <c r="L94" s="111"/>
      <c r="M94" s="27">
        <f>SUM(C94*15,F94*7.5,G94*7.5,H94*7.5,I94*7.5,J94*7.5,K94*100,L94*20)</f>
        <v>705</v>
      </c>
      <c r="N94" s="27">
        <v>157.5</v>
      </c>
      <c r="O94" s="127"/>
      <c r="P94" s="167"/>
      <c r="Q94" s="122">
        <f t="shared" si="18"/>
        <v>547.5</v>
      </c>
      <c r="R94" s="166"/>
    </row>
    <row r="95" spans="1:18" ht="12.75" customHeight="1">
      <c r="A95" s="387"/>
      <c r="B95" s="116" t="s">
        <v>117</v>
      </c>
      <c r="C95" s="168">
        <f aca="true" t="shared" si="19" ref="C95:P95">SUM(C90:C94)</f>
        <v>603</v>
      </c>
      <c r="D95" s="168">
        <f t="shared" si="19"/>
        <v>37</v>
      </c>
      <c r="E95" s="168">
        <f t="shared" si="19"/>
        <v>23</v>
      </c>
      <c r="F95" s="168">
        <f t="shared" si="19"/>
        <v>69</v>
      </c>
      <c r="G95" s="168">
        <f t="shared" si="19"/>
        <v>1</v>
      </c>
      <c r="H95" s="168">
        <f t="shared" si="19"/>
        <v>61</v>
      </c>
      <c r="I95" s="168">
        <f t="shared" si="19"/>
        <v>1</v>
      </c>
      <c r="J95" s="168">
        <f t="shared" si="19"/>
        <v>53</v>
      </c>
      <c r="K95" s="168">
        <f t="shared" si="19"/>
        <v>0</v>
      </c>
      <c r="L95" s="168">
        <f t="shared" si="19"/>
        <v>0</v>
      </c>
      <c r="M95" s="119">
        <f t="shared" si="19"/>
        <v>10432.5</v>
      </c>
      <c r="N95" s="119">
        <f t="shared" si="19"/>
        <v>2340</v>
      </c>
      <c r="O95" s="118">
        <f t="shared" si="19"/>
        <v>0</v>
      </c>
      <c r="P95" s="118">
        <f t="shared" si="19"/>
        <v>0</v>
      </c>
      <c r="Q95" s="120">
        <f t="shared" si="18"/>
        <v>8092.5</v>
      </c>
      <c r="R95" s="121">
        <f>SUM(R90:R94)</f>
        <v>66</v>
      </c>
    </row>
    <row r="96" spans="1:18" ht="12.75" customHeight="1">
      <c r="A96" s="387">
        <v>43571</v>
      </c>
      <c r="B96" s="108" t="s">
        <v>112</v>
      </c>
      <c r="C96" s="109">
        <v>192</v>
      </c>
      <c r="D96" s="109">
        <v>26</v>
      </c>
      <c r="E96" s="109">
        <v>8</v>
      </c>
      <c r="F96" s="109">
        <v>11</v>
      </c>
      <c r="G96" s="109"/>
      <c r="H96" s="110">
        <v>16</v>
      </c>
      <c r="I96" s="110"/>
      <c r="J96" s="111">
        <v>24</v>
      </c>
      <c r="K96" s="111"/>
      <c r="L96" s="111"/>
      <c r="M96" s="27">
        <f>SUM(C96*15,F96*7.5,G96*7.5,H96*7.5,I96*7.5,J96*7.5,K96*100,L96*20)</f>
        <v>3262.5</v>
      </c>
      <c r="N96" s="27">
        <v>427.5</v>
      </c>
      <c r="O96" s="165"/>
      <c r="Q96" s="122">
        <f t="shared" si="18"/>
        <v>2835</v>
      </c>
      <c r="R96" s="166">
        <v>15</v>
      </c>
    </row>
    <row r="97" spans="1:18" ht="12.75" customHeight="1">
      <c r="A97" s="387"/>
      <c r="B97" s="108" t="s">
        <v>113</v>
      </c>
      <c r="C97" s="109"/>
      <c r="D97" s="109"/>
      <c r="E97" s="109"/>
      <c r="F97" s="109"/>
      <c r="G97" s="109"/>
      <c r="H97" s="110"/>
      <c r="I97" s="110"/>
      <c r="J97" s="111"/>
      <c r="K97" s="111"/>
      <c r="L97" s="111"/>
      <c r="M97" s="27">
        <f>SUM(C97*15,F97*7.5,G97*7.5,H97*7.5,I97*7.5,J97*7.5,K97*100,L97*20)</f>
        <v>0</v>
      </c>
      <c r="N97" s="27"/>
      <c r="O97" s="127"/>
      <c r="P97" s="167"/>
      <c r="Q97" s="122">
        <f t="shared" si="18"/>
        <v>0</v>
      </c>
      <c r="R97" s="166"/>
    </row>
    <row r="98" spans="1:18" ht="12.75" customHeight="1">
      <c r="A98" s="387"/>
      <c r="B98" s="108" t="s">
        <v>114</v>
      </c>
      <c r="C98" s="109">
        <v>333</v>
      </c>
      <c r="D98" s="109"/>
      <c r="E98" s="109">
        <v>14</v>
      </c>
      <c r="F98" s="109">
        <v>58</v>
      </c>
      <c r="G98" s="109">
        <v>2</v>
      </c>
      <c r="H98" s="110">
        <v>13</v>
      </c>
      <c r="I98" s="110"/>
      <c r="J98" s="111">
        <v>30</v>
      </c>
      <c r="K98" s="111">
        <v>2</v>
      </c>
      <c r="L98" s="111">
        <v>2</v>
      </c>
      <c r="M98" s="27">
        <f>SUM(C98*15,F98*7.5,G98*7.5,H98*7.5,I98*7.5,J98*7.5,K98*100,L98*20)</f>
        <v>6007.5</v>
      </c>
      <c r="N98" s="27">
        <v>952.5</v>
      </c>
      <c r="O98" s="127">
        <v>6</v>
      </c>
      <c r="P98" s="167"/>
      <c r="Q98" s="122">
        <f t="shared" si="18"/>
        <v>5049</v>
      </c>
      <c r="R98" s="166">
        <v>25</v>
      </c>
    </row>
    <row r="99" spans="1:22" ht="12.75" customHeight="1">
      <c r="A99" s="387"/>
      <c r="B99" s="174" t="s">
        <v>115</v>
      </c>
      <c r="C99" s="109"/>
      <c r="D99" s="109"/>
      <c r="E99" s="109"/>
      <c r="F99" s="109"/>
      <c r="G99" s="109"/>
      <c r="H99" s="110"/>
      <c r="I99" s="110"/>
      <c r="J99" s="111"/>
      <c r="K99" s="111"/>
      <c r="L99" s="111"/>
      <c r="M99" s="27">
        <f>SUM(C99*15,F99*7.5,G99*7.5,H99*7.5,I99*7.5,J99*7.5,K99*100,L99*20)</f>
        <v>0</v>
      </c>
      <c r="N99" s="27"/>
      <c r="O99" s="127"/>
      <c r="P99" s="167"/>
      <c r="Q99" s="122">
        <f t="shared" si="18"/>
        <v>0</v>
      </c>
      <c r="R99" s="166"/>
      <c r="U99" s="172"/>
      <c r="V99" s="172"/>
    </row>
    <row r="100" spans="1:22" ht="12.75" customHeight="1">
      <c r="A100" s="387"/>
      <c r="B100" s="108" t="s">
        <v>116</v>
      </c>
      <c r="C100" s="109">
        <v>78</v>
      </c>
      <c r="D100" s="109">
        <v>30</v>
      </c>
      <c r="E100" s="109">
        <v>7</v>
      </c>
      <c r="F100" s="109"/>
      <c r="G100" s="109"/>
      <c r="H100" s="110">
        <v>13</v>
      </c>
      <c r="I100" s="110"/>
      <c r="J100" s="111">
        <v>4</v>
      </c>
      <c r="K100" s="111"/>
      <c r="L100" s="111"/>
      <c r="M100" s="27">
        <f>SUM(C100*15,F100*7.5,G100*7.5,H100*7.5,I100*7.5,J100*7.5,K100*100,L100*20)</f>
        <v>1297.5</v>
      </c>
      <c r="N100" s="27">
        <v>90</v>
      </c>
      <c r="O100" s="127"/>
      <c r="P100" s="167"/>
      <c r="Q100" s="122">
        <f t="shared" si="18"/>
        <v>1207.5</v>
      </c>
      <c r="R100" s="166">
        <v>3</v>
      </c>
      <c r="U100" s="172"/>
      <c r="V100" s="172"/>
    </row>
    <row r="101" spans="1:18" ht="12.75" customHeight="1">
      <c r="A101" s="387"/>
      <c r="B101" s="116" t="s">
        <v>117</v>
      </c>
      <c r="C101" s="117">
        <f aca="true" t="shared" si="20" ref="C101:P101">SUM(C96:C100)</f>
        <v>603</v>
      </c>
      <c r="D101" s="117">
        <f t="shared" si="20"/>
        <v>56</v>
      </c>
      <c r="E101" s="117">
        <f t="shared" si="20"/>
        <v>29</v>
      </c>
      <c r="F101" s="117">
        <f t="shared" si="20"/>
        <v>69</v>
      </c>
      <c r="G101" s="117">
        <f t="shared" si="20"/>
        <v>2</v>
      </c>
      <c r="H101" s="117">
        <f t="shared" si="20"/>
        <v>42</v>
      </c>
      <c r="I101" s="117">
        <f t="shared" si="20"/>
        <v>0</v>
      </c>
      <c r="J101" s="117">
        <f t="shared" si="20"/>
        <v>58</v>
      </c>
      <c r="K101" s="117">
        <f t="shared" si="20"/>
        <v>2</v>
      </c>
      <c r="L101" s="118">
        <f t="shared" si="20"/>
        <v>2</v>
      </c>
      <c r="M101" s="119">
        <f t="shared" si="20"/>
        <v>10567.5</v>
      </c>
      <c r="N101" s="119">
        <f t="shared" si="20"/>
        <v>1470</v>
      </c>
      <c r="O101" s="118">
        <f t="shared" si="20"/>
        <v>6</v>
      </c>
      <c r="P101" s="118">
        <f t="shared" si="20"/>
        <v>0</v>
      </c>
      <c r="Q101" s="120">
        <f t="shared" si="18"/>
        <v>9091.5</v>
      </c>
      <c r="R101" s="121">
        <f>SUM(R96:R100)</f>
        <v>43</v>
      </c>
    </row>
    <row r="102" spans="1:18" ht="12.75" customHeight="1">
      <c r="A102" s="387">
        <v>42111</v>
      </c>
      <c r="B102" s="108" t="s">
        <v>112</v>
      </c>
      <c r="C102" s="109">
        <v>313</v>
      </c>
      <c r="D102" s="109">
        <v>32</v>
      </c>
      <c r="E102" s="109">
        <v>11</v>
      </c>
      <c r="F102" s="109">
        <v>29</v>
      </c>
      <c r="G102" s="109"/>
      <c r="H102" s="110">
        <v>34</v>
      </c>
      <c r="I102" s="110"/>
      <c r="J102" s="111">
        <v>23</v>
      </c>
      <c r="K102" s="111">
        <v>1</v>
      </c>
      <c r="L102" s="111"/>
      <c r="M102" s="27">
        <f>SUM(C102*15,F102*7.5,G102*7.5,H102*7.5,I102*7.5,J102*7.5,K102*100,L102*20)</f>
        <v>5440</v>
      </c>
      <c r="N102" s="27">
        <v>895</v>
      </c>
      <c r="O102" s="165"/>
      <c r="Q102" s="122">
        <f t="shared" si="18"/>
        <v>4545</v>
      </c>
      <c r="R102" s="166">
        <v>35</v>
      </c>
    </row>
    <row r="103" spans="1:18" ht="12.75" customHeight="1">
      <c r="A103" s="387"/>
      <c r="B103" s="108" t="s">
        <v>113</v>
      </c>
      <c r="C103" s="109"/>
      <c r="D103" s="109"/>
      <c r="E103" s="109"/>
      <c r="F103" s="109"/>
      <c r="G103" s="109"/>
      <c r="H103" s="110"/>
      <c r="I103" s="110"/>
      <c r="J103" s="111"/>
      <c r="K103" s="111"/>
      <c r="L103" s="111"/>
      <c r="M103" s="27">
        <f>SUM(C103*15,F103*7.5,G103*7.5,H103*7.5,I103*7.5,J103*7.5,K103*100,L103*20)</f>
        <v>0</v>
      </c>
      <c r="N103" s="27"/>
      <c r="O103" s="127"/>
      <c r="P103" s="167"/>
      <c r="Q103" s="122">
        <f t="shared" si="18"/>
        <v>0</v>
      </c>
      <c r="R103" s="166"/>
    </row>
    <row r="104" spans="1:18" ht="12.75" customHeight="1">
      <c r="A104" s="387"/>
      <c r="B104" s="108" t="s">
        <v>114</v>
      </c>
      <c r="C104" s="109">
        <v>256</v>
      </c>
      <c r="D104" s="109"/>
      <c r="E104" s="109">
        <v>23</v>
      </c>
      <c r="F104" s="109">
        <v>42</v>
      </c>
      <c r="G104" s="109"/>
      <c r="H104" s="110">
        <v>37</v>
      </c>
      <c r="I104" s="110"/>
      <c r="J104" s="111">
        <v>36</v>
      </c>
      <c r="K104" s="111"/>
      <c r="L104" s="111"/>
      <c r="M104" s="27">
        <f>SUM(C104*15,F104*7.5,G104*7.5,H104*7.5,I104*7.5,J104*7.5,K104*100,L104*20)</f>
        <v>4702.5</v>
      </c>
      <c r="N104" s="27">
        <v>652.5</v>
      </c>
      <c r="O104" s="127">
        <v>10</v>
      </c>
      <c r="P104" s="167"/>
      <c r="Q104" s="122">
        <f t="shared" si="18"/>
        <v>4040</v>
      </c>
      <c r="R104" s="166">
        <v>26</v>
      </c>
    </row>
    <row r="105" spans="1:18" ht="12.75" customHeight="1">
      <c r="A105" s="387"/>
      <c r="B105" s="108" t="s">
        <v>115</v>
      </c>
      <c r="C105" s="109">
        <v>159</v>
      </c>
      <c r="D105" s="109">
        <v>29</v>
      </c>
      <c r="E105" s="109">
        <v>29</v>
      </c>
      <c r="F105" s="109">
        <v>28</v>
      </c>
      <c r="G105" s="109">
        <v>1</v>
      </c>
      <c r="H105" s="110">
        <v>8</v>
      </c>
      <c r="I105" s="110"/>
      <c r="J105" s="111">
        <v>5</v>
      </c>
      <c r="K105" s="111"/>
      <c r="L105" s="111"/>
      <c r="M105" s="27">
        <f>SUM(C105*15,F105*7.5,G105*7.5,H105*7.5,I105*7.5,J105*7.5,K105*100,L105*20)</f>
        <v>2700</v>
      </c>
      <c r="N105" s="27">
        <v>435</v>
      </c>
      <c r="O105" s="127"/>
      <c r="P105" s="167"/>
      <c r="Q105" s="122">
        <f t="shared" si="18"/>
        <v>2265</v>
      </c>
      <c r="R105" s="166">
        <v>21</v>
      </c>
    </row>
    <row r="106" spans="1:18" ht="12.75" customHeight="1">
      <c r="A106" s="387"/>
      <c r="B106" s="108" t="s">
        <v>116</v>
      </c>
      <c r="C106" s="109">
        <v>36</v>
      </c>
      <c r="D106" s="109">
        <v>19</v>
      </c>
      <c r="E106" s="109">
        <v>10</v>
      </c>
      <c r="F106" s="109">
        <v>2</v>
      </c>
      <c r="G106" s="109"/>
      <c r="H106" s="110">
        <v>4</v>
      </c>
      <c r="I106" s="110"/>
      <c r="J106" s="111">
        <v>2</v>
      </c>
      <c r="K106" s="111"/>
      <c r="L106" s="111"/>
      <c r="M106" s="27">
        <f>SUM(C106*15,F106*7.5,G106*7.5,H106*7.5,I106*7.5,J106*7.5,K106*100,L106*20)</f>
        <v>600</v>
      </c>
      <c r="N106" s="27">
        <v>67.5</v>
      </c>
      <c r="O106" s="127"/>
      <c r="P106" s="167"/>
      <c r="Q106" s="122">
        <f t="shared" si="18"/>
        <v>532.5</v>
      </c>
      <c r="R106" s="166">
        <v>2</v>
      </c>
    </row>
    <row r="107" spans="1:18" ht="12.75" customHeight="1">
      <c r="A107" s="387"/>
      <c r="B107" s="116" t="s">
        <v>117</v>
      </c>
      <c r="C107" s="117">
        <f aca="true" t="shared" si="21" ref="C107:P107">SUM(C102:C106)</f>
        <v>764</v>
      </c>
      <c r="D107" s="117">
        <f t="shared" si="21"/>
        <v>80</v>
      </c>
      <c r="E107" s="117">
        <f t="shared" si="21"/>
        <v>73</v>
      </c>
      <c r="F107" s="117">
        <f t="shared" si="21"/>
        <v>101</v>
      </c>
      <c r="G107" s="117">
        <f t="shared" si="21"/>
        <v>1</v>
      </c>
      <c r="H107" s="117">
        <f t="shared" si="21"/>
        <v>83</v>
      </c>
      <c r="I107" s="117">
        <f t="shared" si="21"/>
        <v>0</v>
      </c>
      <c r="J107" s="117">
        <f t="shared" si="21"/>
        <v>66</v>
      </c>
      <c r="K107" s="117">
        <f t="shared" si="21"/>
        <v>1</v>
      </c>
      <c r="L107" s="118">
        <f t="shared" si="21"/>
        <v>0</v>
      </c>
      <c r="M107" s="119">
        <f t="shared" si="21"/>
        <v>13442.5</v>
      </c>
      <c r="N107" s="119">
        <f t="shared" si="21"/>
        <v>2050</v>
      </c>
      <c r="O107" s="118">
        <f t="shared" si="21"/>
        <v>10</v>
      </c>
      <c r="P107" s="118">
        <f t="shared" si="21"/>
        <v>0</v>
      </c>
      <c r="Q107" s="120">
        <f t="shared" si="18"/>
        <v>11382.5</v>
      </c>
      <c r="R107" s="121">
        <f>SUM(R102:R106)</f>
        <v>84</v>
      </c>
    </row>
    <row r="108" spans="1:18" ht="12.75" customHeight="1">
      <c r="A108" s="387">
        <v>43573</v>
      </c>
      <c r="B108" s="108" t="s">
        <v>112</v>
      </c>
      <c r="C108" s="109">
        <v>235</v>
      </c>
      <c r="D108" s="109">
        <v>30</v>
      </c>
      <c r="E108" s="109">
        <v>15</v>
      </c>
      <c r="F108" s="109">
        <v>58</v>
      </c>
      <c r="G108" s="109">
        <v>2</v>
      </c>
      <c r="H108" s="110">
        <v>21</v>
      </c>
      <c r="I108" s="110"/>
      <c r="J108" s="111">
        <v>28</v>
      </c>
      <c r="K108" s="111"/>
      <c r="L108" s="111"/>
      <c r="M108" s="27">
        <f>SUM(C108*15,F108*7.5,G108*7.5,H108*7.5,I108*7.5,J108*7.5,K108*100,L108*20)</f>
        <v>4342.5</v>
      </c>
      <c r="N108" s="27">
        <v>885</v>
      </c>
      <c r="O108" s="165"/>
      <c r="Q108" s="122">
        <f t="shared" si="18"/>
        <v>3457.5</v>
      </c>
      <c r="R108" s="166">
        <v>32</v>
      </c>
    </row>
    <row r="109" spans="1:18" ht="12.75" customHeight="1">
      <c r="A109" s="387"/>
      <c r="B109" s="108" t="s">
        <v>113</v>
      </c>
      <c r="C109" s="109"/>
      <c r="D109" s="109"/>
      <c r="E109" s="109"/>
      <c r="F109" s="109"/>
      <c r="G109" s="109"/>
      <c r="H109" s="110"/>
      <c r="I109" s="110"/>
      <c r="J109" s="111"/>
      <c r="K109" s="111"/>
      <c r="L109" s="111"/>
      <c r="M109" s="27">
        <f>SUM(C109*15,F109*7.5,G109*7.5,H109*7.5,I109*7.5,J109*7.5,K109*100,L109*20)</f>
        <v>0</v>
      </c>
      <c r="N109" s="27"/>
      <c r="O109" s="127"/>
      <c r="P109" s="167"/>
      <c r="Q109" s="122">
        <f t="shared" si="18"/>
        <v>0</v>
      </c>
      <c r="R109" s="166"/>
    </row>
    <row r="110" spans="1:18" ht="12.75" customHeight="1">
      <c r="A110" s="387"/>
      <c r="B110" s="108" t="s">
        <v>114</v>
      </c>
      <c r="C110" s="109">
        <v>315</v>
      </c>
      <c r="D110" s="109"/>
      <c r="E110" s="109">
        <v>10</v>
      </c>
      <c r="F110" s="109">
        <v>48</v>
      </c>
      <c r="G110" s="109">
        <v>4</v>
      </c>
      <c r="H110" s="110">
        <v>27</v>
      </c>
      <c r="I110" s="110"/>
      <c r="J110" s="111">
        <v>35</v>
      </c>
      <c r="K110" s="111"/>
      <c r="L110" s="111"/>
      <c r="M110" s="27">
        <f>SUM(C110*15,F110*7.5,G110*7.5,H110*7.5,I110*7.5,J110*7.5,K110*100,L110*20)</f>
        <v>5580</v>
      </c>
      <c r="N110" s="27">
        <v>757.5</v>
      </c>
      <c r="O110" s="127"/>
      <c r="P110" s="167"/>
      <c r="Q110" s="122">
        <f t="shared" si="18"/>
        <v>4822.5</v>
      </c>
      <c r="R110" s="166">
        <v>34</v>
      </c>
    </row>
    <row r="111" spans="1:18" ht="12.75" customHeight="1">
      <c r="A111" s="387"/>
      <c r="B111" s="108" t="s">
        <v>115</v>
      </c>
      <c r="C111" s="109">
        <v>148</v>
      </c>
      <c r="D111" s="109">
        <v>36</v>
      </c>
      <c r="E111" s="109">
        <v>25</v>
      </c>
      <c r="F111" s="109">
        <v>32</v>
      </c>
      <c r="G111" s="109">
        <v>1</v>
      </c>
      <c r="H111" s="110">
        <v>10</v>
      </c>
      <c r="I111" s="110"/>
      <c r="J111" s="111">
        <v>13</v>
      </c>
      <c r="K111" s="111"/>
      <c r="L111" s="111"/>
      <c r="M111" s="27">
        <f>SUM(C111*15,F111*7.5,G111*7.5,H111*7.5,I111*7.5,J111*7.5,K111*100,L111*20)</f>
        <v>2640</v>
      </c>
      <c r="N111" s="27">
        <v>675</v>
      </c>
      <c r="O111" s="127"/>
      <c r="P111" s="167">
        <v>1</v>
      </c>
      <c r="Q111" s="122">
        <f t="shared" si="18"/>
        <v>1966</v>
      </c>
      <c r="R111" s="166">
        <v>24</v>
      </c>
    </row>
    <row r="112" spans="1:18" ht="12.75" customHeight="1">
      <c r="A112" s="387"/>
      <c r="B112" s="108" t="s">
        <v>116</v>
      </c>
      <c r="C112" s="109">
        <v>26</v>
      </c>
      <c r="D112" s="109">
        <v>25</v>
      </c>
      <c r="E112" s="109">
        <v>12</v>
      </c>
      <c r="F112" s="109">
        <v>7</v>
      </c>
      <c r="G112" s="109"/>
      <c r="H112" s="110">
        <v>3</v>
      </c>
      <c r="I112" s="110"/>
      <c r="J112" s="111">
        <v>8</v>
      </c>
      <c r="K112" s="111"/>
      <c r="L112" s="111"/>
      <c r="M112" s="27">
        <f>SUM(C112*15,F112*7.5,G112*7.5,H112*7.5,I112*7.5,J112*7.5,K112*100,L112*20)</f>
        <v>525</v>
      </c>
      <c r="N112" s="27">
        <v>97.5</v>
      </c>
      <c r="O112" s="127"/>
      <c r="P112" s="167"/>
      <c r="Q112" s="122">
        <f t="shared" si="18"/>
        <v>427.5</v>
      </c>
      <c r="R112" s="166">
        <v>3</v>
      </c>
    </row>
    <row r="113" spans="1:18" ht="12.75" customHeight="1">
      <c r="A113" s="387"/>
      <c r="B113" s="116" t="s">
        <v>117</v>
      </c>
      <c r="C113" s="168">
        <f aca="true" t="shared" si="22" ref="C113:P113">SUM(C108:C112)</f>
        <v>724</v>
      </c>
      <c r="D113" s="168">
        <f t="shared" si="22"/>
        <v>91</v>
      </c>
      <c r="E113" s="168">
        <f t="shared" si="22"/>
        <v>62</v>
      </c>
      <c r="F113" s="168">
        <f t="shared" si="22"/>
        <v>145</v>
      </c>
      <c r="G113" s="168">
        <f t="shared" si="22"/>
        <v>7</v>
      </c>
      <c r="H113" s="168">
        <f t="shared" si="22"/>
        <v>61</v>
      </c>
      <c r="I113" s="168">
        <f t="shared" si="22"/>
        <v>0</v>
      </c>
      <c r="J113" s="168">
        <f t="shared" si="22"/>
        <v>84</v>
      </c>
      <c r="K113" s="168">
        <f t="shared" si="22"/>
        <v>0</v>
      </c>
      <c r="L113" s="168">
        <f t="shared" si="22"/>
        <v>0</v>
      </c>
      <c r="M113" s="169">
        <f t="shared" si="22"/>
        <v>13087.5</v>
      </c>
      <c r="N113" s="119">
        <f t="shared" si="22"/>
        <v>2415</v>
      </c>
      <c r="O113" s="118">
        <f t="shared" si="22"/>
        <v>0</v>
      </c>
      <c r="P113" s="118">
        <f t="shared" si="22"/>
        <v>1</v>
      </c>
      <c r="Q113" s="120">
        <f t="shared" si="18"/>
        <v>10673.5</v>
      </c>
      <c r="R113" s="121">
        <f>SUM(R108:R112)</f>
        <v>93</v>
      </c>
    </row>
    <row r="114" spans="1:18" ht="12.75" customHeight="1">
      <c r="A114" s="387">
        <v>43574</v>
      </c>
      <c r="B114" s="108" t="s">
        <v>112</v>
      </c>
      <c r="C114" s="109">
        <v>333</v>
      </c>
      <c r="D114" s="109">
        <v>67</v>
      </c>
      <c r="E114" s="109">
        <v>36</v>
      </c>
      <c r="F114" s="109">
        <v>66</v>
      </c>
      <c r="G114" s="109"/>
      <c r="H114" s="110">
        <v>25</v>
      </c>
      <c r="I114" s="110"/>
      <c r="J114" s="111">
        <v>31</v>
      </c>
      <c r="K114" s="111"/>
      <c r="L114" s="111"/>
      <c r="M114" s="27">
        <f>SUM(C114*15,F114*7.5,G114*7.5,H114*7.5,I114*7.5,J114*7.5,K114*100,L114*20)</f>
        <v>5910</v>
      </c>
      <c r="N114" s="27">
        <v>2445</v>
      </c>
      <c r="O114" s="127"/>
      <c r="Q114" s="122">
        <f t="shared" si="18"/>
        <v>3465</v>
      </c>
      <c r="R114" s="166">
        <v>81</v>
      </c>
    </row>
    <row r="115" spans="1:18" ht="12.75" customHeight="1">
      <c r="A115" s="387"/>
      <c r="B115" s="108" t="s">
        <v>113</v>
      </c>
      <c r="C115" s="109">
        <v>275</v>
      </c>
      <c r="D115" s="109"/>
      <c r="E115" s="109">
        <v>21</v>
      </c>
      <c r="F115" s="109">
        <v>63</v>
      </c>
      <c r="G115" s="109">
        <v>3</v>
      </c>
      <c r="H115" s="110">
        <v>43</v>
      </c>
      <c r="I115" s="110"/>
      <c r="J115" s="111">
        <v>25</v>
      </c>
      <c r="K115" s="111"/>
      <c r="L115" s="111"/>
      <c r="M115" s="27">
        <f>SUM(C115*15,F115*7.5,G115*7.5,H115*7.5,I115*7.5,J115*7.5,K115*100,L115*20)</f>
        <v>5130</v>
      </c>
      <c r="N115" s="27">
        <v>1710</v>
      </c>
      <c r="P115" s="167"/>
      <c r="Q115" s="122">
        <f t="shared" si="18"/>
        <v>3420</v>
      </c>
      <c r="R115" s="166">
        <v>57</v>
      </c>
    </row>
    <row r="116" spans="1:18" ht="12.75" customHeight="1">
      <c r="A116" s="387"/>
      <c r="B116" s="108" t="s">
        <v>114</v>
      </c>
      <c r="C116" s="109">
        <v>550</v>
      </c>
      <c r="D116" s="109"/>
      <c r="E116" s="109">
        <v>17</v>
      </c>
      <c r="F116" s="109">
        <v>129</v>
      </c>
      <c r="G116" s="109">
        <v>6</v>
      </c>
      <c r="H116" s="110">
        <v>65</v>
      </c>
      <c r="I116" s="110">
        <v>1</v>
      </c>
      <c r="J116" s="111">
        <v>82</v>
      </c>
      <c r="K116" s="111"/>
      <c r="L116" s="111"/>
      <c r="M116" s="27">
        <f>SUM(C116*15,F116*7.5,G116*7.5,H116*7.5,I116*7.5,J116*7.5,K116*100,L116*20)</f>
        <v>10372.5</v>
      </c>
      <c r="N116" s="27">
        <v>4125</v>
      </c>
      <c r="O116" s="127"/>
      <c r="P116" s="167"/>
      <c r="Q116" s="122">
        <f t="shared" si="18"/>
        <v>6247.5</v>
      </c>
      <c r="R116" s="166">
        <v>141</v>
      </c>
    </row>
    <row r="117" spans="1:18" ht="12.75" customHeight="1">
      <c r="A117" s="387"/>
      <c r="B117" s="108" t="s">
        <v>115</v>
      </c>
      <c r="C117" s="109">
        <v>308</v>
      </c>
      <c r="D117" s="109">
        <v>65</v>
      </c>
      <c r="E117" s="109">
        <v>18</v>
      </c>
      <c r="F117" s="109">
        <v>50</v>
      </c>
      <c r="G117" s="109">
        <v>6</v>
      </c>
      <c r="H117" s="110">
        <v>49</v>
      </c>
      <c r="I117" s="110"/>
      <c r="J117" s="111">
        <v>30</v>
      </c>
      <c r="K117" s="111"/>
      <c r="L117" s="111"/>
      <c r="M117" s="27">
        <f>SUM(C117*15,F117*7.5,G117*7.5,H117*7.5,I117*7.5,J117*7.5,K117*100,L117*20)</f>
        <v>5632.5</v>
      </c>
      <c r="N117" s="27">
        <v>1770</v>
      </c>
      <c r="O117" s="127"/>
      <c r="P117" s="167"/>
      <c r="Q117" s="122">
        <f t="shared" si="18"/>
        <v>3862.5</v>
      </c>
      <c r="R117" s="166">
        <v>69</v>
      </c>
    </row>
    <row r="118" spans="1:18" ht="12.75" customHeight="1">
      <c r="A118" s="387"/>
      <c r="B118" s="108" t="s">
        <v>116</v>
      </c>
      <c r="C118" s="109">
        <v>45</v>
      </c>
      <c r="D118" s="109">
        <v>30</v>
      </c>
      <c r="E118" s="109">
        <v>12</v>
      </c>
      <c r="F118" s="109">
        <v>11</v>
      </c>
      <c r="G118" s="109"/>
      <c r="H118" s="110">
        <v>10</v>
      </c>
      <c r="I118" s="110"/>
      <c r="J118" s="111">
        <v>9</v>
      </c>
      <c r="K118" s="111"/>
      <c r="L118" s="111"/>
      <c r="M118" s="27">
        <f>SUM(C118*15,F118*7.5,G118*7.5,H118*7.5,I118*7.5,J118*7.5,K118*100,L118*20)</f>
        <v>900</v>
      </c>
      <c r="N118" s="27">
        <v>255</v>
      </c>
      <c r="O118" s="127"/>
      <c r="P118" s="167"/>
      <c r="Q118" s="122">
        <f t="shared" si="18"/>
        <v>645</v>
      </c>
      <c r="R118" s="166">
        <v>11</v>
      </c>
    </row>
    <row r="119" spans="1:18" ht="12.75" customHeight="1">
      <c r="A119" s="387"/>
      <c r="B119" s="116" t="s">
        <v>117</v>
      </c>
      <c r="C119" s="168">
        <f aca="true" t="shared" si="23" ref="C119:P119">SUM(C114:C118)</f>
        <v>1511</v>
      </c>
      <c r="D119" s="168">
        <f t="shared" si="23"/>
        <v>162</v>
      </c>
      <c r="E119" s="168">
        <f t="shared" si="23"/>
        <v>104</v>
      </c>
      <c r="F119" s="168">
        <f t="shared" si="23"/>
        <v>319</v>
      </c>
      <c r="G119" s="168">
        <f t="shared" si="23"/>
        <v>15</v>
      </c>
      <c r="H119" s="168">
        <f t="shared" si="23"/>
        <v>192</v>
      </c>
      <c r="I119" s="168">
        <f t="shared" si="23"/>
        <v>1</v>
      </c>
      <c r="J119" s="168">
        <f t="shared" si="23"/>
        <v>177</v>
      </c>
      <c r="K119" s="168">
        <f t="shared" si="23"/>
        <v>0</v>
      </c>
      <c r="L119" s="168">
        <f t="shared" si="23"/>
        <v>0</v>
      </c>
      <c r="M119" s="169">
        <f t="shared" si="23"/>
        <v>27945</v>
      </c>
      <c r="N119" s="119">
        <f t="shared" si="23"/>
        <v>10305</v>
      </c>
      <c r="O119" s="118">
        <f t="shared" si="23"/>
        <v>0</v>
      </c>
      <c r="P119" s="118">
        <f t="shared" si="23"/>
        <v>0</v>
      </c>
      <c r="Q119" s="120">
        <f t="shared" si="18"/>
        <v>17640</v>
      </c>
      <c r="R119" s="121">
        <f>SUM(R114:R118)</f>
        <v>359</v>
      </c>
    </row>
    <row r="120" spans="1:18" ht="12.75" customHeight="1">
      <c r="A120" s="387">
        <v>43575</v>
      </c>
      <c r="B120" s="108" t="s">
        <v>112</v>
      </c>
      <c r="C120" s="109">
        <v>641</v>
      </c>
      <c r="D120" s="109">
        <v>80</v>
      </c>
      <c r="E120" s="109">
        <v>38</v>
      </c>
      <c r="F120" s="109">
        <v>199</v>
      </c>
      <c r="G120" s="109">
        <v>4</v>
      </c>
      <c r="H120" s="110">
        <v>75</v>
      </c>
      <c r="I120" s="110"/>
      <c r="J120" s="111">
        <v>69</v>
      </c>
      <c r="K120" s="111">
        <v>1</v>
      </c>
      <c r="L120" s="111">
        <v>2</v>
      </c>
      <c r="M120" s="27">
        <f>SUM(C120*15,F120*7.5,G120*7.5,H120*7.5,I120*7.5,J120*7.5,K120*100,L120*20)</f>
        <v>12357.5</v>
      </c>
      <c r="N120" s="27">
        <v>4702.5</v>
      </c>
      <c r="O120" s="165"/>
      <c r="Q120" s="122">
        <f t="shared" si="18"/>
        <v>7655</v>
      </c>
      <c r="R120" s="166">
        <v>181</v>
      </c>
    </row>
    <row r="121" spans="1:18" ht="12.75" customHeight="1">
      <c r="A121" s="387"/>
      <c r="B121" s="108" t="s">
        <v>113</v>
      </c>
      <c r="C121" s="109"/>
      <c r="D121" s="109"/>
      <c r="E121" s="109"/>
      <c r="F121" s="109"/>
      <c r="G121" s="109"/>
      <c r="H121" s="110"/>
      <c r="I121" s="110"/>
      <c r="J121" s="111"/>
      <c r="K121" s="111"/>
      <c r="L121" s="111"/>
      <c r="M121" s="27">
        <f>SUM(C121*15,F121*7.5,G121*7.5,H121*7.5,I121*7.5,J121*7.5,K121*100,L121*20)</f>
        <v>0</v>
      </c>
      <c r="N121" s="27"/>
      <c r="O121" s="127"/>
      <c r="P121" s="167"/>
      <c r="Q121" s="122">
        <f t="shared" si="18"/>
        <v>0</v>
      </c>
      <c r="R121" s="166"/>
    </row>
    <row r="122" spans="1:18" ht="12.75" customHeight="1">
      <c r="A122" s="387"/>
      <c r="B122" s="108" t="s">
        <v>114</v>
      </c>
      <c r="C122" s="109">
        <v>608</v>
      </c>
      <c r="D122" s="109"/>
      <c r="E122" s="109">
        <v>27</v>
      </c>
      <c r="F122" s="109">
        <v>115</v>
      </c>
      <c r="G122" s="109">
        <v>4</v>
      </c>
      <c r="H122" s="110">
        <v>62</v>
      </c>
      <c r="I122" s="110"/>
      <c r="J122" s="111">
        <v>84</v>
      </c>
      <c r="K122" s="111"/>
      <c r="L122" s="111"/>
      <c r="M122" s="27">
        <f>SUM(C122*15,F122*7.5,G122*7.5,H122*7.5,I122*7.5,J122*7.5,K122*100,L122*20)</f>
        <v>11107.5</v>
      </c>
      <c r="N122" s="27">
        <v>3787.5</v>
      </c>
      <c r="O122" s="127"/>
      <c r="P122" s="167"/>
      <c r="Q122" s="122">
        <f t="shared" si="18"/>
        <v>7320</v>
      </c>
      <c r="R122" s="166">
        <v>134</v>
      </c>
    </row>
    <row r="123" spans="1:18" ht="12.75" customHeight="1">
      <c r="A123" s="387"/>
      <c r="B123" s="108" t="s">
        <v>115</v>
      </c>
      <c r="C123" s="109">
        <v>388</v>
      </c>
      <c r="D123" s="109">
        <v>62</v>
      </c>
      <c r="E123" s="109">
        <v>12</v>
      </c>
      <c r="F123" s="109">
        <v>109</v>
      </c>
      <c r="G123" s="109">
        <v>2</v>
      </c>
      <c r="H123" s="110">
        <v>59</v>
      </c>
      <c r="I123" s="110"/>
      <c r="J123" s="111">
        <v>32</v>
      </c>
      <c r="K123" s="111"/>
      <c r="L123" s="111"/>
      <c r="M123" s="27">
        <f>SUM(C123*15,F123*7.5,G123*7.5,H123*7.5,I123*7.5,J123*7.5,K123*100,L123*20)</f>
        <v>7335</v>
      </c>
      <c r="N123" s="27">
        <v>2535</v>
      </c>
      <c r="O123" s="127"/>
      <c r="P123" s="167">
        <v>16</v>
      </c>
      <c r="Q123" s="122">
        <f t="shared" si="18"/>
        <v>4816</v>
      </c>
      <c r="R123" s="166">
        <v>99</v>
      </c>
    </row>
    <row r="124" spans="1:18" ht="12.75" customHeight="1">
      <c r="A124" s="387"/>
      <c r="B124" s="108" t="s">
        <v>116</v>
      </c>
      <c r="C124" s="109">
        <v>62</v>
      </c>
      <c r="D124" s="109">
        <v>27</v>
      </c>
      <c r="E124" s="109">
        <v>18</v>
      </c>
      <c r="F124" s="109">
        <v>16</v>
      </c>
      <c r="G124" s="109">
        <v>2</v>
      </c>
      <c r="H124" s="110">
        <v>17</v>
      </c>
      <c r="I124" s="110"/>
      <c r="J124" s="111">
        <v>29</v>
      </c>
      <c r="K124" s="111"/>
      <c r="L124" s="111"/>
      <c r="M124" s="27">
        <f>SUM(C124*15,F124*7.5,G124*7.5,H124*7.5,I124*7.5,J124*7.5,K124*100,L124*20)</f>
        <v>1410</v>
      </c>
      <c r="N124" s="27">
        <v>562.5</v>
      </c>
      <c r="O124" s="127"/>
      <c r="P124" s="167"/>
      <c r="Q124" s="122">
        <f t="shared" si="18"/>
        <v>847.5</v>
      </c>
      <c r="R124" s="166"/>
    </row>
    <row r="125" spans="1:18" ht="12.75" customHeight="1">
      <c r="A125" s="387"/>
      <c r="B125" s="116" t="s">
        <v>117</v>
      </c>
      <c r="C125" s="168">
        <f aca="true" t="shared" si="24" ref="C125:P125">SUM(C120:C124)</f>
        <v>1699</v>
      </c>
      <c r="D125" s="168">
        <f t="shared" si="24"/>
        <v>169</v>
      </c>
      <c r="E125" s="168">
        <f t="shared" si="24"/>
        <v>95</v>
      </c>
      <c r="F125" s="168">
        <f t="shared" si="24"/>
        <v>439</v>
      </c>
      <c r="G125" s="168">
        <f t="shared" si="24"/>
        <v>12</v>
      </c>
      <c r="H125" s="168">
        <f t="shared" si="24"/>
        <v>213</v>
      </c>
      <c r="I125" s="168">
        <f t="shared" si="24"/>
        <v>0</v>
      </c>
      <c r="J125" s="168">
        <f t="shared" si="24"/>
        <v>214</v>
      </c>
      <c r="K125" s="168">
        <f t="shared" si="24"/>
        <v>1</v>
      </c>
      <c r="L125" s="168">
        <f t="shared" si="24"/>
        <v>2</v>
      </c>
      <c r="M125" s="169">
        <f t="shared" si="24"/>
        <v>32210</v>
      </c>
      <c r="N125" s="119">
        <f t="shared" si="24"/>
        <v>11587.5</v>
      </c>
      <c r="O125" s="118">
        <f t="shared" si="24"/>
        <v>0</v>
      </c>
      <c r="P125" s="118">
        <f t="shared" si="24"/>
        <v>16</v>
      </c>
      <c r="Q125" s="120">
        <f t="shared" si="18"/>
        <v>20638.5</v>
      </c>
      <c r="R125" s="121">
        <f>SUM(R120:R124)</f>
        <v>414</v>
      </c>
    </row>
    <row r="126" spans="1:18" ht="12.75" customHeight="1">
      <c r="A126" s="387">
        <v>43576</v>
      </c>
      <c r="B126" s="108" t="s">
        <v>112</v>
      </c>
      <c r="C126" s="109">
        <v>292</v>
      </c>
      <c r="D126" s="109">
        <v>49</v>
      </c>
      <c r="E126" s="109">
        <v>19</v>
      </c>
      <c r="F126" s="109">
        <v>38</v>
      </c>
      <c r="G126" s="109">
        <v>4</v>
      </c>
      <c r="H126" s="110">
        <v>33</v>
      </c>
      <c r="I126" s="110"/>
      <c r="J126" s="111">
        <v>46</v>
      </c>
      <c r="K126" s="111"/>
      <c r="L126" s="111"/>
      <c r="M126" s="27">
        <f>SUM(C126*15,F126*7.5,G126*7.5,H126*7.5,I126*7.5,J126*7.5,K126*100,L126*20)</f>
        <v>5287.5</v>
      </c>
      <c r="N126" s="27">
        <v>1627.5</v>
      </c>
      <c r="O126" s="165"/>
      <c r="Q126" s="122">
        <f t="shared" si="18"/>
        <v>3660</v>
      </c>
      <c r="R126" s="166">
        <v>56</v>
      </c>
    </row>
    <row r="127" spans="1:18" ht="12.75" customHeight="1">
      <c r="A127" s="387"/>
      <c r="B127" s="108" t="s">
        <v>113</v>
      </c>
      <c r="C127" s="109">
        <v>161</v>
      </c>
      <c r="D127" s="109"/>
      <c r="E127" s="109">
        <v>8</v>
      </c>
      <c r="F127" s="109">
        <v>34</v>
      </c>
      <c r="G127" s="109">
        <v>2</v>
      </c>
      <c r="H127" s="110">
        <v>14</v>
      </c>
      <c r="I127" s="110"/>
      <c r="J127" s="111">
        <v>15</v>
      </c>
      <c r="K127" s="111"/>
      <c r="L127" s="111"/>
      <c r="M127" s="27">
        <f>SUM(C127*15,F127*7.5,G127*7.5,H127*7.5,I127*7.5,J127*7.5,K127*100,L127*20)</f>
        <v>2902.5</v>
      </c>
      <c r="N127" s="27">
        <v>997.5</v>
      </c>
      <c r="O127" s="127"/>
      <c r="P127" s="167"/>
      <c r="Q127" s="122">
        <f t="shared" si="18"/>
        <v>1905</v>
      </c>
      <c r="R127" s="166">
        <v>40</v>
      </c>
    </row>
    <row r="128" spans="1:18" ht="12.75" customHeight="1">
      <c r="A128" s="387"/>
      <c r="B128" s="108" t="s">
        <v>114</v>
      </c>
      <c r="C128" s="109">
        <v>421</v>
      </c>
      <c r="D128" s="109">
        <v>25</v>
      </c>
      <c r="E128" s="109">
        <v>39</v>
      </c>
      <c r="F128" s="109">
        <v>61</v>
      </c>
      <c r="G128" s="109"/>
      <c r="H128" s="110">
        <v>52</v>
      </c>
      <c r="I128" s="110"/>
      <c r="J128" s="111">
        <v>78</v>
      </c>
      <c r="K128" s="111"/>
      <c r="L128" s="111"/>
      <c r="M128" s="27">
        <f>SUM(C128*15,F128*7.5,G128*7.5,H128*7.5,I128*7.5,J128*7.5,K128*100,L128*20)</f>
        <v>7747.5</v>
      </c>
      <c r="N128" s="27">
        <v>2685</v>
      </c>
      <c r="O128" s="127"/>
      <c r="P128" s="167"/>
      <c r="Q128" s="122">
        <f t="shared" si="18"/>
        <v>5062.5</v>
      </c>
      <c r="R128" s="166">
        <v>105</v>
      </c>
    </row>
    <row r="129" spans="1:18" ht="12.75" customHeight="1">
      <c r="A129" s="387"/>
      <c r="B129" s="108" t="s">
        <v>115</v>
      </c>
      <c r="C129" s="109">
        <v>315</v>
      </c>
      <c r="D129" s="109">
        <v>43</v>
      </c>
      <c r="E129" s="109">
        <v>9</v>
      </c>
      <c r="F129" s="109">
        <v>47</v>
      </c>
      <c r="G129" s="109">
        <v>2</v>
      </c>
      <c r="H129" s="110">
        <v>32</v>
      </c>
      <c r="I129" s="110"/>
      <c r="J129" s="111">
        <v>33</v>
      </c>
      <c r="K129" s="111"/>
      <c r="L129" s="111"/>
      <c r="M129" s="27">
        <f>SUM(C129*15,F129*7.5,G129*7.5,H129*7.5,I129*7.5,J129*7.5,K129*100,L129*20)</f>
        <v>5580</v>
      </c>
      <c r="N129" s="27">
        <v>1582.5</v>
      </c>
      <c r="O129" s="127"/>
      <c r="P129" s="167"/>
      <c r="Q129" s="122">
        <f t="shared" si="18"/>
        <v>3997.5</v>
      </c>
      <c r="R129" s="166">
        <v>62</v>
      </c>
    </row>
    <row r="130" spans="1:18" ht="12.75" customHeight="1">
      <c r="A130" s="387"/>
      <c r="B130" s="108" t="s">
        <v>116</v>
      </c>
      <c r="C130" s="109">
        <v>50</v>
      </c>
      <c r="D130" s="109">
        <v>32</v>
      </c>
      <c r="E130" s="109">
        <v>9</v>
      </c>
      <c r="F130" s="109">
        <v>8</v>
      </c>
      <c r="G130" s="109">
        <v>2</v>
      </c>
      <c r="H130" s="110">
        <v>6</v>
      </c>
      <c r="I130" s="110">
        <v>1</v>
      </c>
      <c r="J130" s="111">
        <v>18</v>
      </c>
      <c r="K130" s="111"/>
      <c r="L130" s="111"/>
      <c r="M130" s="27">
        <f>SUM(C130*15,F130*7.5,G130*7.5,H130*7.5,I130*7.5,J130*7.5,K130*100,L130*20)</f>
        <v>1012.5</v>
      </c>
      <c r="N130" s="27">
        <v>262.5</v>
      </c>
      <c r="O130" s="127"/>
      <c r="P130" s="167"/>
      <c r="Q130" s="122">
        <f t="shared" si="18"/>
        <v>750</v>
      </c>
      <c r="R130" s="166">
        <v>11</v>
      </c>
    </row>
    <row r="131" spans="1:18" ht="12.75" customHeight="1">
      <c r="A131" s="387"/>
      <c r="B131" s="116" t="s">
        <v>117</v>
      </c>
      <c r="C131" s="168">
        <f aca="true" t="shared" si="25" ref="C131:P131">SUM(C126:C130)</f>
        <v>1239</v>
      </c>
      <c r="D131" s="168">
        <f t="shared" si="25"/>
        <v>149</v>
      </c>
      <c r="E131" s="168">
        <f t="shared" si="25"/>
        <v>84</v>
      </c>
      <c r="F131" s="168">
        <f t="shared" si="25"/>
        <v>188</v>
      </c>
      <c r="G131" s="168">
        <f t="shared" si="25"/>
        <v>10</v>
      </c>
      <c r="H131" s="168">
        <f t="shared" si="25"/>
        <v>137</v>
      </c>
      <c r="I131" s="168">
        <f t="shared" si="25"/>
        <v>1</v>
      </c>
      <c r="J131" s="168">
        <f t="shared" si="25"/>
        <v>190</v>
      </c>
      <c r="K131" s="168">
        <f t="shared" si="25"/>
        <v>0</v>
      </c>
      <c r="L131" s="168">
        <f t="shared" si="25"/>
        <v>0</v>
      </c>
      <c r="M131" s="169">
        <f t="shared" si="25"/>
        <v>22530</v>
      </c>
      <c r="N131" s="119">
        <f t="shared" si="25"/>
        <v>7155</v>
      </c>
      <c r="O131" s="118">
        <f t="shared" si="25"/>
        <v>0</v>
      </c>
      <c r="P131" s="118">
        <f t="shared" si="25"/>
        <v>0</v>
      </c>
      <c r="Q131" s="120">
        <f t="shared" si="18"/>
        <v>15375</v>
      </c>
      <c r="R131" s="121">
        <f>SUM(R126:R130)</f>
        <v>274</v>
      </c>
    </row>
    <row r="132" spans="1:18" ht="12.75" customHeight="1">
      <c r="A132" s="385" t="s">
        <v>118</v>
      </c>
      <c r="B132" s="385"/>
      <c r="C132" s="125">
        <f aca="true" t="shared" si="26" ref="C132:R132">SUM(C95,C101,C107,C113,C119,C125,C131)</f>
        <v>7143</v>
      </c>
      <c r="D132" s="125">
        <f t="shared" si="26"/>
        <v>744</v>
      </c>
      <c r="E132" s="125">
        <f t="shared" si="26"/>
        <v>470</v>
      </c>
      <c r="F132" s="125">
        <f t="shared" si="26"/>
        <v>1330</v>
      </c>
      <c r="G132" s="125">
        <f t="shared" si="26"/>
        <v>48</v>
      </c>
      <c r="H132" s="125">
        <f t="shared" si="26"/>
        <v>789</v>
      </c>
      <c r="I132" s="125">
        <f t="shared" si="26"/>
        <v>3</v>
      </c>
      <c r="J132" s="125">
        <f t="shared" si="26"/>
        <v>842</v>
      </c>
      <c r="K132" s="125">
        <f t="shared" si="26"/>
        <v>4</v>
      </c>
      <c r="L132" s="125">
        <f t="shared" si="26"/>
        <v>4</v>
      </c>
      <c r="M132" s="125">
        <f t="shared" si="26"/>
        <v>130215</v>
      </c>
      <c r="N132" s="125">
        <f t="shared" si="26"/>
        <v>37322.5</v>
      </c>
      <c r="O132" s="125">
        <f t="shared" si="26"/>
        <v>16</v>
      </c>
      <c r="P132" s="125">
        <f t="shared" si="26"/>
        <v>17</v>
      </c>
      <c r="Q132" s="125">
        <f t="shared" si="26"/>
        <v>92893.5</v>
      </c>
      <c r="R132" s="125">
        <f t="shared" si="26"/>
        <v>1333</v>
      </c>
    </row>
    <row r="133" spans="1:18" ht="12.75" customHeight="1">
      <c r="A133" s="387">
        <v>43577</v>
      </c>
      <c r="B133" s="108" t="s">
        <v>112</v>
      </c>
      <c r="C133" s="109">
        <v>346</v>
      </c>
      <c r="D133" s="109">
        <v>46</v>
      </c>
      <c r="E133" s="109">
        <v>24</v>
      </c>
      <c r="F133" s="109">
        <v>62</v>
      </c>
      <c r="G133" s="109"/>
      <c r="H133" s="110">
        <v>41</v>
      </c>
      <c r="I133" s="110"/>
      <c r="J133" s="111">
        <v>24</v>
      </c>
      <c r="K133" s="111"/>
      <c r="L133" s="111"/>
      <c r="M133" s="27">
        <f>SUM(C133*15,F133*7.5,G133*7.5,H133*7.5,I133*7.5,J133*7.5,K133*100,L133*20)</f>
        <v>6142.5</v>
      </c>
      <c r="N133" s="27">
        <v>1185</v>
      </c>
      <c r="O133" s="165">
        <v>15</v>
      </c>
      <c r="Q133" s="122">
        <f aca="true" t="shared" si="27" ref="Q133:Q174">SUM(M133-N133)-O133+P133</f>
        <v>4942.5</v>
      </c>
      <c r="R133" s="166">
        <v>49</v>
      </c>
    </row>
    <row r="134" spans="1:18" ht="12.75" customHeight="1">
      <c r="A134" s="387"/>
      <c r="B134" s="108" t="s">
        <v>113</v>
      </c>
      <c r="C134" s="109"/>
      <c r="D134" s="109"/>
      <c r="E134" s="109"/>
      <c r="F134" s="109"/>
      <c r="G134" s="109"/>
      <c r="H134" s="110"/>
      <c r="I134" s="110"/>
      <c r="J134" s="111"/>
      <c r="K134" s="111"/>
      <c r="L134" s="111"/>
      <c r="M134" s="27">
        <f>SUM(C134*15,F134*7.5,G134*7.5,H134*7.5,I134*7.5,J134*7.5,K134*100,L134*20)</f>
        <v>0</v>
      </c>
      <c r="N134" s="27"/>
      <c r="O134" s="127"/>
      <c r="P134" s="167"/>
      <c r="Q134" s="122">
        <f t="shared" si="27"/>
        <v>0</v>
      </c>
      <c r="R134" s="166"/>
    </row>
    <row r="135" spans="1:18" ht="12.75" customHeight="1">
      <c r="A135" s="387"/>
      <c r="B135" s="108" t="s">
        <v>114</v>
      </c>
      <c r="C135" s="109">
        <v>413</v>
      </c>
      <c r="D135" s="109"/>
      <c r="E135" s="109">
        <v>45</v>
      </c>
      <c r="F135" s="109">
        <v>88</v>
      </c>
      <c r="G135" s="109">
        <v>2</v>
      </c>
      <c r="H135" s="110">
        <v>40</v>
      </c>
      <c r="I135" s="110"/>
      <c r="J135" s="111">
        <v>46</v>
      </c>
      <c r="K135" s="111"/>
      <c r="L135" s="111">
        <v>2</v>
      </c>
      <c r="M135" s="27">
        <f>SUM(C135*15,F135*7.5,G135*7.5,H135*7.5,I135*7.5,J135*7.5,K135*100,L135*20)</f>
        <v>7555</v>
      </c>
      <c r="N135" s="27">
        <v>1932.5</v>
      </c>
      <c r="O135" s="127"/>
      <c r="P135" s="167">
        <v>25</v>
      </c>
      <c r="Q135" s="122">
        <f t="shared" si="27"/>
        <v>5647.5</v>
      </c>
      <c r="R135" s="166">
        <v>68</v>
      </c>
    </row>
    <row r="136" spans="1:18" ht="12.75" customHeight="1">
      <c r="A136" s="387"/>
      <c r="B136" s="108" t="s">
        <v>115</v>
      </c>
      <c r="C136" s="109">
        <v>189</v>
      </c>
      <c r="D136" s="109">
        <v>22</v>
      </c>
      <c r="E136" s="109">
        <v>2</v>
      </c>
      <c r="F136" s="109">
        <v>36</v>
      </c>
      <c r="G136" s="109"/>
      <c r="H136" s="110">
        <v>11</v>
      </c>
      <c r="I136" s="110">
        <v>3</v>
      </c>
      <c r="J136" s="111">
        <v>16</v>
      </c>
      <c r="K136" s="111"/>
      <c r="L136" s="111"/>
      <c r="M136" s="27">
        <f>SUM(C136*15,F136*7.5,G136*7.5,H136*7.5,I136*7.5,J136*7.5,K136*100,L136*20)</f>
        <v>3330</v>
      </c>
      <c r="N136" s="27">
        <v>637.5</v>
      </c>
      <c r="O136" s="127"/>
      <c r="P136" s="167"/>
      <c r="Q136" s="122">
        <f t="shared" si="27"/>
        <v>2692.5</v>
      </c>
      <c r="R136" s="166">
        <v>26</v>
      </c>
    </row>
    <row r="137" spans="1:23" ht="12.75" customHeight="1">
      <c r="A137" s="387"/>
      <c r="B137" s="108" t="s">
        <v>116</v>
      </c>
      <c r="C137" s="109">
        <v>26</v>
      </c>
      <c r="D137" s="109">
        <v>18</v>
      </c>
      <c r="E137" s="109">
        <v>2</v>
      </c>
      <c r="F137" s="109">
        <v>3</v>
      </c>
      <c r="G137" s="109"/>
      <c r="H137" s="110">
        <v>4</v>
      </c>
      <c r="I137" s="110"/>
      <c r="J137" s="111">
        <v>3</v>
      </c>
      <c r="K137" s="111"/>
      <c r="L137" s="111"/>
      <c r="M137" s="27">
        <f>SUM(C137*15,F137*7.5,G137*7.5,H137*7.5,I137*7.5,J137*7.5,K137*100,L137*20)</f>
        <v>465</v>
      </c>
      <c r="N137" s="27">
        <v>150</v>
      </c>
      <c r="O137" s="127"/>
      <c r="P137" s="167"/>
      <c r="Q137" s="122">
        <f t="shared" si="27"/>
        <v>315</v>
      </c>
      <c r="R137" s="166">
        <v>4</v>
      </c>
      <c r="S137" s="176"/>
      <c r="T137" s="176"/>
      <c r="U137" s="176"/>
      <c r="V137" s="176"/>
      <c r="W137" s="97"/>
    </row>
    <row r="138" spans="1:23" ht="12.75" customHeight="1">
      <c r="A138" s="387"/>
      <c r="B138" s="116" t="s">
        <v>117</v>
      </c>
      <c r="C138" s="168">
        <f aca="true" t="shared" si="28" ref="C138:P138">SUM(C133:C137)</f>
        <v>974</v>
      </c>
      <c r="D138" s="168">
        <f t="shared" si="28"/>
        <v>86</v>
      </c>
      <c r="E138" s="168">
        <f t="shared" si="28"/>
        <v>73</v>
      </c>
      <c r="F138" s="168">
        <f t="shared" si="28"/>
        <v>189</v>
      </c>
      <c r="G138" s="168">
        <f t="shared" si="28"/>
        <v>2</v>
      </c>
      <c r="H138" s="168">
        <f t="shared" si="28"/>
        <v>96</v>
      </c>
      <c r="I138" s="168">
        <f t="shared" si="28"/>
        <v>3</v>
      </c>
      <c r="J138" s="168">
        <f t="shared" si="28"/>
        <v>89</v>
      </c>
      <c r="K138" s="168">
        <f t="shared" si="28"/>
        <v>0</v>
      </c>
      <c r="L138" s="168">
        <f t="shared" si="28"/>
        <v>2</v>
      </c>
      <c r="M138" s="169">
        <f t="shared" si="28"/>
        <v>17492.5</v>
      </c>
      <c r="N138" s="119">
        <f t="shared" si="28"/>
        <v>3905</v>
      </c>
      <c r="O138" s="118">
        <f t="shared" si="28"/>
        <v>15</v>
      </c>
      <c r="P138" s="118">
        <f t="shared" si="28"/>
        <v>25</v>
      </c>
      <c r="Q138" s="120">
        <f t="shared" si="27"/>
        <v>13597.5</v>
      </c>
      <c r="R138" s="121">
        <f>SUM(R133:R137)</f>
        <v>147</v>
      </c>
      <c r="S138" s="176"/>
      <c r="T138" s="176"/>
      <c r="U138" s="176"/>
      <c r="V138" s="176"/>
      <c r="W138" s="97"/>
    </row>
    <row r="139" spans="1:23" ht="12.75" customHeight="1">
      <c r="A139" s="387">
        <v>43578</v>
      </c>
      <c r="B139" s="108" t="s">
        <v>112</v>
      </c>
      <c r="C139" s="109">
        <v>258</v>
      </c>
      <c r="D139" s="109">
        <v>81</v>
      </c>
      <c r="E139" s="109">
        <v>25</v>
      </c>
      <c r="F139" s="109">
        <v>55</v>
      </c>
      <c r="G139" s="109">
        <v>6</v>
      </c>
      <c r="H139" s="110">
        <v>35</v>
      </c>
      <c r="I139" s="110"/>
      <c r="J139" s="111">
        <v>26</v>
      </c>
      <c r="K139" s="111"/>
      <c r="L139" s="111"/>
      <c r="M139" s="27">
        <f>SUM(C139*15,F139*7.5,G139*7.5,H139*7.5,I139*7.5,J139*7.5,K139*100,L139*20)</f>
        <v>4785</v>
      </c>
      <c r="N139" s="27">
        <v>1590</v>
      </c>
      <c r="O139" s="127"/>
      <c r="Q139" s="122">
        <f t="shared" si="27"/>
        <v>3195</v>
      </c>
      <c r="R139" s="166">
        <v>63</v>
      </c>
      <c r="S139" s="176"/>
      <c r="T139" s="176"/>
      <c r="U139" s="176"/>
      <c r="V139" s="176"/>
      <c r="W139" s="97"/>
    </row>
    <row r="140" spans="1:18" ht="12.75" customHeight="1">
      <c r="A140" s="387"/>
      <c r="B140" s="108" t="s">
        <v>113</v>
      </c>
      <c r="C140" s="109">
        <v>238</v>
      </c>
      <c r="D140" s="109"/>
      <c r="E140" s="109">
        <v>19</v>
      </c>
      <c r="F140" s="109">
        <v>61</v>
      </c>
      <c r="G140" s="109">
        <v>2</v>
      </c>
      <c r="H140" s="110">
        <v>49</v>
      </c>
      <c r="I140" s="110">
        <v>1</v>
      </c>
      <c r="J140" s="111">
        <v>31</v>
      </c>
      <c r="K140" s="111"/>
      <c r="L140" s="111"/>
      <c r="M140" s="27">
        <f>SUM(C140*15,F140*7.5,G140*7.5,H140*7.5,I140*7.5,J140*7.5,K140*100,L140*20)</f>
        <v>4650</v>
      </c>
      <c r="N140" s="27">
        <v>1612.5</v>
      </c>
      <c r="P140" s="167"/>
      <c r="Q140" s="122">
        <f t="shared" si="27"/>
        <v>3037.5</v>
      </c>
      <c r="R140" s="166">
        <v>58</v>
      </c>
    </row>
    <row r="141" spans="1:18" ht="12.75" customHeight="1">
      <c r="A141" s="387"/>
      <c r="B141" s="108" t="s">
        <v>114</v>
      </c>
      <c r="C141" s="109">
        <v>453</v>
      </c>
      <c r="D141" s="109"/>
      <c r="E141" s="109">
        <v>52</v>
      </c>
      <c r="F141" s="109">
        <v>70</v>
      </c>
      <c r="G141" s="109">
        <v>3</v>
      </c>
      <c r="H141" s="110">
        <v>82</v>
      </c>
      <c r="I141" s="110"/>
      <c r="J141" s="111">
        <v>73</v>
      </c>
      <c r="K141" s="111"/>
      <c r="L141" s="111"/>
      <c r="M141" s="27">
        <f>SUM(C141*15,F141*7.5,G141*7.5,H141*7.5,I141*7.5,J141*7.5,K141*100,L141*20)</f>
        <v>8505</v>
      </c>
      <c r="N141" s="27">
        <v>2842.5</v>
      </c>
      <c r="O141" s="127"/>
      <c r="P141" s="167"/>
      <c r="Q141" s="122">
        <f t="shared" si="27"/>
        <v>5662.5</v>
      </c>
      <c r="R141" s="166">
        <v>106</v>
      </c>
    </row>
    <row r="142" spans="1:23" ht="12.75" customHeight="1">
      <c r="A142" s="387"/>
      <c r="B142" s="108" t="s">
        <v>115</v>
      </c>
      <c r="C142" s="109">
        <v>292</v>
      </c>
      <c r="D142" s="109">
        <v>38</v>
      </c>
      <c r="E142" s="109">
        <v>24</v>
      </c>
      <c r="F142" s="109">
        <v>46</v>
      </c>
      <c r="G142" s="109">
        <v>3</v>
      </c>
      <c r="H142" s="110">
        <v>34</v>
      </c>
      <c r="I142" s="110">
        <v>1</v>
      </c>
      <c r="J142" s="111">
        <v>37</v>
      </c>
      <c r="K142" s="111"/>
      <c r="L142" s="111"/>
      <c r="M142" s="27">
        <f>SUM(C142*15,F142*7.5,G142*7.5,H142*7.5,I142*7.5,J142*7.5,K142*100,L142*20)</f>
        <v>5287.5</v>
      </c>
      <c r="N142" s="27">
        <v>1642.5</v>
      </c>
      <c r="O142" s="127"/>
      <c r="P142" s="167"/>
      <c r="Q142" s="122">
        <f t="shared" si="27"/>
        <v>3645</v>
      </c>
      <c r="R142" s="166">
        <v>66</v>
      </c>
      <c r="V142" s="171"/>
      <c r="W142" s="172"/>
    </row>
    <row r="143" spans="1:23" ht="12.75" customHeight="1">
      <c r="A143" s="387"/>
      <c r="B143" s="108" t="s">
        <v>116</v>
      </c>
      <c r="C143" s="109">
        <v>46</v>
      </c>
      <c r="D143" s="109">
        <v>20</v>
      </c>
      <c r="E143" s="109">
        <v>12</v>
      </c>
      <c r="F143" s="109">
        <v>7</v>
      </c>
      <c r="G143" s="109"/>
      <c r="H143" s="110">
        <v>7</v>
      </c>
      <c r="I143" s="110"/>
      <c r="J143" s="111">
        <v>12</v>
      </c>
      <c r="K143" s="111"/>
      <c r="L143" s="111"/>
      <c r="M143" s="27">
        <f>SUM(C143*15,F143*7.5,G143*7.5,H143*7.5,I143*7.5,J143*7.5,K143*100,L143*20)</f>
        <v>885</v>
      </c>
      <c r="N143" s="27">
        <v>300</v>
      </c>
      <c r="O143" s="127"/>
      <c r="P143" s="167"/>
      <c r="Q143" s="122">
        <f t="shared" si="27"/>
        <v>585</v>
      </c>
      <c r="R143" s="166">
        <v>12</v>
      </c>
      <c r="V143" s="171"/>
      <c r="W143" s="172"/>
    </row>
    <row r="144" spans="1:23" ht="12.75" customHeight="1">
      <c r="A144" s="387"/>
      <c r="B144" s="116" t="s">
        <v>117</v>
      </c>
      <c r="C144" s="117">
        <f aca="true" t="shared" si="29" ref="C144:P144">SUM(C139:C143)</f>
        <v>1287</v>
      </c>
      <c r="D144" s="117">
        <f t="shared" si="29"/>
        <v>139</v>
      </c>
      <c r="E144" s="117">
        <f t="shared" si="29"/>
        <v>132</v>
      </c>
      <c r="F144" s="117">
        <f t="shared" si="29"/>
        <v>239</v>
      </c>
      <c r="G144" s="117">
        <f t="shared" si="29"/>
        <v>14</v>
      </c>
      <c r="H144" s="117">
        <f t="shared" si="29"/>
        <v>207</v>
      </c>
      <c r="I144" s="117">
        <f t="shared" si="29"/>
        <v>2</v>
      </c>
      <c r="J144" s="117">
        <f t="shared" si="29"/>
        <v>179</v>
      </c>
      <c r="K144" s="117">
        <f t="shared" si="29"/>
        <v>0</v>
      </c>
      <c r="L144" s="118">
        <f t="shared" si="29"/>
        <v>0</v>
      </c>
      <c r="M144" s="119">
        <f t="shared" si="29"/>
        <v>24112.5</v>
      </c>
      <c r="N144" s="119">
        <f t="shared" si="29"/>
        <v>7987.5</v>
      </c>
      <c r="O144" s="118">
        <f t="shared" si="29"/>
        <v>0</v>
      </c>
      <c r="P144" s="118">
        <f t="shared" si="29"/>
        <v>0</v>
      </c>
      <c r="Q144" s="120">
        <f t="shared" si="27"/>
        <v>16125</v>
      </c>
      <c r="R144" s="121">
        <f>SUM(R139:R143)</f>
        <v>305</v>
      </c>
      <c r="V144" s="171"/>
      <c r="W144" s="172"/>
    </row>
    <row r="145" spans="1:23" ht="12.75" customHeight="1">
      <c r="A145" s="387">
        <v>43579</v>
      </c>
      <c r="B145" s="108" t="s">
        <v>112</v>
      </c>
      <c r="C145" s="109">
        <v>211</v>
      </c>
      <c r="D145" s="109">
        <v>31</v>
      </c>
      <c r="E145" s="109">
        <v>41</v>
      </c>
      <c r="F145" s="109">
        <v>26</v>
      </c>
      <c r="G145" s="109"/>
      <c r="H145" s="110">
        <v>10</v>
      </c>
      <c r="I145" s="110"/>
      <c r="J145" s="111">
        <v>20</v>
      </c>
      <c r="K145" s="111"/>
      <c r="L145" s="111"/>
      <c r="M145" s="27">
        <f>SUM(C145*15,F145*7.5,G145*7.5,H145*7.5,I145*7.5,J145*7.5,K145*100,L145*20)</f>
        <v>3585</v>
      </c>
      <c r="N145" s="27"/>
      <c r="O145" s="165"/>
      <c r="Q145" s="122">
        <f t="shared" si="27"/>
        <v>3585</v>
      </c>
      <c r="R145" s="166"/>
      <c r="V145" s="171"/>
      <c r="W145" s="172"/>
    </row>
    <row r="146" spans="1:23" ht="12.75" customHeight="1">
      <c r="A146" s="387"/>
      <c r="B146" s="108" t="s">
        <v>113</v>
      </c>
      <c r="C146" s="109"/>
      <c r="D146" s="109"/>
      <c r="E146" s="109"/>
      <c r="F146" s="109"/>
      <c r="G146" s="109"/>
      <c r="H146" s="110"/>
      <c r="I146" s="110"/>
      <c r="J146" s="111"/>
      <c r="K146" s="111"/>
      <c r="L146" s="111"/>
      <c r="M146" s="27">
        <f>SUM(C146*15,F146*7.5,G146*7.5,H146*7.5,I146*7.5,J146*7.5,K146*100,L146*20)</f>
        <v>0</v>
      </c>
      <c r="N146" s="27"/>
      <c r="O146" s="127"/>
      <c r="P146" s="167"/>
      <c r="Q146" s="122">
        <f t="shared" si="27"/>
        <v>0</v>
      </c>
      <c r="R146" s="166"/>
      <c r="V146" s="171"/>
      <c r="W146" s="172"/>
    </row>
    <row r="147" spans="1:23" ht="12.75" customHeight="1">
      <c r="A147" s="387"/>
      <c r="B147" s="108" t="s">
        <v>114</v>
      </c>
      <c r="C147" s="109">
        <v>221</v>
      </c>
      <c r="D147" s="109"/>
      <c r="E147" s="109">
        <v>13</v>
      </c>
      <c r="F147" s="109">
        <v>46</v>
      </c>
      <c r="G147" s="109">
        <v>1</v>
      </c>
      <c r="H147" s="110">
        <v>18</v>
      </c>
      <c r="I147" s="110"/>
      <c r="J147" s="111">
        <v>14</v>
      </c>
      <c r="K147" s="111"/>
      <c r="L147" s="111"/>
      <c r="M147" s="27">
        <f>SUM(C147*15,F147*7.5,G147*7.5,H147*7.5,I147*7.5,J147*7.5,K147*100,L147*20)</f>
        <v>3907.5</v>
      </c>
      <c r="N147" s="27">
        <v>397.5</v>
      </c>
      <c r="O147" s="127">
        <v>30</v>
      </c>
      <c r="P147" s="167"/>
      <c r="Q147" s="122">
        <f t="shared" si="27"/>
        <v>3480</v>
      </c>
      <c r="R147" s="166">
        <v>16</v>
      </c>
      <c r="V147" s="171"/>
      <c r="W147" s="172"/>
    </row>
    <row r="148" spans="1:23" ht="12.75" customHeight="1">
      <c r="A148" s="387"/>
      <c r="B148" s="108" t="s">
        <v>115</v>
      </c>
      <c r="C148" s="109">
        <v>90</v>
      </c>
      <c r="D148" s="109">
        <v>34</v>
      </c>
      <c r="E148" s="109">
        <v>14</v>
      </c>
      <c r="F148" s="109">
        <v>10</v>
      </c>
      <c r="G148" s="109">
        <v>2</v>
      </c>
      <c r="H148" s="110">
        <v>11</v>
      </c>
      <c r="I148" s="110"/>
      <c r="J148" s="111">
        <v>6</v>
      </c>
      <c r="K148" s="111"/>
      <c r="L148" s="111"/>
      <c r="M148" s="27">
        <f>SUM(C148*15,F148*7.5,G148*7.5,H148*7.5,I148*7.5,J148*7.5,K148*100,L148*20)</f>
        <v>1567.5</v>
      </c>
      <c r="N148" s="27">
        <v>120</v>
      </c>
      <c r="O148" s="127"/>
      <c r="P148" s="167"/>
      <c r="Q148" s="122">
        <f t="shared" si="27"/>
        <v>1447.5</v>
      </c>
      <c r="R148" s="166">
        <v>4</v>
      </c>
      <c r="V148" s="171"/>
      <c r="W148" s="172"/>
    </row>
    <row r="149" spans="1:23" ht="12.75" customHeight="1">
      <c r="A149" s="387"/>
      <c r="B149" s="108" t="s">
        <v>116</v>
      </c>
      <c r="C149" s="109">
        <v>18</v>
      </c>
      <c r="D149" s="109">
        <v>21</v>
      </c>
      <c r="E149" s="109">
        <v>6</v>
      </c>
      <c r="F149" s="109">
        <v>3</v>
      </c>
      <c r="G149" s="109"/>
      <c r="H149" s="110">
        <v>1</v>
      </c>
      <c r="I149" s="110"/>
      <c r="J149" s="111">
        <v>7</v>
      </c>
      <c r="K149" s="111"/>
      <c r="L149" s="111"/>
      <c r="M149" s="27">
        <f>SUM(C149*15,F149*7.5,G149*7.5,H149*7.5,I149*7.5,J149*7.5,K149*100,L149*20)</f>
        <v>352.5</v>
      </c>
      <c r="N149" s="27">
        <v>60</v>
      </c>
      <c r="O149" s="127"/>
      <c r="P149" s="167"/>
      <c r="Q149" s="122">
        <f t="shared" si="27"/>
        <v>292.5</v>
      </c>
      <c r="R149" s="166">
        <v>3</v>
      </c>
      <c r="V149" s="171"/>
      <c r="W149" s="172"/>
    </row>
    <row r="150" spans="1:23" ht="12.75" customHeight="1">
      <c r="A150" s="387"/>
      <c r="B150" s="116" t="s">
        <v>117</v>
      </c>
      <c r="C150" s="117">
        <f aca="true" t="shared" si="30" ref="C150:P150">SUM(C145:C149)</f>
        <v>540</v>
      </c>
      <c r="D150" s="117">
        <f t="shared" si="30"/>
        <v>86</v>
      </c>
      <c r="E150" s="117">
        <f t="shared" si="30"/>
        <v>74</v>
      </c>
      <c r="F150" s="117">
        <f t="shared" si="30"/>
        <v>85</v>
      </c>
      <c r="G150" s="117">
        <f t="shared" si="30"/>
        <v>3</v>
      </c>
      <c r="H150" s="117">
        <f t="shared" si="30"/>
        <v>40</v>
      </c>
      <c r="I150" s="117">
        <f t="shared" si="30"/>
        <v>0</v>
      </c>
      <c r="J150" s="117">
        <f t="shared" si="30"/>
        <v>47</v>
      </c>
      <c r="K150" s="117">
        <f t="shared" si="30"/>
        <v>0</v>
      </c>
      <c r="L150" s="118">
        <f t="shared" si="30"/>
        <v>0</v>
      </c>
      <c r="M150" s="119">
        <f t="shared" si="30"/>
        <v>9412.5</v>
      </c>
      <c r="N150" s="119">
        <f t="shared" si="30"/>
        <v>577.5</v>
      </c>
      <c r="O150" s="118">
        <f t="shared" si="30"/>
        <v>30</v>
      </c>
      <c r="P150" s="118">
        <f t="shared" si="30"/>
        <v>0</v>
      </c>
      <c r="Q150" s="120">
        <f t="shared" si="27"/>
        <v>8805</v>
      </c>
      <c r="R150" s="121">
        <f>SUM(R145:R149)</f>
        <v>23</v>
      </c>
      <c r="V150" s="171"/>
      <c r="W150" s="172"/>
    </row>
    <row r="151" spans="1:23" ht="12.75" customHeight="1">
      <c r="A151" s="387">
        <v>43580</v>
      </c>
      <c r="B151" s="108" t="s">
        <v>112</v>
      </c>
      <c r="C151" s="109">
        <v>208</v>
      </c>
      <c r="D151" s="109">
        <v>43</v>
      </c>
      <c r="E151" s="109">
        <v>26</v>
      </c>
      <c r="F151" s="109">
        <v>26</v>
      </c>
      <c r="G151" s="109"/>
      <c r="H151" s="110">
        <v>19</v>
      </c>
      <c r="I151" s="110">
        <v>1</v>
      </c>
      <c r="J151" s="111">
        <v>31</v>
      </c>
      <c r="K151" s="111"/>
      <c r="L151" s="111"/>
      <c r="M151" s="27">
        <f>SUM(C151*15,F151*7.5,G151*7.5,H151*7.5,I151*7.5,J151*7.5,K151*100,L151*20)</f>
        <v>3697.5</v>
      </c>
      <c r="N151" s="27">
        <v>315</v>
      </c>
      <c r="O151" s="165"/>
      <c r="Q151" s="122">
        <f t="shared" si="27"/>
        <v>3382.5</v>
      </c>
      <c r="R151" s="166">
        <v>17</v>
      </c>
      <c r="V151" s="172"/>
      <c r="W151" s="172"/>
    </row>
    <row r="152" spans="1:23" ht="12.75" customHeight="1">
      <c r="A152" s="387"/>
      <c r="B152" s="108" t="s">
        <v>113</v>
      </c>
      <c r="C152" s="109"/>
      <c r="D152" s="109"/>
      <c r="E152" s="109"/>
      <c r="F152" s="109"/>
      <c r="G152" s="109"/>
      <c r="H152" s="110"/>
      <c r="I152" s="110"/>
      <c r="J152" s="111"/>
      <c r="K152" s="111"/>
      <c r="L152" s="111"/>
      <c r="M152" s="27">
        <f>SUM(C152*15,F152*7.5,G152*7.5,H152*7.5,I152*7.5,J152*7.5,K152*100,L152*20)</f>
        <v>0</v>
      </c>
      <c r="N152" s="27"/>
      <c r="O152" s="127"/>
      <c r="P152" s="167"/>
      <c r="Q152" s="122">
        <f t="shared" si="27"/>
        <v>0</v>
      </c>
      <c r="R152" s="166"/>
      <c r="V152" s="172"/>
      <c r="W152" s="172"/>
    </row>
    <row r="153" spans="1:23" ht="12.75" customHeight="1">
      <c r="A153" s="387"/>
      <c r="B153" s="108" t="s">
        <v>114</v>
      </c>
      <c r="C153" s="109">
        <v>235</v>
      </c>
      <c r="D153" s="109"/>
      <c r="E153" s="109">
        <v>50</v>
      </c>
      <c r="F153" s="109">
        <v>51</v>
      </c>
      <c r="G153" s="109">
        <v>3</v>
      </c>
      <c r="H153" s="110">
        <v>77</v>
      </c>
      <c r="I153" s="110"/>
      <c r="J153" s="111">
        <v>28</v>
      </c>
      <c r="K153" s="111"/>
      <c r="L153" s="111"/>
      <c r="M153" s="27">
        <f>SUM(C153*15,F153*7.5,G153*7.5,H153*7.5,I153*7.5,J153*7.5,K153*100,L153*20)</f>
        <v>4717.5</v>
      </c>
      <c r="N153" s="27">
        <v>787.5</v>
      </c>
      <c r="O153" s="127"/>
      <c r="P153" s="167"/>
      <c r="Q153" s="122">
        <f t="shared" si="27"/>
        <v>3930</v>
      </c>
      <c r="R153" s="166">
        <v>38</v>
      </c>
      <c r="V153" s="172"/>
      <c r="W153" s="172"/>
    </row>
    <row r="154" spans="1:18" ht="12.75" customHeight="1">
      <c r="A154" s="387"/>
      <c r="B154" s="108" t="s">
        <v>115</v>
      </c>
      <c r="C154" s="109">
        <v>114</v>
      </c>
      <c r="D154" s="109">
        <v>25</v>
      </c>
      <c r="E154" s="109">
        <v>10</v>
      </c>
      <c r="F154" s="109">
        <v>16</v>
      </c>
      <c r="G154" s="109"/>
      <c r="H154" s="110">
        <v>9</v>
      </c>
      <c r="I154" s="110"/>
      <c r="J154" s="111">
        <v>8</v>
      </c>
      <c r="K154" s="111"/>
      <c r="L154" s="111"/>
      <c r="M154" s="27">
        <f>SUM(C154*15,F154*7.5,G154*7.5,H154*7.5,I154*7.5,J154*7.5,K154*100,L154*20)</f>
        <v>1957.5</v>
      </c>
      <c r="N154" s="27">
        <v>412.5</v>
      </c>
      <c r="O154" s="127"/>
      <c r="P154" s="167"/>
      <c r="Q154" s="122">
        <f t="shared" si="27"/>
        <v>1545</v>
      </c>
      <c r="R154" s="166">
        <v>17</v>
      </c>
    </row>
    <row r="155" spans="1:19" ht="12.75" customHeight="1">
      <c r="A155" s="387"/>
      <c r="B155" s="108" t="s">
        <v>116</v>
      </c>
      <c r="C155" s="109">
        <v>19</v>
      </c>
      <c r="D155" s="109">
        <v>19</v>
      </c>
      <c r="E155" s="109">
        <v>47</v>
      </c>
      <c r="F155" s="109">
        <v>1</v>
      </c>
      <c r="G155" s="109"/>
      <c r="H155" s="110">
        <v>1</v>
      </c>
      <c r="I155" s="110"/>
      <c r="J155" s="111">
        <v>4</v>
      </c>
      <c r="K155" s="111"/>
      <c r="L155" s="111"/>
      <c r="M155" s="27">
        <f>SUM(C155*15,F155*7.5,G155*7.5,H155*7.5,I155*7.5,J155*7.5,K155*100,L155*20)</f>
        <v>330</v>
      </c>
      <c r="N155" s="27">
        <v>67.5</v>
      </c>
      <c r="O155" s="127"/>
      <c r="P155" s="167"/>
      <c r="Q155" s="122">
        <f t="shared" si="27"/>
        <v>262.5</v>
      </c>
      <c r="R155" s="166">
        <v>3</v>
      </c>
      <c r="S155">
        <v>0</v>
      </c>
    </row>
    <row r="156" spans="1:18" ht="12.75" customHeight="1">
      <c r="A156" s="387"/>
      <c r="B156" s="116" t="s">
        <v>117</v>
      </c>
      <c r="C156" s="168">
        <f aca="true" t="shared" si="31" ref="C156:P156">SUM(C151:C155)</f>
        <v>576</v>
      </c>
      <c r="D156" s="168">
        <f t="shared" si="31"/>
        <v>87</v>
      </c>
      <c r="E156" s="168">
        <f t="shared" si="31"/>
        <v>133</v>
      </c>
      <c r="F156" s="168">
        <f t="shared" si="31"/>
        <v>94</v>
      </c>
      <c r="G156" s="168">
        <f t="shared" si="31"/>
        <v>3</v>
      </c>
      <c r="H156" s="168">
        <f t="shared" si="31"/>
        <v>106</v>
      </c>
      <c r="I156" s="168">
        <f t="shared" si="31"/>
        <v>1</v>
      </c>
      <c r="J156" s="168">
        <f t="shared" si="31"/>
        <v>71</v>
      </c>
      <c r="K156" s="168">
        <f t="shared" si="31"/>
        <v>0</v>
      </c>
      <c r="L156" s="168">
        <f t="shared" si="31"/>
        <v>0</v>
      </c>
      <c r="M156" s="169">
        <f t="shared" si="31"/>
        <v>10702.5</v>
      </c>
      <c r="N156" s="119">
        <f t="shared" si="31"/>
        <v>1582.5</v>
      </c>
      <c r="O156" s="118">
        <f t="shared" si="31"/>
        <v>0</v>
      </c>
      <c r="P156" s="118">
        <f t="shared" si="31"/>
        <v>0</v>
      </c>
      <c r="Q156" s="120">
        <f t="shared" si="27"/>
        <v>9120</v>
      </c>
      <c r="R156" s="121">
        <f>SUM(R151:R155)</f>
        <v>75</v>
      </c>
    </row>
    <row r="157" spans="1:18" ht="12.75" customHeight="1">
      <c r="A157" s="387">
        <v>43581</v>
      </c>
      <c r="B157" s="108" t="s">
        <v>112</v>
      </c>
      <c r="C157" s="109">
        <v>185</v>
      </c>
      <c r="D157" s="109">
        <v>39</v>
      </c>
      <c r="E157" s="109">
        <v>51</v>
      </c>
      <c r="F157" s="109">
        <v>18</v>
      </c>
      <c r="G157" s="109"/>
      <c r="H157" s="110">
        <v>10</v>
      </c>
      <c r="I157" s="110"/>
      <c r="J157" s="111">
        <v>19</v>
      </c>
      <c r="K157" s="111"/>
      <c r="L157" s="111"/>
      <c r="M157" s="27">
        <f>SUM(C157*15,F157*7.5,G157*7.5,H157*7.5,I157*7.5,J157*7.5,K157*100,L157*20)</f>
        <v>3127.5</v>
      </c>
      <c r="N157" s="27">
        <v>682.5</v>
      </c>
      <c r="O157" s="165">
        <v>2</v>
      </c>
      <c r="Q157" s="122">
        <f t="shared" si="27"/>
        <v>2443</v>
      </c>
      <c r="R157" s="166">
        <v>22</v>
      </c>
    </row>
    <row r="158" spans="1:18" ht="12.75" customHeight="1">
      <c r="A158" s="387"/>
      <c r="B158" s="108" t="s">
        <v>113</v>
      </c>
      <c r="C158" s="109"/>
      <c r="D158" s="109"/>
      <c r="E158" s="109"/>
      <c r="F158" s="109"/>
      <c r="G158" s="109"/>
      <c r="H158" s="110"/>
      <c r="I158" s="110"/>
      <c r="J158" s="111"/>
      <c r="K158" s="111"/>
      <c r="L158" s="111"/>
      <c r="M158" s="27">
        <f>SUM(C158*15,F158*7.5,G158*7.5,H158*7.5,I158*7.5,J158*7.5,K158*100,L158*20)</f>
        <v>0</v>
      </c>
      <c r="N158" s="27"/>
      <c r="O158" s="127"/>
      <c r="P158" s="167"/>
      <c r="Q158" s="122">
        <f t="shared" si="27"/>
        <v>0</v>
      </c>
      <c r="R158" s="166"/>
    </row>
    <row r="159" spans="1:19" ht="12.75" customHeight="1">
      <c r="A159" s="387"/>
      <c r="B159" s="108" t="s">
        <v>114</v>
      </c>
      <c r="C159" s="109">
        <v>250</v>
      </c>
      <c r="D159" s="109"/>
      <c r="E159" s="109">
        <v>5</v>
      </c>
      <c r="F159" s="109">
        <v>21</v>
      </c>
      <c r="G159" s="109"/>
      <c r="H159" s="110">
        <v>15</v>
      </c>
      <c r="I159" s="110"/>
      <c r="J159" s="111">
        <v>25</v>
      </c>
      <c r="K159" s="111">
        <v>1</v>
      </c>
      <c r="L159" s="111">
        <v>1</v>
      </c>
      <c r="M159" s="27">
        <f>SUM(C159*15,F159*7.5,G159*7.5,H159*7.5,I159*7.5,J159*7.5,K159*100,L159*20)</f>
        <v>4327.5</v>
      </c>
      <c r="N159" s="27">
        <v>757.5</v>
      </c>
      <c r="O159" s="127"/>
      <c r="P159" s="167">
        <v>10</v>
      </c>
      <c r="Q159" s="122">
        <f t="shared" si="27"/>
        <v>3580</v>
      </c>
      <c r="R159" s="166">
        <v>28</v>
      </c>
      <c r="S159">
        <v>0</v>
      </c>
    </row>
    <row r="160" spans="1:18" ht="12.75" customHeight="1">
      <c r="A160" s="387"/>
      <c r="B160" s="108" t="s">
        <v>115</v>
      </c>
      <c r="C160" s="109">
        <v>98</v>
      </c>
      <c r="D160" s="109">
        <v>20</v>
      </c>
      <c r="E160" s="109">
        <v>12</v>
      </c>
      <c r="F160" s="109">
        <v>22</v>
      </c>
      <c r="G160" s="109"/>
      <c r="H160" s="110">
        <v>2</v>
      </c>
      <c r="I160" s="110"/>
      <c r="J160" s="111">
        <v>7</v>
      </c>
      <c r="K160" s="111"/>
      <c r="L160" s="111"/>
      <c r="M160" s="27">
        <f>SUM(C160*15,F160*7.5,G160*7.5,H160*7.5,I160*7.5,J160*7.5,K160*100,L160*20)</f>
        <v>1702.5</v>
      </c>
      <c r="N160" s="27">
        <v>247.5</v>
      </c>
      <c r="O160" s="127"/>
      <c r="P160" s="167"/>
      <c r="Q160" s="122">
        <f t="shared" si="27"/>
        <v>1455</v>
      </c>
      <c r="R160" s="166">
        <v>13</v>
      </c>
    </row>
    <row r="161" spans="1:18" ht="12.75" customHeight="1">
      <c r="A161" s="387"/>
      <c r="B161" s="108" t="s">
        <v>116</v>
      </c>
      <c r="C161" s="109">
        <v>24</v>
      </c>
      <c r="D161" s="109">
        <v>23</v>
      </c>
      <c r="E161" s="109">
        <v>18</v>
      </c>
      <c r="F161" s="109">
        <v>3</v>
      </c>
      <c r="G161" s="109"/>
      <c r="H161" s="110"/>
      <c r="I161" s="110"/>
      <c r="J161" s="111">
        <v>4</v>
      </c>
      <c r="K161" s="111"/>
      <c r="L161" s="111"/>
      <c r="M161" s="27">
        <f>SUM(C161*15,F161*7.5,G161*7.5,H161*7.5,I161*7.5,J161*7.5,K161*100,L161*20)</f>
        <v>412.5</v>
      </c>
      <c r="N161" s="27">
        <v>90</v>
      </c>
      <c r="O161" s="127"/>
      <c r="P161" s="167"/>
      <c r="Q161" s="122">
        <f t="shared" si="27"/>
        <v>322.5</v>
      </c>
      <c r="R161" s="166">
        <v>4</v>
      </c>
    </row>
    <row r="162" spans="1:18" ht="12.75" customHeight="1">
      <c r="A162" s="387"/>
      <c r="B162" s="116" t="s">
        <v>117</v>
      </c>
      <c r="C162" s="168">
        <f aca="true" t="shared" si="32" ref="C162:P162">SUM(C157:C161)</f>
        <v>557</v>
      </c>
      <c r="D162" s="168">
        <f t="shared" si="32"/>
        <v>82</v>
      </c>
      <c r="E162" s="168">
        <f t="shared" si="32"/>
        <v>86</v>
      </c>
      <c r="F162" s="168">
        <f t="shared" si="32"/>
        <v>64</v>
      </c>
      <c r="G162" s="168">
        <f t="shared" si="32"/>
        <v>0</v>
      </c>
      <c r="H162" s="168">
        <f t="shared" si="32"/>
        <v>27</v>
      </c>
      <c r="I162" s="168">
        <f t="shared" si="32"/>
        <v>0</v>
      </c>
      <c r="J162" s="168">
        <f t="shared" si="32"/>
        <v>55</v>
      </c>
      <c r="K162" s="168">
        <f t="shared" si="32"/>
        <v>1</v>
      </c>
      <c r="L162" s="168">
        <f t="shared" si="32"/>
        <v>1</v>
      </c>
      <c r="M162" s="169">
        <f t="shared" si="32"/>
        <v>9570</v>
      </c>
      <c r="N162" s="119">
        <f t="shared" si="32"/>
        <v>1777.5</v>
      </c>
      <c r="O162" s="118">
        <f t="shared" si="32"/>
        <v>2</v>
      </c>
      <c r="P162" s="118">
        <f t="shared" si="32"/>
        <v>10</v>
      </c>
      <c r="Q162" s="120">
        <f t="shared" si="27"/>
        <v>7800.5</v>
      </c>
      <c r="R162" s="121">
        <f>SUM(R157:R161)</f>
        <v>67</v>
      </c>
    </row>
    <row r="163" spans="1:18" ht="12.75" customHeight="1">
      <c r="A163" s="387">
        <v>43582</v>
      </c>
      <c r="B163" s="108" t="s">
        <v>112</v>
      </c>
      <c r="C163" s="109">
        <v>293</v>
      </c>
      <c r="D163" s="109">
        <v>46</v>
      </c>
      <c r="E163" s="109">
        <v>11</v>
      </c>
      <c r="F163" s="109">
        <v>55</v>
      </c>
      <c r="G163" s="109"/>
      <c r="H163" s="110">
        <v>24</v>
      </c>
      <c r="I163" s="110"/>
      <c r="J163" s="111">
        <v>39</v>
      </c>
      <c r="K163" s="111">
        <v>2</v>
      </c>
      <c r="L163" s="111">
        <v>4</v>
      </c>
      <c r="M163" s="27">
        <f>SUM(C163*15,F163*7.5,G163*7.5,H163*7.5,I163*7.5,J163*7.5,K163*100,L163*20)</f>
        <v>5560</v>
      </c>
      <c r="N163" s="27">
        <v>1670</v>
      </c>
      <c r="O163" s="165">
        <v>0</v>
      </c>
      <c r="Q163" s="122">
        <f t="shared" si="27"/>
        <v>3890</v>
      </c>
      <c r="R163" s="166">
        <v>59</v>
      </c>
    </row>
    <row r="164" spans="1:18" ht="12.75" customHeight="1">
      <c r="A164" s="387"/>
      <c r="B164" s="108" t="s">
        <v>113</v>
      </c>
      <c r="C164" s="109"/>
      <c r="D164" s="109"/>
      <c r="E164" s="109"/>
      <c r="F164" s="109"/>
      <c r="G164" s="109"/>
      <c r="H164" s="110"/>
      <c r="I164" s="110"/>
      <c r="J164" s="111"/>
      <c r="K164" s="111"/>
      <c r="L164" s="111"/>
      <c r="M164" s="27">
        <f>SUM(C164*15,F164*7.5,G164*7.5,H164*7.5,I164*7.5,J164*7.5,K164*100,L164*20)</f>
        <v>0</v>
      </c>
      <c r="N164" s="27"/>
      <c r="P164" s="167"/>
      <c r="Q164" s="122">
        <f t="shared" si="27"/>
        <v>0</v>
      </c>
      <c r="R164" s="166"/>
    </row>
    <row r="165" spans="1:18" ht="12.75" customHeight="1">
      <c r="A165" s="387"/>
      <c r="B165" s="108" t="s">
        <v>114</v>
      </c>
      <c r="C165" s="109">
        <v>378</v>
      </c>
      <c r="D165" s="109"/>
      <c r="E165" s="109">
        <v>19</v>
      </c>
      <c r="F165" s="109">
        <v>61</v>
      </c>
      <c r="G165" s="109">
        <v>14</v>
      </c>
      <c r="H165" s="110">
        <v>40</v>
      </c>
      <c r="I165" s="110"/>
      <c r="J165" s="111">
        <v>57</v>
      </c>
      <c r="K165" s="111">
        <v>1</v>
      </c>
      <c r="L165" s="111">
        <v>1</v>
      </c>
      <c r="M165" s="27">
        <f>SUM(C165*15,F165*7.5,G165*7.5,H165*7.5,I165*7.5,J165*7.5,K165*100,L165*20)</f>
        <v>7080</v>
      </c>
      <c r="N165" s="27">
        <v>2512.5</v>
      </c>
      <c r="O165" s="127"/>
      <c r="P165" s="167"/>
      <c r="Q165" s="122">
        <f t="shared" si="27"/>
        <v>4567.5</v>
      </c>
      <c r="R165" s="166">
        <v>95</v>
      </c>
    </row>
    <row r="166" spans="1:18" ht="12.75" customHeight="1">
      <c r="A166" s="387"/>
      <c r="B166" s="108" t="s">
        <v>115</v>
      </c>
      <c r="C166" s="109">
        <v>186</v>
      </c>
      <c r="D166" s="109">
        <v>80</v>
      </c>
      <c r="E166" s="109">
        <v>20</v>
      </c>
      <c r="F166" s="109">
        <v>21</v>
      </c>
      <c r="G166" s="109">
        <v>1</v>
      </c>
      <c r="H166" s="110">
        <v>18</v>
      </c>
      <c r="I166" s="110"/>
      <c r="J166" s="111">
        <v>28</v>
      </c>
      <c r="K166" s="111"/>
      <c r="L166" s="111"/>
      <c r="M166" s="27">
        <f>SUM(C166*15,F166*7.5,G166*7.5,H166*7.5,I166*7.5,J166*7.5,K166*100,L166*20)</f>
        <v>3300</v>
      </c>
      <c r="N166" s="27">
        <v>967.5</v>
      </c>
      <c r="O166" s="127"/>
      <c r="P166" s="167"/>
      <c r="Q166" s="122">
        <f t="shared" si="27"/>
        <v>2332.5</v>
      </c>
      <c r="R166" s="166">
        <v>38</v>
      </c>
    </row>
    <row r="167" spans="1:18" ht="12.75" customHeight="1">
      <c r="A167" s="387"/>
      <c r="B167" s="108" t="s">
        <v>116</v>
      </c>
      <c r="C167" s="109">
        <v>32</v>
      </c>
      <c r="D167" s="109">
        <v>27</v>
      </c>
      <c r="E167" s="109">
        <v>20</v>
      </c>
      <c r="F167" s="109">
        <v>1</v>
      </c>
      <c r="G167" s="109">
        <v>2</v>
      </c>
      <c r="H167" s="110">
        <v>5</v>
      </c>
      <c r="I167" s="110"/>
      <c r="J167" s="111">
        <v>9</v>
      </c>
      <c r="K167" s="111"/>
      <c r="L167" s="111"/>
      <c r="M167" s="27">
        <f>SUM(C167*15,F167*7.5,G167*7.5,H167*7.5,I167*7.5,J167*7.5,K167*100,L167*20)</f>
        <v>607.5</v>
      </c>
      <c r="N167" s="27">
        <v>240</v>
      </c>
      <c r="O167" s="127"/>
      <c r="P167" s="167"/>
      <c r="Q167" s="122">
        <f t="shared" si="27"/>
        <v>367.5</v>
      </c>
      <c r="R167" s="166">
        <v>10</v>
      </c>
    </row>
    <row r="168" spans="1:18" ht="12.75" customHeight="1">
      <c r="A168" s="387"/>
      <c r="B168" s="116" t="s">
        <v>117</v>
      </c>
      <c r="C168" s="168">
        <f aca="true" t="shared" si="33" ref="C168:P168">SUM(C163:C167)</f>
        <v>889</v>
      </c>
      <c r="D168" s="168">
        <f t="shared" si="33"/>
        <v>153</v>
      </c>
      <c r="E168" s="168">
        <f t="shared" si="33"/>
        <v>70</v>
      </c>
      <c r="F168" s="168">
        <f t="shared" si="33"/>
        <v>138</v>
      </c>
      <c r="G168" s="168">
        <f t="shared" si="33"/>
        <v>17</v>
      </c>
      <c r="H168" s="168">
        <f t="shared" si="33"/>
        <v>87</v>
      </c>
      <c r="I168" s="168">
        <f t="shared" si="33"/>
        <v>0</v>
      </c>
      <c r="J168" s="168">
        <f t="shared" si="33"/>
        <v>133</v>
      </c>
      <c r="K168" s="168">
        <f t="shared" si="33"/>
        <v>3</v>
      </c>
      <c r="L168" s="168">
        <f t="shared" si="33"/>
        <v>5</v>
      </c>
      <c r="M168" s="169">
        <f t="shared" si="33"/>
        <v>16547.5</v>
      </c>
      <c r="N168" s="119">
        <f t="shared" si="33"/>
        <v>5390</v>
      </c>
      <c r="O168" s="118">
        <f t="shared" si="33"/>
        <v>0</v>
      </c>
      <c r="P168" s="118">
        <f t="shared" si="33"/>
        <v>0</v>
      </c>
      <c r="Q168" s="120">
        <f t="shared" si="27"/>
        <v>11157.5</v>
      </c>
      <c r="R168" s="121">
        <f>SUM(R163:R167)</f>
        <v>202</v>
      </c>
    </row>
    <row r="169" spans="1:18" ht="12.75" customHeight="1">
      <c r="A169" s="387">
        <v>43583</v>
      </c>
      <c r="B169" s="108" t="s">
        <v>112</v>
      </c>
      <c r="C169" s="109">
        <v>409</v>
      </c>
      <c r="D169" s="109">
        <v>58</v>
      </c>
      <c r="E169" s="109">
        <v>34</v>
      </c>
      <c r="F169" s="109">
        <v>87</v>
      </c>
      <c r="G169" s="109"/>
      <c r="H169" s="110">
        <v>46</v>
      </c>
      <c r="I169" s="110"/>
      <c r="J169" s="111">
        <v>60</v>
      </c>
      <c r="K169" s="111"/>
      <c r="L169" s="111"/>
      <c r="M169" s="27">
        <f>SUM(C169*15,F169*7.5,G169*7.5,H169*7.5,I169*7.5,J169*7.5,K169*100,L169*20)</f>
        <v>7582.5</v>
      </c>
      <c r="N169" s="27">
        <v>2542.5</v>
      </c>
      <c r="O169" s="165">
        <v>0</v>
      </c>
      <c r="P169">
        <v>5</v>
      </c>
      <c r="Q169" s="122">
        <f t="shared" si="27"/>
        <v>5045</v>
      </c>
      <c r="R169" s="166">
        <v>91</v>
      </c>
    </row>
    <row r="170" spans="1:18" ht="12.75" customHeight="1">
      <c r="A170" s="387"/>
      <c r="B170" s="108" t="s">
        <v>113</v>
      </c>
      <c r="C170" s="109"/>
      <c r="D170" s="109"/>
      <c r="E170" s="109"/>
      <c r="F170" s="109"/>
      <c r="G170" s="109"/>
      <c r="H170" s="110"/>
      <c r="I170" s="110"/>
      <c r="J170" s="111"/>
      <c r="K170" s="111"/>
      <c r="L170" s="111"/>
      <c r="M170" s="27">
        <f>SUM(C170*15,F170*7.5,G170*7.5,H170*7.5,I170*7.5,J170*7.5,K170*100,L170*20)</f>
        <v>0</v>
      </c>
      <c r="N170" s="27">
        <v>0</v>
      </c>
      <c r="O170" s="127"/>
      <c r="P170" s="167"/>
      <c r="Q170" s="122">
        <f t="shared" si="27"/>
        <v>0</v>
      </c>
      <c r="R170" s="166"/>
    </row>
    <row r="171" spans="1:18" ht="12.75" customHeight="1">
      <c r="A171" s="387"/>
      <c r="B171" s="108" t="s">
        <v>114</v>
      </c>
      <c r="C171" s="109">
        <v>367</v>
      </c>
      <c r="D171" s="109"/>
      <c r="E171" s="109">
        <v>19</v>
      </c>
      <c r="F171" s="109">
        <v>61</v>
      </c>
      <c r="G171" s="109">
        <v>10</v>
      </c>
      <c r="H171" s="110">
        <v>48</v>
      </c>
      <c r="I171" s="110"/>
      <c r="J171" s="111">
        <v>88</v>
      </c>
      <c r="K171" s="111"/>
      <c r="L171" s="111"/>
      <c r="M171" s="27">
        <f>SUM(C171*15,F171*7.5,G171*7.5,H171*7.5,I171*7.5,J171*7.5,K171*100,L171*20)</f>
        <v>7057.5</v>
      </c>
      <c r="N171" s="27">
        <v>2197.5</v>
      </c>
      <c r="O171" s="127"/>
      <c r="P171" s="167"/>
      <c r="Q171" s="122">
        <f t="shared" si="27"/>
        <v>4860</v>
      </c>
      <c r="R171" s="166">
        <v>91</v>
      </c>
    </row>
    <row r="172" spans="1:18" ht="12.75" customHeight="1">
      <c r="A172" s="387"/>
      <c r="B172" s="108" t="s">
        <v>115</v>
      </c>
      <c r="C172" s="109">
        <v>304</v>
      </c>
      <c r="D172" s="109">
        <v>41</v>
      </c>
      <c r="E172" s="109">
        <v>15</v>
      </c>
      <c r="F172" s="109">
        <v>39</v>
      </c>
      <c r="G172" s="109"/>
      <c r="H172" s="110">
        <v>29</v>
      </c>
      <c r="I172" s="110"/>
      <c r="J172" s="111">
        <v>36</v>
      </c>
      <c r="K172" s="111"/>
      <c r="L172" s="111"/>
      <c r="M172" s="27">
        <f>SUM(C172*15,F172*7.5,G172*7.5,H172*7.5,I172*7.5,J172*7.5,K172*100,L172*20)</f>
        <v>5340</v>
      </c>
      <c r="N172" s="27">
        <v>2272.5</v>
      </c>
      <c r="O172" s="127"/>
      <c r="P172" s="167"/>
      <c r="Q172" s="122">
        <f t="shared" si="27"/>
        <v>3067.5</v>
      </c>
      <c r="R172" s="166">
        <v>82</v>
      </c>
    </row>
    <row r="173" spans="1:18" ht="12.75" customHeight="1">
      <c r="A173" s="387"/>
      <c r="B173" s="108" t="s">
        <v>116</v>
      </c>
      <c r="C173" s="109">
        <v>53</v>
      </c>
      <c r="D173" s="109">
        <v>23</v>
      </c>
      <c r="E173" s="109">
        <v>2</v>
      </c>
      <c r="F173" s="109">
        <v>7</v>
      </c>
      <c r="G173" s="109"/>
      <c r="H173" s="110">
        <v>2</v>
      </c>
      <c r="I173" s="110"/>
      <c r="J173" s="111">
        <v>17</v>
      </c>
      <c r="K173" s="111"/>
      <c r="L173" s="111"/>
      <c r="M173" s="27">
        <f>SUM(C173*15,F173*7.5,G173*7.5,H173*7.5,I173*7.5,J173*7.5,K173*100,L173*20)</f>
        <v>990</v>
      </c>
      <c r="N173" s="27">
        <v>255</v>
      </c>
      <c r="O173" s="127"/>
      <c r="P173" s="167"/>
      <c r="Q173" s="122">
        <f t="shared" si="27"/>
        <v>735</v>
      </c>
      <c r="R173" s="166">
        <v>10</v>
      </c>
    </row>
    <row r="174" spans="1:18" ht="12.75" customHeight="1">
      <c r="A174" s="387"/>
      <c r="B174" s="116" t="s">
        <v>117</v>
      </c>
      <c r="C174" s="168">
        <f aca="true" t="shared" si="34" ref="C174:P174">SUM(C169:C173)</f>
        <v>1133</v>
      </c>
      <c r="D174" s="168">
        <f t="shared" si="34"/>
        <v>122</v>
      </c>
      <c r="E174" s="168">
        <f t="shared" si="34"/>
        <v>70</v>
      </c>
      <c r="F174" s="168">
        <f t="shared" si="34"/>
        <v>194</v>
      </c>
      <c r="G174" s="168">
        <f t="shared" si="34"/>
        <v>10</v>
      </c>
      <c r="H174" s="168">
        <f t="shared" si="34"/>
        <v>125</v>
      </c>
      <c r="I174" s="168">
        <f t="shared" si="34"/>
        <v>0</v>
      </c>
      <c r="J174" s="168">
        <f t="shared" si="34"/>
        <v>201</v>
      </c>
      <c r="K174" s="168">
        <f t="shared" si="34"/>
        <v>0</v>
      </c>
      <c r="L174" s="168">
        <f t="shared" si="34"/>
        <v>0</v>
      </c>
      <c r="M174" s="169">
        <f t="shared" si="34"/>
        <v>20970</v>
      </c>
      <c r="N174" s="119">
        <f t="shared" si="34"/>
        <v>7267.5</v>
      </c>
      <c r="O174" s="118">
        <f t="shared" si="34"/>
        <v>0</v>
      </c>
      <c r="P174" s="118">
        <f t="shared" si="34"/>
        <v>5</v>
      </c>
      <c r="Q174" s="120">
        <f t="shared" si="27"/>
        <v>13707.5</v>
      </c>
      <c r="R174" s="121">
        <f>SUM(R169:R173)</f>
        <v>274</v>
      </c>
    </row>
    <row r="175" spans="1:18" ht="12.75" customHeight="1">
      <c r="A175" s="385" t="s">
        <v>118</v>
      </c>
      <c r="B175" s="385"/>
      <c r="C175" s="125">
        <f aca="true" t="shared" si="35" ref="C175:R175">SUM(C138,C144,C150,C156,C162,C168,C174)</f>
        <v>5956</v>
      </c>
      <c r="D175" s="125">
        <f t="shared" si="35"/>
        <v>755</v>
      </c>
      <c r="E175" s="125">
        <f t="shared" si="35"/>
        <v>638</v>
      </c>
      <c r="F175" s="125">
        <f t="shared" si="35"/>
        <v>1003</v>
      </c>
      <c r="G175" s="125">
        <f t="shared" si="35"/>
        <v>49</v>
      </c>
      <c r="H175" s="125">
        <f t="shared" si="35"/>
        <v>688</v>
      </c>
      <c r="I175" s="125">
        <f t="shared" si="35"/>
        <v>6</v>
      </c>
      <c r="J175" s="125">
        <f t="shared" si="35"/>
        <v>775</v>
      </c>
      <c r="K175" s="125">
        <f t="shared" si="35"/>
        <v>4</v>
      </c>
      <c r="L175" s="125">
        <f t="shared" si="35"/>
        <v>8</v>
      </c>
      <c r="M175" s="125">
        <f t="shared" si="35"/>
        <v>108807.5</v>
      </c>
      <c r="N175" s="125">
        <f t="shared" si="35"/>
        <v>28487.5</v>
      </c>
      <c r="O175" s="125">
        <f t="shared" si="35"/>
        <v>47</v>
      </c>
      <c r="P175" s="125">
        <f t="shared" si="35"/>
        <v>40</v>
      </c>
      <c r="Q175" s="125">
        <f t="shared" si="35"/>
        <v>80313</v>
      </c>
      <c r="R175" s="125">
        <f t="shared" si="35"/>
        <v>1093</v>
      </c>
    </row>
    <row r="176" spans="1:18" ht="12.75" customHeight="1">
      <c r="A176" s="387">
        <v>43584</v>
      </c>
      <c r="B176" s="108" t="s">
        <v>112</v>
      </c>
      <c r="C176" s="109">
        <v>198</v>
      </c>
      <c r="D176" s="109">
        <v>29</v>
      </c>
      <c r="E176" s="109">
        <v>19</v>
      </c>
      <c r="F176" s="109">
        <v>21</v>
      </c>
      <c r="G176" s="109">
        <v>1</v>
      </c>
      <c r="H176" s="110">
        <v>16</v>
      </c>
      <c r="I176" s="110"/>
      <c r="J176" s="111">
        <v>22</v>
      </c>
      <c r="K176" s="111"/>
      <c r="L176" s="111"/>
      <c r="M176" s="27">
        <f>SUM(C176*15,F176*7.5,G176*7.5,H176*7.5,I176*7.5,J176*7.5,K176*100,L176*20)</f>
        <v>3420</v>
      </c>
      <c r="N176" s="27">
        <v>1177.5</v>
      </c>
      <c r="O176" s="127"/>
      <c r="Q176" s="122">
        <f aca="true" t="shared" si="36" ref="Q176:Q187">SUM(M176-N176)-O176+P176</f>
        <v>2242.5</v>
      </c>
      <c r="R176" s="166">
        <v>22</v>
      </c>
    </row>
    <row r="177" spans="1:18" ht="12.75" customHeight="1">
      <c r="A177" s="387"/>
      <c r="B177" s="108" t="s">
        <v>113</v>
      </c>
      <c r="C177" s="109"/>
      <c r="D177" s="109"/>
      <c r="E177" s="109"/>
      <c r="F177" s="109"/>
      <c r="G177" s="109"/>
      <c r="H177" s="110"/>
      <c r="I177" s="110"/>
      <c r="J177" s="111"/>
      <c r="K177" s="111"/>
      <c r="L177" s="111"/>
      <c r="M177" s="27">
        <f>SUM(C177*15,F177*7.5,G177*7.5,H177*7.5,I177*7.5,J177*7.5,K177*100,L177*20)</f>
        <v>0</v>
      </c>
      <c r="N177" s="27"/>
      <c r="P177" s="167"/>
      <c r="Q177" s="122">
        <f t="shared" si="36"/>
        <v>0</v>
      </c>
      <c r="R177" s="166"/>
    </row>
    <row r="178" spans="1:18" ht="12.75" customHeight="1">
      <c r="A178" s="387"/>
      <c r="B178" s="108" t="s">
        <v>114</v>
      </c>
      <c r="C178" s="109">
        <v>199</v>
      </c>
      <c r="D178" s="109"/>
      <c r="E178" s="109">
        <v>18</v>
      </c>
      <c r="F178" s="109">
        <v>15</v>
      </c>
      <c r="G178" s="109"/>
      <c r="H178" s="110">
        <v>59</v>
      </c>
      <c r="I178" s="110"/>
      <c r="J178" s="111">
        <v>18</v>
      </c>
      <c r="K178" s="111"/>
      <c r="L178" s="111">
        <v>1</v>
      </c>
      <c r="M178" s="27">
        <f>SUM(C178*15,F178*7.5,G178*7.5,H178*7.5,I178*7.5,J178*7.5,K178*100,L178*20)</f>
        <v>3695</v>
      </c>
      <c r="N178" s="27">
        <v>877.5</v>
      </c>
      <c r="O178" s="127"/>
      <c r="P178" s="167"/>
      <c r="Q178" s="122">
        <f t="shared" si="36"/>
        <v>2817.5</v>
      </c>
      <c r="R178" s="166">
        <v>29</v>
      </c>
    </row>
    <row r="179" spans="1:18" ht="12.75" customHeight="1">
      <c r="A179" s="387"/>
      <c r="B179" s="108" t="s">
        <v>115</v>
      </c>
      <c r="C179" s="109">
        <v>150</v>
      </c>
      <c r="D179" s="109">
        <v>36</v>
      </c>
      <c r="E179" s="109">
        <v>5</v>
      </c>
      <c r="F179" s="109">
        <v>20</v>
      </c>
      <c r="G179" s="109"/>
      <c r="H179" s="110">
        <v>10</v>
      </c>
      <c r="I179" s="110"/>
      <c r="J179" s="111">
        <v>11</v>
      </c>
      <c r="K179" s="111"/>
      <c r="L179" s="111"/>
      <c r="M179" s="27">
        <f>SUM(C179*15,F179*7.5,G179*7.5,H179*7.5,I179*7.5,J179*7.5,K179*100,L179*20)</f>
        <v>2557.5</v>
      </c>
      <c r="N179" s="27">
        <v>367.5</v>
      </c>
      <c r="O179" s="127"/>
      <c r="P179" s="167"/>
      <c r="Q179" s="122">
        <f t="shared" si="36"/>
        <v>2190</v>
      </c>
      <c r="R179" s="166">
        <v>17</v>
      </c>
    </row>
    <row r="180" spans="1:18" ht="12.75" customHeight="1">
      <c r="A180" s="387"/>
      <c r="B180" s="108" t="s">
        <v>116</v>
      </c>
      <c r="C180" s="109">
        <v>20</v>
      </c>
      <c r="D180" s="109">
        <v>10</v>
      </c>
      <c r="E180" s="109">
        <v>28</v>
      </c>
      <c r="F180" s="109">
        <v>2</v>
      </c>
      <c r="G180" s="109"/>
      <c r="H180" s="110">
        <v>1</v>
      </c>
      <c r="I180" s="110"/>
      <c r="J180" s="111">
        <v>2</v>
      </c>
      <c r="K180" s="111"/>
      <c r="L180" s="111"/>
      <c r="M180" s="27">
        <f>SUM(C180*15,F180*7.5,G180*7.5,H180*7.5,I180*7.5,J180*7.5,K180*100,L180*20)</f>
        <v>337.5</v>
      </c>
      <c r="N180" s="27">
        <v>30</v>
      </c>
      <c r="O180" s="127"/>
      <c r="P180" s="167"/>
      <c r="Q180" s="122">
        <f t="shared" si="36"/>
        <v>307.5</v>
      </c>
      <c r="R180" s="166">
        <v>3</v>
      </c>
    </row>
    <row r="181" spans="1:18" ht="12.75" customHeight="1">
      <c r="A181" s="387"/>
      <c r="B181" s="116" t="s">
        <v>117</v>
      </c>
      <c r="C181" s="117">
        <f aca="true" t="shared" si="37" ref="C181:P181">SUM(C176:C180)</f>
        <v>567</v>
      </c>
      <c r="D181" s="117">
        <f t="shared" si="37"/>
        <v>75</v>
      </c>
      <c r="E181" s="117">
        <f t="shared" si="37"/>
        <v>70</v>
      </c>
      <c r="F181" s="117">
        <f t="shared" si="37"/>
        <v>58</v>
      </c>
      <c r="G181" s="117">
        <f t="shared" si="37"/>
        <v>1</v>
      </c>
      <c r="H181" s="117">
        <f t="shared" si="37"/>
        <v>86</v>
      </c>
      <c r="I181" s="117">
        <f t="shared" si="37"/>
        <v>0</v>
      </c>
      <c r="J181" s="117">
        <f t="shared" si="37"/>
        <v>53</v>
      </c>
      <c r="K181" s="117">
        <f t="shared" si="37"/>
        <v>0</v>
      </c>
      <c r="L181" s="118">
        <f t="shared" si="37"/>
        <v>1</v>
      </c>
      <c r="M181" s="119">
        <f t="shared" si="37"/>
        <v>10010</v>
      </c>
      <c r="N181" s="119">
        <f t="shared" si="37"/>
        <v>2452.5</v>
      </c>
      <c r="O181" s="118">
        <f t="shared" si="37"/>
        <v>0</v>
      </c>
      <c r="P181" s="118">
        <f t="shared" si="37"/>
        <v>0</v>
      </c>
      <c r="Q181" s="120">
        <f t="shared" si="36"/>
        <v>7557.5</v>
      </c>
      <c r="R181" s="121">
        <f>SUM(R176:R180)</f>
        <v>71</v>
      </c>
    </row>
    <row r="182" spans="1:18" ht="12.75" customHeight="1">
      <c r="A182" s="387">
        <v>43585</v>
      </c>
      <c r="B182" s="108" t="s">
        <v>112</v>
      </c>
      <c r="C182" s="109">
        <v>191</v>
      </c>
      <c r="D182" s="109">
        <v>32</v>
      </c>
      <c r="E182" s="109">
        <v>12</v>
      </c>
      <c r="F182" s="109">
        <v>58</v>
      </c>
      <c r="G182" s="109"/>
      <c r="H182" s="110">
        <v>2</v>
      </c>
      <c r="I182" s="110"/>
      <c r="J182" s="111">
        <v>25</v>
      </c>
      <c r="K182" s="111"/>
      <c r="L182" s="111"/>
      <c r="M182" s="27">
        <f>SUM(C182*15,F182*7.5,G182*7.5,H182*7.5,I182*7.5,J182*7.5,K182*100,L182*20)</f>
        <v>3502.5</v>
      </c>
      <c r="N182" s="27">
        <v>480</v>
      </c>
      <c r="O182" s="165"/>
      <c r="Q182" s="122">
        <f t="shared" si="36"/>
        <v>3022.5</v>
      </c>
      <c r="R182" s="166">
        <v>14</v>
      </c>
    </row>
    <row r="183" spans="1:18" ht="12.75" customHeight="1">
      <c r="A183" s="387"/>
      <c r="B183" s="108" t="s">
        <v>113</v>
      </c>
      <c r="C183" s="109"/>
      <c r="D183" s="109"/>
      <c r="E183" s="109"/>
      <c r="F183" s="109"/>
      <c r="G183" s="109"/>
      <c r="H183" s="110"/>
      <c r="I183" s="110"/>
      <c r="J183" s="111"/>
      <c r="K183" s="111"/>
      <c r="L183" s="111"/>
      <c r="M183" s="27">
        <f>SUM(C183*15,F183*7.5,G183*7.5,H183*7.5,I183*7.5,J183*7.5,K183*100,L183*20)</f>
        <v>0</v>
      </c>
      <c r="N183" s="27"/>
      <c r="O183" s="127"/>
      <c r="P183" s="167"/>
      <c r="Q183" s="122">
        <f t="shared" si="36"/>
        <v>0</v>
      </c>
      <c r="R183" s="166"/>
    </row>
    <row r="184" spans="1:18" ht="12.75" customHeight="1">
      <c r="A184" s="387"/>
      <c r="B184" s="108" t="s">
        <v>114</v>
      </c>
      <c r="C184" s="109">
        <v>272</v>
      </c>
      <c r="D184" s="109"/>
      <c r="E184" s="109">
        <v>39</v>
      </c>
      <c r="F184" s="109">
        <v>20</v>
      </c>
      <c r="G184" s="109"/>
      <c r="H184" s="110">
        <v>27</v>
      </c>
      <c r="I184" s="110"/>
      <c r="J184" s="111">
        <v>43</v>
      </c>
      <c r="K184" s="111"/>
      <c r="L184" s="111">
        <v>1</v>
      </c>
      <c r="M184" s="27">
        <f>SUM(C184*15,F184*7.5,G184*7.5,H184*7.5,I184*7.5,J184*7.5,K184*100,L184*20)</f>
        <v>4775</v>
      </c>
      <c r="N184" s="27">
        <v>757.5</v>
      </c>
      <c r="O184" s="127"/>
      <c r="P184" s="167"/>
      <c r="Q184" s="122">
        <f t="shared" si="36"/>
        <v>4017.5</v>
      </c>
      <c r="R184" s="166">
        <v>27</v>
      </c>
    </row>
    <row r="185" spans="1:18" ht="12.75" customHeight="1">
      <c r="A185" s="387"/>
      <c r="B185" s="108" t="s">
        <v>115</v>
      </c>
      <c r="C185" s="109">
        <v>139</v>
      </c>
      <c r="D185" s="109">
        <v>25</v>
      </c>
      <c r="E185" s="109">
        <v>10</v>
      </c>
      <c r="F185" s="109">
        <v>30</v>
      </c>
      <c r="G185" s="109"/>
      <c r="H185" s="110">
        <v>19</v>
      </c>
      <c r="I185" s="110"/>
      <c r="J185" s="111">
        <v>9</v>
      </c>
      <c r="K185" s="111"/>
      <c r="L185" s="111"/>
      <c r="M185" s="27">
        <f>SUM(C185*15,F185*7.5,G185*7.5,H185*7.5,I185*7.5,J185*7.5,K185*100,L185*20)</f>
        <v>2520</v>
      </c>
      <c r="N185" s="27">
        <v>322.5</v>
      </c>
      <c r="O185" s="127"/>
      <c r="P185" s="167"/>
      <c r="Q185" s="122">
        <f t="shared" si="36"/>
        <v>2197.5</v>
      </c>
      <c r="R185" s="166">
        <v>16</v>
      </c>
    </row>
    <row r="186" spans="1:18" ht="12.75" customHeight="1">
      <c r="A186" s="387"/>
      <c r="B186" s="108" t="s">
        <v>116</v>
      </c>
      <c r="C186" s="109">
        <v>9</v>
      </c>
      <c r="D186" s="109">
        <v>15</v>
      </c>
      <c r="E186" s="109">
        <v>6</v>
      </c>
      <c r="F186" s="109"/>
      <c r="G186" s="109"/>
      <c r="H186" s="110"/>
      <c r="I186" s="110"/>
      <c r="J186" s="111">
        <v>7</v>
      </c>
      <c r="K186" s="111"/>
      <c r="L186" s="111"/>
      <c r="M186" s="27">
        <f>SUM(C186*15,F186*7.5,G186*7.5,H186*7.5,I186*7.5,J186*7.5,K186*100,L186*20)</f>
        <v>187.5</v>
      </c>
      <c r="N186" s="27">
        <v>37.5</v>
      </c>
      <c r="O186" s="127"/>
      <c r="P186" s="167"/>
      <c r="Q186" s="122">
        <f t="shared" si="36"/>
        <v>150</v>
      </c>
      <c r="R186" s="166">
        <v>2</v>
      </c>
    </row>
    <row r="187" spans="1:18" ht="12.75" customHeight="1">
      <c r="A187" s="387"/>
      <c r="B187" s="116" t="s">
        <v>117</v>
      </c>
      <c r="C187" s="117">
        <f aca="true" t="shared" si="38" ref="C187:P187">SUM(C182:C186)</f>
        <v>611</v>
      </c>
      <c r="D187" s="117">
        <f t="shared" si="38"/>
        <v>72</v>
      </c>
      <c r="E187" s="117">
        <f t="shared" si="38"/>
        <v>67</v>
      </c>
      <c r="F187" s="117">
        <f t="shared" si="38"/>
        <v>108</v>
      </c>
      <c r="G187" s="117">
        <f t="shared" si="38"/>
        <v>0</v>
      </c>
      <c r="H187" s="117">
        <f t="shared" si="38"/>
        <v>48</v>
      </c>
      <c r="I187" s="117">
        <f t="shared" si="38"/>
        <v>0</v>
      </c>
      <c r="J187" s="117">
        <f t="shared" si="38"/>
        <v>84</v>
      </c>
      <c r="K187" s="117">
        <f t="shared" si="38"/>
        <v>0</v>
      </c>
      <c r="L187" s="118">
        <f t="shared" si="38"/>
        <v>1</v>
      </c>
      <c r="M187" s="119">
        <f t="shared" si="38"/>
        <v>10985</v>
      </c>
      <c r="N187" s="119">
        <f t="shared" si="38"/>
        <v>1597.5</v>
      </c>
      <c r="O187" s="118">
        <f t="shared" si="38"/>
        <v>0</v>
      </c>
      <c r="P187" s="118">
        <f t="shared" si="38"/>
        <v>0</v>
      </c>
      <c r="Q187" s="120">
        <f t="shared" si="36"/>
        <v>9387.5</v>
      </c>
      <c r="R187" s="121">
        <f>SUM(R182:R186)</f>
        <v>59</v>
      </c>
    </row>
    <row r="188" spans="1:18" ht="12.75" customHeight="1">
      <c r="A188" s="385" t="s">
        <v>118</v>
      </c>
      <c r="B188" s="385"/>
      <c r="C188" s="125">
        <f aca="true" t="shared" si="39" ref="C188:R188">SUM(C181,C187)</f>
        <v>1178</v>
      </c>
      <c r="D188" s="125">
        <f t="shared" si="39"/>
        <v>147</v>
      </c>
      <c r="E188" s="125">
        <f t="shared" si="39"/>
        <v>137</v>
      </c>
      <c r="F188" s="125">
        <f t="shared" si="39"/>
        <v>166</v>
      </c>
      <c r="G188" s="125">
        <f t="shared" si="39"/>
        <v>1</v>
      </c>
      <c r="H188" s="125">
        <f t="shared" si="39"/>
        <v>134</v>
      </c>
      <c r="I188" s="125">
        <f t="shared" si="39"/>
        <v>0</v>
      </c>
      <c r="J188" s="125">
        <f t="shared" si="39"/>
        <v>137</v>
      </c>
      <c r="K188" s="125">
        <f t="shared" si="39"/>
        <v>0</v>
      </c>
      <c r="L188" s="125">
        <f t="shared" si="39"/>
        <v>2</v>
      </c>
      <c r="M188" s="125">
        <f t="shared" si="39"/>
        <v>20995</v>
      </c>
      <c r="N188" s="125">
        <f t="shared" si="39"/>
        <v>4050</v>
      </c>
      <c r="O188" s="125">
        <f t="shared" si="39"/>
        <v>0</v>
      </c>
      <c r="P188" s="125">
        <f t="shared" si="39"/>
        <v>0</v>
      </c>
      <c r="Q188" s="125">
        <f t="shared" si="39"/>
        <v>16945</v>
      </c>
      <c r="R188" s="125">
        <f t="shared" si="39"/>
        <v>130</v>
      </c>
    </row>
    <row r="189" spans="1:18" ht="12.75" customHeight="1">
      <c r="A189" s="393" t="s">
        <v>125</v>
      </c>
      <c r="B189" s="393" t="s">
        <v>113</v>
      </c>
      <c r="C189" s="153">
        <f aca="true" t="shared" si="40" ref="C189:R189">SUM(C46,C89,C132,C175,C188)</f>
        <v>22032</v>
      </c>
      <c r="D189" s="153">
        <f t="shared" si="40"/>
        <v>2539</v>
      </c>
      <c r="E189" s="153">
        <f t="shared" si="40"/>
        <v>1880</v>
      </c>
      <c r="F189" s="153">
        <f t="shared" si="40"/>
        <v>3852</v>
      </c>
      <c r="G189" s="153">
        <f t="shared" si="40"/>
        <v>154</v>
      </c>
      <c r="H189" s="153">
        <f t="shared" si="40"/>
        <v>2323</v>
      </c>
      <c r="I189" s="153">
        <f t="shared" si="40"/>
        <v>15</v>
      </c>
      <c r="J189" s="153">
        <f t="shared" si="40"/>
        <v>2715</v>
      </c>
      <c r="K189" s="153">
        <f t="shared" si="40"/>
        <v>14</v>
      </c>
      <c r="L189" s="153">
        <f t="shared" si="40"/>
        <v>28</v>
      </c>
      <c r="M189" s="153">
        <f t="shared" si="40"/>
        <v>400382.5</v>
      </c>
      <c r="N189" s="153">
        <f t="shared" si="40"/>
        <v>104090</v>
      </c>
      <c r="O189" s="153">
        <f t="shared" si="40"/>
        <v>175.5</v>
      </c>
      <c r="P189" s="153">
        <f t="shared" si="40"/>
        <v>135.5</v>
      </c>
      <c r="Q189" s="153">
        <f t="shared" si="40"/>
        <v>296252.5</v>
      </c>
      <c r="R189" s="153">
        <f t="shared" si="40"/>
        <v>3880</v>
      </c>
    </row>
  </sheetData>
  <sheetProtection selectLockedCells="1" selectUnlockedCells="1"/>
  <mergeCells count="41">
    <mergeCell ref="A1:Q1"/>
    <mergeCell ref="A2:B2"/>
    <mergeCell ref="C2:E2"/>
    <mergeCell ref="F2:J2"/>
    <mergeCell ref="K2:L2"/>
    <mergeCell ref="A4:A9"/>
    <mergeCell ref="A10:A15"/>
    <mergeCell ref="A16:A21"/>
    <mergeCell ref="A22:A27"/>
    <mergeCell ref="A28:A33"/>
    <mergeCell ref="A34:A39"/>
    <mergeCell ref="A40:A45"/>
    <mergeCell ref="A46:B46"/>
    <mergeCell ref="A47:A52"/>
    <mergeCell ref="A53:A58"/>
    <mergeCell ref="A59:A64"/>
    <mergeCell ref="A65:A70"/>
    <mergeCell ref="A71:A76"/>
    <mergeCell ref="A77:A82"/>
    <mergeCell ref="A83:A88"/>
    <mergeCell ref="A89:B89"/>
    <mergeCell ref="A90:A95"/>
    <mergeCell ref="A96:A101"/>
    <mergeCell ref="A102:A107"/>
    <mergeCell ref="A169:A174"/>
    <mergeCell ref="A108:A113"/>
    <mergeCell ref="A114:A119"/>
    <mergeCell ref="A120:A125"/>
    <mergeCell ref="A126:A131"/>
    <mergeCell ref="A132:B132"/>
    <mergeCell ref="A133:A138"/>
    <mergeCell ref="A175:B175"/>
    <mergeCell ref="A176:A181"/>
    <mergeCell ref="A182:A187"/>
    <mergeCell ref="A188:B188"/>
    <mergeCell ref="A189:B189"/>
    <mergeCell ref="A139:A144"/>
    <mergeCell ref="A145:A150"/>
    <mergeCell ref="A151:A156"/>
    <mergeCell ref="A157:A162"/>
    <mergeCell ref="A163:A168"/>
  </mergeCells>
  <printOptions/>
  <pageMargins left="0.39375" right="0.39375" top="0.3541666666666667" bottom="0.3541666666666667" header="0.5118055555555555" footer="0.5118055555555555"/>
  <pageSetup horizontalDpi="300" verticalDpi="300"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226"/>
  <sheetViews>
    <sheetView zoomScalePageLayoutView="0" workbookViewId="0" topLeftCell="A1">
      <pane ySplit="3" topLeftCell="A219" activePane="bottomLeft" state="frozen"/>
      <selection pane="topLeft" activeCell="A1" sqref="A1"/>
      <selection pane="bottomLeft" activeCell="F226" sqref="F226:J226"/>
    </sheetView>
  </sheetViews>
  <sheetFormatPr defaultColWidth="7.00390625" defaultRowHeight="12.75" customHeight="1"/>
  <cols>
    <col min="1" max="1" width="7.57421875" style="97" customWidth="1"/>
    <col min="2" max="2" width="16.57421875" style="97" customWidth="1"/>
    <col min="3" max="3" width="9.57421875" style="97" customWidth="1"/>
    <col min="4" max="5" width="7.57421875" style="97" customWidth="1"/>
    <col min="6" max="6" width="6.140625" style="97" customWidth="1"/>
    <col min="7" max="7" width="6.57421875" style="97" customWidth="1"/>
    <col min="8" max="8" width="6.140625" style="97" customWidth="1"/>
    <col min="9" max="10" width="7.140625" style="98" customWidth="1"/>
    <col min="11" max="11" width="10.57421875" style="97" customWidth="1"/>
    <col min="12" max="12" width="8.57421875" style="97" customWidth="1"/>
    <col min="13" max="13" width="10.140625" style="97" customWidth="1"/>
    <col min="14" max="14" width="8.57421875" style="97" customWidth="1"/>
    <col min="15" max="15" width="7.00390625" style="0" customWidth="1"/>
    <col min="16" max="16" width="11.57421875" style="0" customWidth="1"/>
    <col min="17" max="17" width="8.57421875" style="0" customWidth="1"/>
    <col min="18" max="20" width="10.57421875" style="0" customWidth="1"/>
    <col min="21" max="22" width="12.57421875" style="0" customWidth="1"/>
    <col min="23" max="23" width="11.57421875" style="0" customWidth="1"/>
  </cols>
  <sheetData>
    <row r="1" spans="1:18" ht="20.25" customHeight="1">
      <c r="A1" s="394" t="s">
        <v>88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144"/>
    </row>
    <row r="2" spans="1:18" ht="53.25" customHeight="1">
      <c r="A2" s="395" t="s">
        <v>137</v>
      </c>
      <c r="B2" s="395"/>
      <c r="C2" s="394" t="s">
        <v>90</v>
      </c>
      <c r="D2" s="394"/>
      <c r="E2" s="394"/>
      <c r="F2" s="394" t="s">
        <v>91</v>
      </c>
      <c r="G2" s="394"/>
      <c r="H2" s="394"/>
      <c r="I2" s="394"/>
      <c r="J2" s="394"/>
      <c r="K2" s="394" t="s">
        <v>92</v>
      </c>
      <c r="L2" s="394"/>
      <c r="M2" s="145" t="s">
        <v>135</v>
      </c>
      <c r="N2" s="103" t="s">
        <v>94</v>
      </c>
      <c r="O2" s="146" t="s">
        <v>95</v>
      </c>
      <c r="P2" s="146" t="s">
        <v>96</v>
      </c>
      <c r="Q2" s="161" t="s">
        <v>97</v>
      </c>
      <c r="R2" s="162" t="s">
        <v>98</v>
      </c>
    </row>
    <row r="3" spans="1:249" s="107" customFormat="1" ht="44.25" customHeight="1">
      <c r="A3" s="145" t="s">
        <v>99</v>
      </c>
      <c r="B3" s="145" t="s">
        <v>100</v>
      </c>
      <c r="C3" s="145" t="s">
        <v>136</v>
      </c>
      <c r="D3" s="145" t="s">
        <v>102</v>
      </c>
      <c r="E3" s="145" t="s">
        <v>103</v>
      </c>
      <c r="F3" s="145" t="s">
        <v>104</v>
      </c>
      <c r="G3" s="145" t="s">
        <v>105</v>
      </c>
      <c r="H3" s="145" t="s">
        <v>106</v>
      </c>
      <c r="I3" s="145" t="s">
        <v>107</v>
      </c>
      <c r="J3" s="145" t="s">
        <v>108</v>
      </c>
      <c r="K3" s="145" t="s">
        <v>109</v>
      </c>
      <c r="L3" s="145" t="s">
        <v>110</v>
      </c>
      <c r="M3" s="145" t="s">
        <v>111</v>
      </c>
      <c r="N3" s="145" t="s">
        <v>111</v>
      </c>
      <c r="O3" s="145" t="s">
        <v>111</v>
      </c>
      <c r="P3" s="145" t="s">
        <v>111</v>
      </c>
      <c r="Q3" s="145" t="s">
        <v>111</v>
      </c>
      <c r="R3" s="100" t="s">
        <v>127</v>
      </c>
      <c r="IF3"/>
      <c r="IG3"/>
      <c r="IH3"/>
      <c r="II3"/>
      <c r="IJ3"/>
      <c r="IK3"/>
      <c r="IL3"/>
      <c r="IM3"/>
      <c r="IN3"/>
      <c r="IO3"/>
    </row>
    <row r="4" spans="1:18" ht="12.75" customHeight="1">
      <c r="A4" s="387">
        <v>43586</v>
      </c>
      <c r="B4" s="108" t="s">
        <v>112</v>
      </c>
      <c r="C4" s="109">
        <v>296</v>
      </c>
      <c r="D4" s="109">
        <v>57</v>
      </c>
      <c r="E4" s="109">
        <v>30</v>
      </c>
      <c r="F4" s="109">
        <v>51</v>
      </c>
      <c r="G4" s="109"/>
      <c r="H4" s="110">
        <v>48</v>
      </c>
      <c r="I4" s="110">
        <v>1</v>
      </c>
      <c r="J4" s="111">
        <v>26</v>
      </c>
      <c r="K4" s="111"/>
      <c r="L4" s="111"/>
      <c r="M4" s="27">
        <f aca="true" t="shared" si="0" ref="M4:M9">SUM(C4*15,F4*7.5,G4*7.5,H4*7.5,I4*7.5,J4*7.5,K4*100,L4*20)</f>
        <v>5385</v>
      </c>
      <c r="N4" s="27">
        <v>1950</v>
      </c>
      <c r="O4" s="127"/>
      <c r="Q4" s="122">
        <f aca="true" t="shared" si="1" ref="Q4:Q20">SUM(M4-N4)-O4+P4</f>
        <v>3435</v>
      </c>
      <c r="R4" s="166">
        <v>70</v>
      </c>
    </row>
    <row r="5" spans="1:18" ht="12.75" customHeight="1">
      <c r="A5" s="387"/>
      <c r="B5" s="108" t="s">
        <v>113</v>
      </c>
      <c r="C5" s="109">
        <v>304</v>
      </c>
      <c r="D5" s="109"/>
      <c r="E5" s="109">
        <v>19</v>
      </c>
      <c r="F5" s="109">
        <v>59</v>
      </c>
      <c r="G5" s="109">
        <v>6</v>
      </c>
      <c r="H5" s="110">
        <v>60</v>
      </c>
      <c r="I5" s="110"/>
      <c r="J5" s="111">
        <v>29</v>
      </c>
      <c r="K5" s="111"/>
      <c r="L5" s="111"/>
      <c r="M5" s="27">
        <f t="shared" si="0"/>
        <v>5715</v>
      </c>
      <c r="N5" s="27">
        <v>2325</v>
      </c>
      <c r="P5" s="167"/>
      <c r="Q5" s="122">
        <f t="shared" si="1"/>
        <v>3390</v>
      </c>
      <c r="R5" s="166">
        <v>81</v>
      </c>
    </row>
    <row r="6" spans="1:23" ht="12.75" customHeight="1">
      <c r="A6" s="387"/>
      <c r="B6" s="108" t="s">
        <v>114</v>
      </c>
      <c r="C6" s="109">
        <v>535</v>
      </c>
      <c r="D6" s="109"/>
      <c r="E6" s="109">
        <v>68</v>
      </c>
      <c r="F6" s="109">
        <v>67</v>
      </c>
      <c r="G6" s="109">
        <v>11</v>
      </c>
      <c r="H6" s="110">
        <v>82</v>
      </c>
      <c r="I6" s="110"/>
      <c r="J6" s="111">
        <v>111</v>
      </c>
      <c r="K6" s="111"/>
      <c r="L6" s="111"/>
      <c r="M6" s="27">
        <f t="shared" si="0"/>
        <v>10057.5</v>
      </c>
      <c r="N6" s="27">
        <v>3780</v>
      </c>
      <c r="O6" s="127"/>
      <c r="P6" s="167"/>
      <c r="Q6" s="122">
        <f t="shared" si="1"/>
        <v>6277.5</v>
      </c>
      <c r="R6" s="166">
        <v>129</v>
      </c>
      <c r="T6" s="401" t="s">
        <v>138</v>
      </c>
      <c r="U6" s="401"/>
      <c r="V6" s="401"/>
      <c r="W6" s="401"/>
    </row>
    <row r="7" spans="1:23" ht="12.75" customHeight="1">
      <c r="A7" s="387"/>
      <c r="B7" s="108" t="s">
        <v>139</v>
      </c>
      <c r="C7" s="109"/>
      <c r="D7" s="109"/>
      <c r="E7" s="109"/>
      <c r="F7" s="109"/>
      <c r="G7" s="109"/>
      <c r="H7" s="110"/>
      <c r="I7" s="110"/>
      <c r="J7" s="111"/>
      <c r="K7" s="111"/>
      <c r="L7" s="111"/>
      <c r="M7" s="27">
        <f t="shared" si="0"/>
        <v>0</v>
      </c>
      <c r="N7" s="27"/>
      <c r="O7" s="127"/>
      <c r="P7" s="167"/>
      <c r="Q7" s="122">
        <f t="shared" si="1"/>
        <v>0</v>
      </c>
      <c r="R7" s="166"/>
      <c r="T7" s="401"/>
      <c r="U7" s="401"/>
      <c r="V7" s="401"/>
      <c r="W7" s="401"/>
    </row>
    <row r="8" spans="1:23" ht="12.75" customHeight="1">
      <c r="A8" s="387"/>
      <c r="B8" s="108" t="s">
        <v>115</v>
      </c>
      <c r="C8" s="109">
        <v>305</v>
      </c>
      <c r="D8" s="109">
        <v>35</v>
      </c>
      <c r="E8" s="109">
        <v>23</v>
      </c>
      <c r="F8" s="109">
        <v>44</v>
      </c>
      <c r="G8" s="109"/>
      <c r="H8" s="110">
        <v>34</v>
      </c>
      <c r="I8" s="110">
        <v>1</v>
      </c>
      <c r="J8" s="111">
        <v>41</v>
      </c>
      <c r="K8" s="111"/>
      <c r="L8" s="111"/>
      <c r="M8" s="27">
        <f t="shared" si="0"/>
        <v>5475</v>
      </c>
      <c r="N8" s="27">
        <v>2145</v>
      </c>
      <c r="O8" s="127"/>
      <c r="P8" s="167"/>
      <c r="Q8" s="122">
        <f t="shared" si="1"/>
        <v>3330</v>
      </c>
      <c r="R8" s="166">
        <v>75</v>
      </c>
      <c r="T8" s="401"/>
      <c r="U8" s="401"/>
      <c r="V8" s="401"/>
      <c r="W8" s="401"/>
    </row>
    <row r="9" spans="1:23" ht="12.75" customHeight="1">
      <c r="A9" s="387"/>
      <c r="B9" s="108" t="s">
        <v>116</v>
      </c>
      <c r="C9" s="109">
        <v>59</v>
      </c>
      <c r="D9" s="109">
        <v>46</v>
      </c>
      <c r="E9" s="109">
        <v>17</v>
      </c>
      <c r="F9" s="109">
        <v>15</v>
      </c>
      <c r="G9" s="109"/>
      <c r="H9" s="110">
        <v>8</v>
      </c>
      <c r="I9" s="110"/>
      <c r="J9" s="111">
        <v>16</v>
      </c>
      <c r="K9" s="111"/>
      <c r="L9" s="111"/>
      <c r="M9" s="27">
        <f t="shared" si="0"/>
        <v>1177.5</v>
      </c>
      <c r="N9" s="27">
        <v>315</v>
      </c>
      <c r="O9" s="127"/>
      <c r="P9" s="167"/>
      <c r="Q9" s="122">
        <f t="shared" si="1"/>
        <v>862.5</v>
      </c>
      <c r="R9" s="166">
        <v>12</v>
      </c>
      <c r="T9" s="177" t="s">
        <v>140</v>
      </c>
      <c r="U9" s="177" t="s">
        <v>141</v>
      </c>
      <c r="V9" s="177" t="s">
        <v>142</v>
      </c>
      <c r="W9" s="177" t="s">
        <v>143</v>
      </c>
    </row>
    <row r="10" spans="1:23" ht="12.75" customHeight="1">
      <c r="A10" s="387"/>
      <c r="B10" s="116" t="s">
        <v>117</v>
      </c>
      <c r="C10" s="117">
        <f aca="true" t="shared" si="2" ref="C10:P10">SUM(C4:C9)</f>
        <v>1499</v>
      </c>
      <c r="D10" s="117">
        <f t="shared" si="2"/>
        <v>138</v>
      </c>
      <c r="E10" s="117">
        <f t="shared" si="2"/>
        <v>157</v>
      </c>
      <c r="F10" s="117">
        <f t="shared" si="2"/>
        <v>236</v>
      </c>
      <c r="G10" s="117">
        <f t="shared" si="2"/>
        <v>17</v>
      </c>
      <c r="H10" s="117">
        <f t="shared" si="2"/>
        <v>232</v>
      </c>
      <c r="I10" s="117">
        <f t="shared" si="2"/>
        <v>2</v>
      </c>
      <c r="J10" s="117">
        <f t="shared" si="2"/>
        <v>223</v>
      </c>
      <c r="K10" s="117">
        <f t="shared" si="2"/>
        <v>0</v>
      </c>
      <c r="L10" s="118">
        <f t="shared" si="2"/>
        <v>0</v>
      </c>
      <c r="M10" s="119">
        <f t="shared" si="2"/>
        <v>27810</v>
      </c>
      <c r="N10" s="119">
        <f t="shared" si="2"/>
        <v>10515</v>
      </c>
      <c r="O10" s="118">
        <f t="shared" si="2"/>
        <v>0</v>
      </c>
      <c r="P10" s="118">
        <f t="shared" si="2"/>
        <v>0</v>
      </c>
      <c r="Q10" s="120">
        <f t="shared" si="1"/>
        <v>17295</v>
      </c>
      <c r="R10" s="121">
        <f>SUM(R4:R9)</f>
        <v>367</v>
      </c>
      <c r="T10" s="400">
        <v>2</v>
      </c>
      <c r="U10" s="400">
        <v>862</v>
      </c>
      <c r="V10" s="400">
        <v>110</v>
      </c>
      <c r="W10" s="400">
        <v>85</v>
      </c>
    </row>
    <row r="11" spans="1:23" ht="12.75" customHeight="1">
      <c r="A11" s="387">
        <v>43587</v>
      </c>
      <c r="B11" s="108" t="s">
        <v>112</v>
      </c>
      <c r="C11" s="109">
        <v>237</v>
      </c>
      <c r="D11" s="109">
        <v>44</v>
      </c>
      <c r="E11" s="109">
        <v>14</v>
      </c>
      <c r="F11" s="109">
        <v>25</v>
      </c>
      <c r="G11" s="109"/>
      <c r="H11" s="110"/>
      <c r="I11" s="110"/>
      <c r="J11" s="111">
        <v>22</v>
      </c>
      <c r="K11" s="111"/>
      <c r="L11" s="111"/>
      <c r="M11" s="27">
        <f aca="true" t="shared" si="3" ref="M11:M16">SUM(C11*15,F11*7.5,G11*7.5,H11*7.5,I11*7.5,J11*7.5,K11*100,L11*20)</f>
        <v>3907.5</v>
      </c>
      <c r="N11" s="27">
        <v>630</v>
      </c>
      <c r="O11" s="165">
        <v>10</v>
      </c>
      <c r="Q11" s="122">
        <f t="shared" si="1"/>
        <v>3267.5</v>
      </c>
      <c r="R11" s="166">
        <v>27</v>
      </c>
      <c r="T11" s="400"/>
      <c r="U11" s="400"/>
      <c r="V11" s="400"/>
      <c r="W11" s="400"/>
    </row>
    <row r="12" spans="1:23" ht="12.75" customHeight="1">
      <c r="A12" s="387"/>
      <c r="B12" s="108" t="s">
        <v>113</v>
      </c>
      <c r="C12" s="109"/>
      <c r="D12" s="109"/>
      <c r="E12" s="109"/>
      <c r="F12" s="109"/>
      <c r="G12" s="109"/>
      <c r="H12" s="110"/>
      <c r="I12" s="110"/>
      <c r="J12" s="111"/>
      <c r="K12" s="111"/>
      <c r="L12" s="111"/>
      <c r="M12" s="27">
        <f t="shared" si="3"/>
        <v>0</v>
      </c>
      <c r="N12" s="27"/>
      <c r="O12" s="27"/>
      <c r="P12" s="167"/>
      <c r="Q12" s="122">
        <f t="shared" si="1"/>
        <v>0</v>
      </c>
      <c r="R12" s="166"/>
      <c r="T12" s="400">
        <v>3</v>
      </c>
      <c r="U12" s="400">
        <v>1075</v>
      </c>
      <c r="V12" s="400">
        <v>121</v>
      </c>
      <c r="W12" s="400">
        <v>58</v>
      </c>
    </row>
    <row r="13" spans="1:23" ht="12.75" customHeight="1">
      <c r="A13" s="387"/>
      <c r="B13" s="108" t="s">
        <v>114</v>
      </c>
      <c r="C13" s="109">
        <v>270</v>
      </c>
      <c r="D13" s="109"/>
      <c r="E13" s="109">
        <v>51</v>
      </c>
      <c r="F13" s="109">
        <v>27</v>
      </c>
      <c r="G13" s="109"/>
      <c r="H13" s="110">
        <v>21</v>
      </c>
      <c r="I13" s="110"/>
      <c r="J13" s="111">
        <v>22</v>
      </c>
      <c r="K13" s="111">
        <v>1</v>
      </c>
      <c r="L13" s="111">
        <v>1</v>
      </c>
      <c r="M13" s="27">
        <f t="shared" si="3"/>
        <v>4695</v>
      </c>
      <c r="N13" s="27">
        <v>1027.5</v>
      </c>
      <c r="O13" s="127"/>
      <c r="P13" s="167"/>
      <c r="Q13" s="122">
        <f t="shared" si="1"/>
        <v>3667.5</v>
      </c>
      <c r="R13" s="166">
        <v>44</v>
      </c>
      <c r="T13" s="400"/>
      <c r="U13" s="400"/>
      <c r="V13" s="400"/>
      <c r="W13" s="400"/>
    </row>
    <row r="14" spans="1:23" ht="12.75" customHeight="1">
      <c r="A14" s="387"/>
      <c r="B14" s="108" t="s">
        <v>139</v>
      </c>
      <c r="C14" s="109">
        <v>2</v>
      </c>
      <c r="D14" s="109"/>
      <c r="E14" s="109"/>
      <c r="F14" s="109"/>
      <c r="G14" s="109"/>
      <c r="H14" s="110"/>
      <c r="I14" s="110"/>
      <c r="J14" s="111"/>
      <c r="K14" s="111"/>
      <c r="L14" s="111"/>
      <c r="M14" s="27">
        <f t="shared" si="3"/>
        <v>30</v>
      </c>
      <c r="N14" s="27"/>
      <c r="O14" s="127"/>
      <c r="P14" s="167"/>
      <c r="Q14" s="122">
        <f t="shared" si="1"/>
        <v>30</v>
      </c>
      <c r="R14" s="166"/>
      <c r="T14" s="178">
        <v>4</v>
      </c>
      <c r="U14" s="178">
        <v>2875</v>
      </c>
      <c r="V14" s="178">
        <v>138</v>
      </c>
      <c r="W14" s="178">
        <v>119</v>
      </c>
    </row>
    <row r="15" spans="1:23" ht="12.75" customHeight="1">
      <c r="A15" s="387"/>
      <c r="B15" s="108" t="s">
        <v>115</v>
      </c>
      <c r="C15" s="109">
        <v>152</v>
      </c>
      <c r="D15" s="109">
        <v>35</v>
      </c>
      <c r="E15" s="109">
        <v>14</v>
      </c>
      <c r="F15" s="109">
        <v>35</v>
      </c>
      <c r="G15" s="109"/>
      <c r="H15" s="110">
        <v>16</v>
      </c>
      <c r="I15" s="110"/>
      <c r="J15" s="111">
        <v>15</v>
      </c>
      <c r="K15" s="111"/>
      <c r="L15" s="111"/>
      <c r="M15" s="27">
        <f t="shared" si="3"/>
        <v>2775</v>
      </c>
      <c r="N15" s="27">
        <v>600</v>
      </c>
      <c r="O15" s="127"/>
      <c r="P15" s="167"/>
      <c r="Q15" s="122">
        <f t="shared" si="1"/>
        <v>2175</v>
      </c>
      <c r="R15" s="166">
        <v>28</v>
      </c>
      <c r="T15" s="400">
        <v>5</v>
      </c>
      <c r="U15" s="400">
        <v>4233</v>
      </c>
      <c r="V15" s="400">
        <v>171</v>
      </c>
      <c r="W15" s="400">
        <v>130</v>
      </c>
    </row>
    <row r="16" spans="1:23" ht="12.75" customHeight="1">
      <c r="A16" s="387"/>
      <c r="B16" s="108" t="s">
        <v>116</v>
      </c>
      <c r="C16" s="109">
        <v>20</v>
      </c>
      <c r="D16" s="109">
        <v>31</v>
      </c>
      <c r="E16" s="109">
        <v>6</v>
      </c>
      <c r="F16" s="109"/>
      <c r="G16" s="109"/>
      <c r="H16" s="110"/>
      <c r="I16" s="110"/>
      <c r="J16" s="111"/>
      <c r="K16" s="111"/>
      <c r="L16" s="111"/>
      <c r="M16" s="27">
        <f t="shared" si="3"/>
        <v>300</v>
      </c>
      <c r="N16" s="27"/>
      <c r="O16" s="127"/>
      <c r="P16" s="167"/>
      <c r="Q16" s="122">
        <f t="shared" si="1"/>
        <v>300</v>
      </c>
      <c r="R16" s="166"/>
      <c r="T16" s="400"/>
      <c r="U16" s="400"/>
      <c r="V16" s="400"/>
      <c r="W16" s="400"/>
    </row>
    <row r="17" spans="1:23" ht="12.75" customHeight="1">
      <c r="A17" s="387"/>
      <c r="B17" s="116" t="s">
        <v>117</v>
      </c>
      <c r="C17" s="117">
        <f aca="true" t="shared" si="4" ref="C17:P17">SUM(C11:C16)</f>
        <v>681</v>
      </c>
      <c r="D17" s="117">
        <f t="shared" si="4"/>
        <v>110</v>
      </c>
      <c r="E17" s="117">
        <f t="shared" si="4"/>
        <v>85</v>
      </c>
      <c r="F17" s="117">
        <f t="shared" si="4"/>
        <v>87</v>
      </c>
      <c r="G17" s="117">
        <f t="shared" si="4"/>
        <v>0</v>
      </c>
      <c r="H17" s="117">
        <f t="shared" si="4"/>
        <v>37</v>
      </c>
      <c r="I17" s="117">
        <f t="shared" si="4"/>
        <v>0</v>
      </c>
      <c r="J17" s="117">
        <f t="shared" si="4"/>
        <v>59</v>
      </c>
      <c r="K17" s="117">
        <f t="shared" si="4"/>
        <v>1</v>
      </c>
      <c r="L17" s="118">
        <f t="shared" si="4"/>
        <v>1</v>
      </c>
      <c r="M17" s="119">
        <f t="shared" si="4"/>
        <v>11707.5</v>
      </c>
      <c r="N17" s="119">
        <f t="shared" si="4"/>
        <v>2257.5</v>
      </c>
      <c r="O17" s="118">
        <f t="shared" si="4"/>
        <v>10</v>
      </c>
      <c r="P17" s="118">
        <f t="shared" si="4"/>
        <v>0</v>
      </c>
      <c r="Q17" s="120">
        <f t="shared" si="1"/>
        <v>9440</v>
      </c>
      <c r="R17" s="121">
        <f>SUM(R11:R16)</f>
        <v>99</v>
      </c>
      <c r="T17" s="179" t="s">
        <v>144</v>
      </c>
      <c r="U17" s="179">
        <f>SUM(U10:U16)</f>
        <v>9045</v>
      </c>
      <c r="V17" s="179">
        <f>SUM(V10:V16)</f>
        <v>540</v>
      </c>
      <c r="W17" s="179">
        <f>SUM(W10:W16)</f>
        <v>392</v>
      </c>
    </row>
    <row r="18" spans="1:18" ht="12.75" customHeight="1">
      <c r="A18" s="387">
        <v>43588</v>
      </c>
      <c r="B18" s="108" t="s">
        <v>112</v>
      </c>
      <c r="C18" s="109">
        <v>332</v>
      </c>
      <c r="D18" s="109">
        <v>26</v>
      </c>
      <c r="E18" s="109">
        <v>34</v>
      </c>
      <c r="F18" s="109">
        <v>30</v>
      </c>
      <c r="G18" s="109">
        <v>3</v>
      </c>
      <c r="H18" s="110">
        <v>17</v>
      </c>
      <c r="I18" s="110"/>
      <c r="J18" s="111">
        <v>69</v>
      </c>
      <c r="K18" s="111">
        <v>1</v>
      </c>
      <c r="L18" s="111">
        <v>1</v>
      </c>
      <c r="M18" s="27">
        <f>SUM(C18*15,F18*7.5,G18*7.5,H18*7.5,I18*7.5,J18*7.5,K18*100,L18*20)</f>
        <v>5992.5</v>
      </c>
      <c r="N18" s="27">
        <v>1942.5</v>
      </c>
      <c r="O18" s="127"/>
      <c r="Q18" s="122">
        <f t="shared" si="1"/>
        <v>4050</v>
      </c>
      <c r="R18" s="166">
        <v>69</v>
      </c>
    </row>
    <row r="19" spans="1:18" ht="12.75" customHeight="1">
      <c r="A19" s="387"/>
      <c r="B19" s="108" t="s">
        <v>113</v>
      </c>
      <c r="C19" s="109"/>
      <c r="D19" s="109"/>
      <c r="E19" s="109"/>
      <c r="F19" s="109"/>
      <c r="G19" s="109"/>
      <c r="H19" s="110"/>
      <c r="I19" s="110"/>
      <c r="J19" s="111"/>
      <c r="K19" s="111"/>
      <c r="L19" s="111"/>
      <c r="M19" s="27">
        <f>SUM(C19*15,F19*7.5,G19*7.5,H19*7.5,I19*7.5,J19*7.5,K19*100,L19*20)</f>
        <v>0</v>
      </c>
      <c r="N19" s="27"/>
      <c r="P19" s="167"/>
      <c r="Q19" s="122">
        <f t="shared" si="1"/>
        <v>0</v>
      </c>
      <c r="R19" s="166"/>
    </row>
    <row r="20" spans="1:18" ht="12.75" customHeight="1">
      <c r="A20" s="387"/>
      <c r="B20" s="108" t="s">
        <v>114</v>
      </c>
      <c r="C20" s="109">
        <v>246</v>
      </c>
      <c r="D20" s="109">
        <v>29</v>
      </c>
      <c r="E20" s="109">
        <v>9</v>
      </c>
      <c r="F20" s="109">
        <v>44</v>
      </c>
      <c r="G20" s="109"/>
      <c r="H20" s="110">
        <v>22</v>
      </c>
      <c r="I20" s="110">
        <v>1</v>
      </c>
      <c r="J20" s="111">
        <v>95</v>
      </c>
      <c r="K20" s="111">
        <v>2</v>
      </c>
      <c r="L20" s="111">
        <v>1</v>
      </c>
      <c r="M20" s="27">
        <f>SUM(C20*15,F20*7.5,G20*7.5,H20*7.5,I20*7.5,J20*7.5,K20*100,L20*20)</f>
        <v>5125</v>
      </c>
      <c r="N20" s="27">
        <v>1285</v>
      </c>
      <c r="O20" s="127"/>
      <c r="P20" s="167"/>
      <c r="Q20" s="122">
        <f t="shared" si="1"/>
        <v>3840</v>
      </c>
      <c r="R20" s="166">
        <v>58</v>
      </c>
    </row>
    <row r="21" spans="1:18" ht="12.75" customHeight="1">
      <c r="A21" s="387"/>
      <c r="B21" s="108" t="s">
        <v>139</v>
      </c>
      <c r="C21" s="109"/>
      <c r="D21" s="109"/>
      <c r="E21" s="109"/>
      <c r="F21" s="109"/>
      <c r="G21" s="109"/>
      <c r="H21" s="110"/>
      <c r="I21" s="110"/>
      <c r="J21" s="111"/>
      <c r="K21" s="111"/>
      <c r="L21" s="111"/>
      <c r="M21" s="27"/>
      <c r="N21" s="27"/>
      <c r="O21" s="127"/>
      <c r="P21" s="167"/>
      <c r="Q21" s="122"/>
      <c r="R21" s="166"/>
    </row>
    <row r="22" spans="1:18" ht="12.75" customHeight="1">
      <c r="A22" s="387"/>
      <c r="B22" s="108" t="s">
        <v>115</v>
      </c>
      <c r="C22" s="109">
        <v>113</v>
      </c>
      <c r="D22" s="109">
        <v>39</v>
      </c>
      <c r="E22" s="109">
        <v>9</v>
      </c>
      <c r="F22" s="109">
        <v>19</v>
      </c>
      <c r="G22" s="109">
        <v>1</v>
      </c>
      <c r="H22" s="110">
        <v>13</v>
      </c>
      <c r="I22" s="110"/>
      <c r="J22" s="111">
        <v>26</v>
      </c>
      <c r="K22" s="111"/>
      <c r="L22" s="111"/>
      <c r="M22" s="27">
        <f>SUM(C22*15,F22*7.5,G22*7.5,H22*7.5,I22*7.5,J22*7.5,K22*100,L22*20)</f>
        <v>2137.5</v>
      </c>
      <c r="N22" s="27">
        <v>547.5</v>
      </c>
      <c r="O22" s="127"/>
      <c r="P22" s="167"/>
      <c r="Q22" s="122">
        <f aca="true" t="shared" si="5" ref="Q22:Q38">SUM(M22-N22)-O22+P22</f>
        <v>1590</v>
      </c>
      <c r="R22" s="166">
        <v>22</v>
      </c>
    </row>
    <row r="23" spans="1:18" ht="12.75" customHeight="1">
      <c r="A23" s="387"/>
      <c r="B23" s="108" t="s">
        <v>116</v>
      </c>
      <c r="C23" s="109">
        <v>28</v>
      </c>
      <c r="D23" s="109">
        <v>27</v>
      </c>
      <c r="E23" s="109">
        <v>6</v>
      </c>
      <c r="F23" s="109"/>
      <c r="G23" s="109">
        <v>1</v>
      </c>
      <c r="H23" s="110"/>
      <c r="I23" s="110"/>
      <c r="J23" s="111">
        <v>15</v>
      </c>
      <c r="K23" s="111"/>
      <c r="L23" s="111"/>
      <c r="M23" s="27">
        <f>SUM(C23*15,F23*7.5,G23*7.5,H23*7.5,I23*7.5,J23*7.5,K23*100,L23*20)</f>
        <v>540</v>
      </c>
      <c r="N23" s="27">
        <v>75</v>
      </c>
      <c r="O23" s="127"/>
      <c r="P23" s="167"/>
      <c r="Q23" s="122">
        <f t="shared" si="5"/>
        <v>465</v>
      </c>
      <c r="R23" s="166">
        <v>2</v>
      </c>
    </row>
    <row r="24" spans="1:18" ht="12.75" customHeight="1">
      <c r="A24" s="387"/>
      <c r="B24" s="116" t="s">
        <v>117</v>
      </c>
      <c r="C24" s="117">
        <f aca="true" t="shared" si="6" ref="C24:P24">SUM(C18:C23)</f>
        <v>719</v>
      </c>
      <c r="D24" s="117">
        <f t="shared" si="6"/>
        <v>121</v>
      </c>
      <c r="E24" s="117">
        <f t="shared" si="6"/>
        <v>58</v>
      </c>
      <c r="F24" s="117">
        <f t="shared" si="6"/>
        <v>93</v>
      </c>
      <c r="G24" s="117">
        <f t="shared" si="6"/>
        <v>5</v>
      </c>
      <c r="H24" s="117">
        <f t="shared" si="6"/>
        <v>52</v>
      </c>
      <c r="I24" s="117">
        <f t="shared" si="6"/>
        <v>1</v>
      </c>
      <c r="J24" s="117">
        <f t="shared" si="6"/>
        <v>205</v>
      </c>
      <c r="K24" s="117">
        <f t="shared" si="6"/>
        <v>3</v>
      </c>
      <c r="L24" s="118">
        <f t="shared" si="6"/>
        <v>2</v>
      </c>
      <c r="M24" s="119">
        <f t="shared" si="6"/>
        <v>13795</v>
      </c>
      <c r="N24" s="119">
        <f t="shared" si="6"/>
        <v>3850</v>
      </c>
      <c r="O24" s="118">
        <f t="shared" si="6"/>
        <v>0</v>
      </c>
      <c r="P24" s="118">
        <f t="shared" si="6"/>
        <v>0</v>
      </c>
      <c r="Q24" s="120">
        <f t="shared" si="5"/>
        <v>9945</v>
      </c>
      <c r="R24" s="121">
        <f>SUM(R18:R23)</f>
        <v>151</v>
      </c>
    </row>
    <row r="25" spans="1:18" ht="12.75" customHeight="1">
      <c r="A25" s="387">
        <v>43589</v>
      </c>
      <c r="B25" s="108" t="s">
        <v>112</v>
      </c>
      <c r="C25" s="109">
        <v>411</v>
      </c>
      <c r="D25" s="109">
        <v>42</v>
      </c>
      <c r="E25" s="109">
        <v>27</v>
      </c>
      <c r="F25" s="109">
        <v>88</v>
      </c>
      <c r="G25" s="109">
        <v>7</v>
      </c>
      <c r="H25" s="110">
        <v>59</v>
      </c>
      <c r="I25" s="110"/>
      <c r="J25" s="111">
        <v>174</v>
      </c>
      <c r="K25" s="111"/>
      <c r="L25" s="111">
        <v>1</v>
      </c>
      <c r="M25" s="27">
        <f aca="true" t="shared" si="7" ref="M25:M30">SUM(C25*15,F25*7.5,G25*7.5,H25*7.5,I25*7.5,J25*7.5,K25*100,L25*20)</f>
        <v>8645</v>
      </c>
      <c r="N25" s="27">
        <v>2817.5</v>
      </c>
      <c r="O25" s="165">
        <v>10.5</v>
      </c>
      <c r="Q25" s="122">
        <f t="shared" si="5"/>
        <v>5817</v>
      </c>
      <c r="R25" s="166">
        <v>115</v>
      </c>
    </row>
    <row r="26" spans="1:18" ht="12.75" customHeight="1">
      <c r="A26" s="387"/>
      <c r="B26" s="108" t="s">
        <v>113</v>
      </c>
      <c r="C26" s="109">
        <v>332</v>
      </c>
      <c r="D26" s="109">
        <v>42</v>
      </c>
      <c r="E26" s="109">
        <v>4</v>
      </c>
      <c r="F26" s="109">
        <v>71</v>
      </c>
      <c r="G26" s="109">
        <v>5</v>
      </c>
      <c r="H26" s="110">
        <v>8</v>
      </c>
      <c r="I26" s="110"/>
      <c r="J26" s="111">
        <v>160</v>
      </c>
      <c r="K26" s="111"/>
      <c r="L26" s="111">
        <v>1</v>
      </c>
      <c r="M26" s="27">
        <f t="shared" si="7"/>
        <v>6830</v>
      </c>
      <c r="N26" s="27">
        <v>2767.5</v>
      </c>
      <c r="O26" s="27"/>
      <c r="P26" s="167"/>
      <c r="Q26" s="122">
        <f t="shared" si="5"/>
        <v>4062.5</v>
      </c>
      <c r="R26" s="166">
        <v>104</v>
      </c>
    </row>
    <row r="27" spans="1:18" ht="12.75" customHeight="1">
      <c r="A27" s="387"/>
      <c r="B27" s="108" t="s">
        <v>114</v>
      </c>
      <c r="C27" s="109">
        <v>366</v>
      </c>
      <c r="D27" s="109"/>
      <c r="E27" s="109">
        <v>23</v>
      </c>
      <c r="F27" s="109">
        <v>56</v>
      </c>
      <c r="G27" s="109">
        <v>10</v>
      </c>
      <c r="H27" s="110">
        <v>30</v>
      </c>
      <c r="I27" s="110"/>
      <c r="J27" s="111">
        <v>261</v>
      </c>
      <c r="K27" s="111"/>
      <c r="L27" s="111">
        <v>2</v>
      </c>
      <c r="M27" s="27">
        <f t="shared" si="7"/>
        <v>8207.5</v>
      </c>
      <c r="N27" s="27">
        <v>3035</v>
      </c>
      <c r="O27" s="127">
        <v>5.5</v>
      </c>
      <c r="P27" s="167"/>
      <c r="Q27" s="122">
        <f t="shared" si="5"/>
        <v>5167</v>
      </c>
      <c r="R27" s="166">
        <v>124</v>
      </c>
    </row>
    <row r="28" spans="1:18" ht="12.75" customHeight="1">
      <c r="A28" s="387"/>
      <c r="B28" s="108" t="s">
        <v>139</v>
      </c>
      <c r="C28" s="109">
        <v>133</v>
      </c>
      <c r="D28" s="109">
        <v>2</v>
      </c>
      <c r="E28" s="109">
        <v>11</v>
      </c>
      <c r="F28" s="109">
        <v>24</v>
      </c>
      <c r="G28" s="109">
        <v>1</v>
      </c>
      <c r="H28" s="110">
        <v>26</v>
      </c>
      <c r="I28" s="110"/>
      <c r="J28" s="111">
        <v>40</v>
      </c>
      <c r="K28" s="111"/>
      <c r="L28" s="111"/>
      <c r="M28" s="27">
        <f t="shared" si="7"/>
        <v>2677.5</v>
      </c>
      <c r="N28" s="27">
        <v>877.5</v>
      </c>
      <c r="O28" s="127"/>
      <c r="P28" s="167"/>
      <c r="Q28" s="122">
        <f t="shared" si="5"/>
        <v>1800</v>
      </c>
      <c r="R28" s="166">
        <v>37</v>
      </c>
    </row>
    <row r="29" spans="1:18" ht="12.75" customHeight="1">
      <c r="A29" s="387"/>
      <c r="B29" s="108" t="s">
        <v>115</v>
      </c>
      <c r="C29" s="109">
        <v>268</v>
      </c>
      <c r="D29" s="109">
        <v>29</v>
      </c>
      <c r="E29" s="109">
        <v>39</v>
      </c>
      <c r="F29" s="109">
        <v>45</v>
      </c>
      <c r="G29" s="109">
        <v>6</v>
      </c>
      <c r="H29" s="110">
        <v>20</v>
      </c>
      <c r="I29" s="110">
        <v>3</v>
      </c>
      <c r="J29" s="111">
        <v>109</v>
      </c>
      <c r="K29" s="111"/>
      <c r="L29" s="111"/>
      <c r="M29" s="27">
        <f t="shared" si="7"/>
        <v>5392.5</v>
      </c>
      <c r="N29" s="27">
        <v>1980</v>
      </c>
      <c r="O29" s="127"/>
      <c r="P29" s="167"/>
      <c r="Q29" s="122">
        <f t="shared" si="5"/>
        <v>3412.5</v>
      </c>
      <c r="R29" s="166">
        <v>81</v>
      </c>
    </row>
    <row r="30" spans="1:18" ht="12.75" customHeight="1">
      <c r="A30" s="387"/>
      <c r="B30" s="108" t="s">
        <v>116</v>
      </c>
      <c r="C30" s="109">
        <v>78</v>
      </c>
      <c r="D30" s="109">
        <v>23</v>
      </c>
      <c r="E30" s="109">
        <v>15</v>
      </c>
      <c r="F30" s="109">
        <v>15</v>
      </c>
      <c r="G30" s="109">
        <v>2</v>
      </c>
      <c r="H30" s="110">
        <v>12</v>
      </c>
      <c r="I30" s="110"/>
      <c r="J30" s="111">
        <v>55</v>
      </c>
      <c r="K30" s="111"/>
      <c r="L30" s="111"/>
      <c r="M30" s="27">
        <f t="shared" si="7"/>
        <v>1800</v>
      </c>
      <c r="N30" s="27">
        <v>600</v>
      </c>
      <c r="O30" s="127">
        <v>45</v>
      </c>
      <c r="P30" s="167"/>
      <c r="Q30" s="122">
        <f t="shared" si="5"/>
        <v>1155</v>
      </c>
      <c r="R30" s="166">
        <v>26</v>
      </c>
    </row>
    <row r="31" spans="1:18" ht="12.75" customHeight="1">
      <c r="A31" s="387"/>
      <c r="B31" s="116" t="s">
        <v>117</v>
      </c>
      <c r="C31" s="117">
        <f aca="true" t="shared" si="8" ref="C31:P31">SUM(C25:C30)</f>
        <v>1588</v>
      </c>
      <c r="D31" s="117">
        <f t="shared" si="8"/>
        <v>138</v>
      </c>
      <c r="E31" s="117">
        <f t="shared" si="8"/>
        <v>119</v>
      </c>
      <c r="F31" s="117">
        <f t="shared" si="8"/>
        <v>299</v>
      </c>
      <c r="G31" s="117">
        <f t="shared" si="8"/>
        <v>31</v>
      </c>
      <c r="H31" s="117">
        <f t="shared" si="8"/>
        <v>155</v>
      </c>
      <c r="I31" s="117">
        <f t="shared" si="8"/>
        <v>3</v>
      </c>
      <c r="J31" s="117">
        <f t="shared" si="8"/>
        <v>799</v>
      </c>
      <c r="K31" s="117">
        <f t="shared" si="8"/>
        <v>0</v>
      </c>
      <c r="L31" s="118">
        <f t="shared" si="8"/>
        <v>4</v>
      </c>
      <c r="M31" s="119">
        <f t="shared" si="8"/>
        <v>33552.5</v>
      </c>
      <c r="N31" s="119">
        <f t="shared" si="8"/>
        <v>12077.5</v>
      </c>
      <c r="O31" s="118">
        <f t="shared" si="8"/>
        <v>61</v>
      </c>
      <c r="P31" s="118">
        <f t="shared" si="8"/>
        <v>0</v>
      </c>
      <c r="Q31" s="120">
        <f t="shared" si="5"/>
        <v>21414</v>
      </c>
      <c r="R31" s="121">
        <f>SUM(R25:R30)</f>
        <v>487</v>
      </c>
    </row>
    <row r="32" spans="1:18" ht="12.75" customHeight="1">
      <c r="A32" s="387">
        <v>43590</v>
      </c>
      <c r="B32" s="108" t="s">
        <v>112</v>
      </c>
      <c r="C32" s="109">
        <v>477</v>
      </c>
      <c r="D32" s="109">
        <v>75</v>
      </c>
      <c r="E32" s="109">
        <v>37</v>
      </c>
      <c r="F32" s="109">
        <v>54</v>
      </c>
      <c r="G32" s="109">
        <v>3</v>
      </c>
      <c r="H32" s="110">
        <v>74</v>
      </c>
      <c r="I32" s="110"/>
      <c r="J32" s="111">
        <v>126</v>
      </c>
      <c r="K32" s="111"/>
      <c r="L32" s="111"/>
      <c r="M32" s="27">
        <f aca="true" t="shared" si="9" ref="M32:M37">SUM(C32*15,F32*7.5,G32*7.5,H32*7.5,I32*7.5,J32*7.5,K32*100,L32*20)</f>
        <v>9082.5</v>
      </c>
      <c r="N32" s="27">
        <v>2880</v>
      </c>
      <c r="O32" s="127"/>
      <c r="Q32" s="122">
        <f t="shared" si="5"/>
        <v>6202.5</v>
      </c>
      <c r="R32" s="166">
        <v>107</v>
      </c>
    </row>
    <row r="33" spans="1:18" ht="12.75" customHeight="1">
      <c r="A33" s="387"/>
      <c r="B33" s="108" t="s">
        <v>113</v>
      </c>
      <c r="C33" s="109">
        <v>581</v>
      </c>
      <c r="D33" s="109"/>
      <c r="E33" s="109">
        <v>27</v>
      </c>
      <c r="F33" s="109">
        <v>74</v>
      </c>
      <c r="G33" s="109">
        <v>4</v>
      </c>
      <c r="H33" s="110">
        <v>87</v>
      </c>
      <c r="I33" s="110"/>
      <c r="J33" s="111">
        <v>158</v>
      </c>
      <c r="K33" s="111"/>
      <c r="L33" s="111"/>
      <c r="M33" s="27">
        <f t="shared" si="9"/>
        <v>11137.5</v>
      </c>
      <c r="N33" s="27">
        <v>3705</v>
      </c>
      <c r="P33" s="167"/>
      <c r="Q33" s="122">
        <f t="shared" si="5"/>
        <v>7432.5</v>
      </c>
      <c r="R33" s="166">
        <v>129</v>
      </c>
    </row>
    <row r="34" spans="1:18" ht="12.75" customHeight="1">
      <c r="A34" s="387"/>
      <c r="B34" s="108" t="s">
        <v>114</v>
      </c>
      <c r="C34" s="109">
        <v>449</v>
      </c>
      <c r="D34" s="109"/>
      <c r="E34" s="109">
        <v>12</v>
      </c>
      <c r="F34" s="109">
        <v>91</v>
      </c>
      <c r="G34" s="109">
        <v>16</v>
      </c>
      <c r="H34" s="110">
        <v>39</v>
      </c>
      <c r="I34" s="110"/>
      <c r="J34" s="111">
        <v>440</v>
      </c>
      <c r="K34" s="111"/>
      <c r="L34" s="111"/>
      <c r="M34" s="27">
        <f t="shared" si="9"/>
        <v>11130</v>
      </c>
      <c r="N34" s="27">
        <v>3690</v>
      </c>
      <c r="O34" s="127"/>
      <c r="P34" s="167"/>
      <c r="Q34" s="122">
        <f t="shared" si="5"/>
        <v>7440</v>
      </c>
      <c r="R34" s="166">
        <v>151</v>
      </c>
    </row>
    <row r="35" spans="1:18" ht="12.75" customHeight="1">
      <c r="A35" s="387"/>
      <c r="B35" s="108" t="s">
        <v>139</v>
      </c>
      <c r="C35" s="109">
        <v>378</v>
      </c>
      <c r="D35" s="109">
        <v>12</v>
      </c>
      <c r="E35" s="109">
        <v>6</v>
      </c>
      <c r="F35" s="109">
        <v>95</v>
      </c>
      <c r="G35" s="109">
        <v>8</v>
      </c>
      <c r="H35" s="110">
        <v>22</v>
      </c>
      <c r="I35" s="110"/>
      <c r="J35" s="111">
        <v>148</v>
      </c>
      <c r="K35" s="111"/>
      <c r="L35" s="111"/>
      <c r="M35" s="27">
        <f t="shared" si="9"/>
        <v>7717.5</v>
      </c>
      <c r="N35" s="27">
        <v>1957.5</v>
      </c>
      <c r="O35" s="127"/>
      <c r="P35" s="167"/>
      <c r="Q35" s="122">
        <f t="shared" si="5"/>
        <v>5760</v>
      </c>
      <c r="R35" s="166">
        <v>88</v>
      </c>
    </row>
    <row r="36" spans="1:18" ht="12.75" customHeight="1">
      <c r="A36" s="387"/>
      <c r="B36" s="108" t="s">
        <v>115</v>
      </c>
      <c r="C36" s="109">
        <v>391</v>
      </c>
      <c r="D36" s="109">
        <v>42</v>
      </c>
      <c r="E36" s="109">
        <v>23</v>
      </c>
      <c r="F36" s="109">
        <v>57</v>
      </c>
      <c r="G36" s="109">
        <v>6</v>
      </c>
      <c r="H36" s="110">
        <v>37</v>
      </c>
      <c r="I36" s="110">
        <v>1</v>
      </c>
      <c r="J36" s="111">
        <v>125</v>
      </c>
      <c r="K36" s="111"/>
      <c r="L36" s="111"/>
      <c r="M36" s="27">
        <f t="shared" si="9"/>
        <v>7560</v>
      </c>
      <c r="N36" s="27">
        <v>2512.5</v>
      </c>
      <c r="O36" s="127"/>
      <c r="P36" s="167"/>
      <c r="Q36" s="122">
        <f t="shared" si="5"/>
        <v>5047.5</v>
      </c>
      <c r="R36" s="166">
        <v>112</v>
      </c>
    </row>
    <row r="37" spans="1:18" ht="12.75" customHeight="1">
      <c r="A37" s="387"/>
      <c r="B37" s="108" t="s">
        <v>116</v>
      </c>
      <c r="C37" s="109">
        <v>156</v>
      </c>
      <c r="D37" s="109">
        <v>42</v>
      </c>
      <c r="E37" s="109">
        <v>25</v>
      </c>
      <c r="F37" s="109">
        <v>18</v>
      </c>
      <c r="G37" s="109">
        <v>4</v>
      </c>
      <c r="H37" s="110">
        <v>30</v>
      </c>
      <c r="I37" s="110"/>
      <c r="J37" s="111">
        <v>84</v>
      </c>
      <c r="K37" s="111"/>
      <c r="L37" s="111"/>
      <c r="M37" s="27">
        <f t="shared" si="9"/>
        <v>3360</v>
      </c>
      <c r="N37" s="27">
        <v>1192.5</v>
      </c>
      <c r="O37" s="127"/>
      <c r="P37" s="167"/>
      <c r="Q37" s="122">
        <f t="shared" si="5"/>
        <v>2167.5</v>
      </c>
      <c r="R37" s="166">
        <v>46</v>
      </c>
    </row>
    <row r="38" spans="1:20" ht="12.75" customHeight="1">
      <c r="A38" s="387"/>
      <c r="B38" s="116" t="s">
        <v>117</v>
      </c>
      <c r="C38" s="117">
        <f aca="true" t="shared" si="10" ref="C38:P38">SUM(C32:C37)</f>
        <v>2432</v>
      </c>
      <c r="D38" s="117">
        <f t="shared" si="10"/>
        <v>171</v>
      </c>
      <c r="E38" s="117">
        <f t="shared" si="10"/>
        <v>130</v>
      </c>
      <c r="F38" s="117">
        <f t="shared" si="10"/>
        <v>389</v>
      </c>
      <c r="G38" s="117">
        <f t="shared" si="10"/>
        <v>41</v>
      </c>
      <c r="H38" s="117">
        <f t="shared" si="10"/>
        <v>289</v>
      </c>
      <c r="I38" s="117">
        <f t="shared" si="10"/>
        <v>1</v>
      </c>
      <c r="J38" s="117">
        <f t="shared" si="10"/>
        <v>1081</v>
      </c>
      <c r="K38" s="117">
        <f t="shared" si="10"/>
        <v>0</v>
      </c>
      <c r="L38" s="118">
        <f t="shared" si="10"/>
        <v>0</v>
      </c>
      <c r="M38" s="119">
        <f t="shared" si="10"/>
        <v>49987.5</v>
      </c>
      <c r="N38" s="119">
        <f t="shared" si="10"/>
        <v>15937.5</v>
      </c>
      <c r="O38" s="118">
        <f t="shared" si="10"/>
        <v>0</v>
      </c>
      <c r="P38" s="118">
        <f t="shared" si="10"/>
        <v>0</v>
      </c>
      <c r="Q38" s="120">
        <f t="shared" si="5"/>
        <v>34050</v>
      </c>
      <c r="R38" s="121">
        <f>SUM(R32:R37)</f>
        <v>633</v>
      </c>
      <c r="S38" s="172"/>
      <c r="T38" s="172"/>
    </row>
    <row r="39" spans="1:20" ht="12.75" customHeight="1">
      <c r="A39" s="385" t="s">
        <v>118</v>
      </c>
      <c r="B39" s="385"/>
      <c r="C39" s="125">
        <f aca="true" t="shared" si="11" ref="C39:R39">SUM(C10,C17,C24,C31,C38)</f>
        <v>6919</v>
      </c>
      <c r="D39" s="125">
        <f t="shared" si="11"/>
        <v>678</v>
      </c>
      <c r="E39" s="125">
        <f t="shared" si="11"/>
        <v>549</v>
      </c>
      <c r="F39" s="125">
        <f t="shared" si="11"/>
        <v>1104</v>
      </c>
      <c r="G39" s="125">
        <f t="shared" si="11"/>
        <v>94</v>
      </c>
      <c r="H39" s="125">
        <f t="shared" si="11"/>
        <v>765</v>
      </c>
      <c r="I39" s="125">
        <f t="shared" si="11"/>
        <v>7</v>
      </c>
      <c r="J39" s="125">
        <f t="shared" si="11"/>
        <v>2367</v>
      </c>
      <c r="K39" s="125">
        <f t="shared" si="11"/>
        <v>4</v>
      </c>
      <c r="L39" s="125">
        <f t="shared" si="11"/>
        <v>7</v>
      </c>
      <c r="M39" s="125">
        <f t="shared" si="11"/>
        <v>136852.5</v>
      </c>
      <c r="N39" s="125">
        <f t="shared" si="11"/>
        <v>44637.5</v>
      </c>
      <c r="O39" s="125">
        <f t="shared" si="11"/>
        <v>71</v>
      </c>
      <c r="P39" s="125">
        <f t="shared" si="11"/>
        <v>0</v>
      </c>
      <c r="Q39" s="125">
        <f t="shared" si="11"/>
        <v>92144</v>
      </c>
      <c r="R39" s="125">
        <f t="shared" si="11"/>
        <v>1737</v>
      </c>
      <c r="S39" s="172"/>
      <c r="T39" s="172"/>
    </row>
    <row r="40" spans="1:20" ht="12.75" customHeight="1">
      <c r="A40" s="387">
        <v>43591</v>
      </c>
      <c r="B40" s="108" t="s">
        <v>112</v>
      </c>
      <c r="C40" s="109">
        <v>270</v>
      </c>
      <c r="D40" s="109">
        <v>49</v>
      </c>
      <c r="E40" s="109">
        <v>31</v>
      </c>
      <c r="F40" s="109">
        <v>34</v>
      </c>
      <c r="G40" s="109"/>
      <c r="H40" s="110">
        <v>14</v>
      </c>
      <c r="I40" s="110"/>
      <c r="J40" s="111">
        <v>33</v>
      </c>
      <c r="K40" s="111"/>
      <c r="L40" s="111"/>
      <c r="M40" s="27">
        <f aca="true" t="shared" si="12" ref="M40:M45">SUM(C40*15,F40*7.5,G40*7.5,H40*7.5,I40*7.5,J40*7.5,K40*100,L40*20)</f>
        <v>4657.5</v>
      </c>
      <c r="N40" s="27">
        <v>1215</v>
      </c>
      <c r="O40" s="127"/>
      <c r="P40">
        <v>8</v>
      </c>
      <c r="Q40" s="122">
        <f aca="true" t="shared" si="13" ref="Q40:Q88">SUM(M40-N40)-O40+P40</f>
        <v>3450.5</v>
      </c>
      <c r="R40" s="166">
        <v>44</v>
      </c>
      <c r="S40" s="172"/>
      <c r="T40" s="172"/>
    </row>
    <row r="41" spans="1:23" ht="12.75" customHeight="1">
      <c r="A41" s="387"/>
      <c r="B41" s="108" t="s">
        <v>113</v>
      </c>
      <c r="C41" s="109"/>
      <c r="D41" s="109"/>
      <c r="E41" s="109"/>
      <c r="F41" s="109"/>
      <c r="G41" s="109"/>
      <c r="H41" s="110"/>
      <c r="I41" s="110"/>
      <c r="J41" s="111"/>
      <c r="K41" s="111"/>
      <c r="L41" s="111"/>
      <c r="M41" s="27">
        <f t="shared" si="12"/>
        <v>0</v>
      </c>
      <c r="N41" s="27"/>
      <c r="P41" s="167"/>
      <c r="Q41" s="122">
        <f t="shared" si="13"/>
        <v>0</v>
      </c>
      <c r="R41" s="166"/>
      <c r="S41" s="172"/>
      <c r="T41" s="172"/>
      <c r="V41" s="172"/>
      <c r="W41" s="172"/>
    </row>
    <row r="42" spans="1:23" ht="12.75" customHeight="1">
      <c r="A42" s="387"/>
      <c r="B42" s="108" t="s">
        <v>114</v>
      </c>
      <c r="C42" s="109"/>
      <c r="D42" s="109"/>
      <c r="E42" s="109"/>
      <c r="F42" s="109"/>
      <c r="G42" s="109"/>
      <c r="H42" s="110"/>
      <c r="I42" s="110"/>
      <c r="J42" s="111"/>
      <c r="K42" s="111"/>
      <c r="L42" s="111"/>
      <c r="M42" s="27">
        <f t="shared" si="12"/>
        <v>0</v>
      </c>
      <c r="N42" s="27"/>
      <c r="O42" s="127"/>
      <c r="P42" s="167"/>
      <c r="Q42" s="122">
        <f t="shared" si="13"/>
        <v>0</v>
      </c>
      <c r="R42" s="166"/>
      <c r="S42" s="172"/>
      <c r="T42" s="172"/>
      <c r="V42" s="172"/>
      <c r="W42" s="172"/>
    </row>
    <row r="43" spans="1:23" ht="12.75" customHeight="1">
      <c r="A43" s="387"/>
      <c r="B43" s="108" t="s">
        <v>139</v>
      </c>
      <c r="C43" s="109">
        <v>85</v>
      </c>
      <c r="D43" s="109"/>
      <c r="E43" s="109">
        <v>3</v>
      </c>
      <c r="F43" s="109">
        <v>8</v>
      </c>
      <c r="G43" s="109"/>
      <c r="H43" s="110"/>
      <c r="I43" s="110"/>
      <c r="J43" s="111">
        <v>8</v>
      </c>
      <c r="K43" s="111"/>
      <c r="L43" s="111"/>
      <c r="M43" s="27">
        <f t="shared" si="12"/>
        <v>1395</v>
      </c>
      <c r="N43" s="27">
        <v>375</v>
      </c>
      <c r="O43" s="127"/>
      <c r="P43" s="167">
        <v>9</v>
      </c>
      <c r="Q43" s="122">
        <f t="shared" si="13"/>
        <v>1029</v>
      </c>
      <c r="R43" s="166">
        <v>16</v>
      </c>
      <c r="S43" s="172"/>
      <c r="T43" s="172"/>
      <c r="V43" s="172"/>
      <c r="W43" s="172"/>
    </row>
    <row r="44" spans="1:23" ht="12.75" customHeight="1">
      <c r="A44" s="387"/>
      <c r="B44" s="108" t="s">
        <v>115</v>
      </c>
      <c r="C44" s="109">
        <v>64</v>
      </c>
      <c r="D44" s="109"/>
      <c r="E44" s="109">
        <v>14</v>
      </c>
      <c r="F44" s="109">
        <v>4</v>
      </c>
      <c r="G44" s="109"/>
      <c r="H44" s="110"/>
      <c r="I44" s="110">
        <v>5</v>
      </c>
      <c r="J44" s="111">
        <v>7</v>
      </c>
      <c r="K44" s="111"/>
      <c r="L44" s="111"/>
      <c r="M44" s="27">
        <f t="shared" si="12"/>
        <v>1080</v>
      </c>
      <c r="N44" s="27">
        <v>300</v>
      </c>
      <c r="O44" s="127"/>
      <c r="P44" s="167"/>
      <c r="Q44" s="122">
        <f t="shared" si="13"/>
        <v>780</v>
      </c>
      <c r="R44" s="166">
        <v>13</v>
      </c>
      <c r="T44" s="172"/>
      <c r="V44" s="172"/>
      <c r="W44" s="172"/>
    </row>
    <row r="45" spans="1:23" ht="12.75" customHeight="1">
      <c r="A45" s="387"/>
      <c r="B45" s="108" t="s">
        <v>116</v>
      </c>
      <c r="C45" s="109">
        <v>16</v>
      </c>
      <c r="D45" s="109"/>
      <c r="E45" s="109">
        <v>2</v>
      </c>
      <c r="F45" s="109">
        <v>1</v>
      </c>
      <c r="G45" s="109"/>
      <c r="H45" s="110">
        <v>3</v>
      </c>
      <c r="I45" s="110"/>
      <c r="J45" s="111">
        <v>1</v>
      </c>
      <c r="K45" s="111"/>
      <c r="L45" s="111"/>
      <c r="M45" s="27">
        <f t="shared" si="12"/>
        <v>277.5</v>
      </c>
      <c r="N45" s="27">
        <v>15</v>
      </c>
      <c r="O45" s="127"/>
      <c r="P45" s="167"/>
      <c r="Q45" s="122">
        <f t="shared" si="13"/>
        <v>262.5</v>
      </c>
      <c r="R45" s="166">
        <v>1</v>
      </c>
      <c r="T45" s="172"/>
      <c r="V45" s="172"/>
      <c r="W45" s="172"/>
    </row>
    <row r="46" spans="1:20" ht="12.75" customHeight="1">
      <c r="A46" s="387"/>
      <c r="B46" s="116" t="s">
        <v>117</v>
      </c>
      <c r="C46" s="117">
        <f aca="true" t="shared" si="14" ref="C46:P46">SUM(C40:C45)</f>
        <v>435</v>
      </c>
      <c r="D46" s="117">
        <f t="shared" si="14"/>
        <v>49</v>
      </c>
      <c r="E46" s="117">
        <f t="shared" si="14"/>
        <v>50</v>
      </c>
      <c r="F46" s="117">
        <f t="shared" si="14"/>
        <v>47</v>
      </c>
      <c r="G46" s="117">
        <f t="shared" si="14"/>
        <v>0</v>
      </c>
      <c r="H46" s="117">
        <f t="shared" si="14"/>
        <v>17</v>
      </c>
      <c r="I46" s="117">
        <f t="shared" si="14"/>
        <v>5</v>
      </c>
      <c r="J46" s="117">
        <f t="shared" si="14"/>
        <v>49</v>
      </c>
      <c r="K46" s="117">
        <f t="shared" si="14"/>
        <v>0</v>
      </c>
      <c r="L46" s="118">
        <f t="shared" si="14"/>
        <v>0</v>
      </c>
      <c r="M46" s="119">
        <f t="shared" si="14"/>
        <v>7410</v>
      </c>
      <c r="N46" s="119">
        <f t="shared" si="14"/>
        <v>1905</v>
      </c>
      <c r="O46" s="118">
        <f t="shared" si="14"/>
        <v>0</v>
      </c>
      <c r="P46" s="118">
        <f t="shared" si="14"/>
        <v>17</v>
      </c>
      <c r="Q46" s="120">
        <f t="shared" si="13"/>
        <v>5522</v>
      </c>
      <c r="R46" s="166"/>
      <c r="S46" s="166"/>
      <c r="T46" s="172"/>
    </row>
    <row r="47" spans="1:20" ht="12.75" customHeight="1">
      <c r="A47" s="387">
        <v>43592</v>
      </c>
      <c r="B47" s="108" t="s">
        <v>112</v>
      </c>
      <c r="C47" s="109">
        <v>148</v>
      </c>
      <c r="D47" s="109">
        <v>23</v>
      </c>
      <c r="E47" s="109">
        <v>44</v>
      </c>
      <c r="F47" s="109">
        <v>9</v>
      </c>
      <c r="G47" s="109"/>
      <c r="H47" s="110">
        <v>3</v>
      </c>
      <c r="I47" s="110"/>
      <c r="J47" s="111">
        <v>19</v>
      </c>
      <c r="K47" s="111"/>
      <c r="L47" s="111"/>
      <c r="M47" s="27">
        <f aca="true" t="shared" si="15" ref="M47:M52">SUM(C47*15,F47*7.5,G47*7.5,H47*7.5,I47*7.5,J47*7.5,K47*100,L47*20)</f>
        <v>2452.5</v>
      </c>
      <c r="N47" s="27">
        <v>487.5</v>
      </c>
      <c r="O47" s="165"/>
      <c r="Q47" s="122">
        <f t="shared" si="13"/>
        <v>1965</v>
      </c>
      <c r="R47" s="166">
        <v>18</v>
      </c>
      <c r="T47" s="172"/>
    </row>
    <row r="48" spans="1:18" ht="12.75" customHeight="1">
      <c r="A48" s="387"/>
      <c r="B48" s="108" t="s">
        <v>113</v>
      </c>
      <c r="C48" s="109"/>
      <c r="D48" s="109"/>
      <c r="E48" s="109"/>
      <c r="F48" s="109"/>
      <c r="G48" s="109"/>
      <c r="H48" s="110"/>
      <c r="I48" s="110"/>
      <c r="J48" s="111"/>
      <c r="K48" s="111"/>
      <c r="L48" s="111"/>
      <c r="M48" s="27">
        <f t="shared" si="15"/>
        <v>0</v>
      </c>
      <c r="N48" s="27"/>
      <c r="O48" s="27"/>
      <c r="P48" s="167"/>
      <c r="Q48" s="122">
        <f t="shared" si="13"/>
        <v>0</v>
      </c>
      <c r="R48" s="166"/>
    </row>
    <row r="49" spans="1:18" ht="12.75" customHeight="1">
      <c r="A49" s="387"/>
      <c r="B49" s="108" t="s">
        <v>114</v>
      </c>
      <c r="C49" s="109">
        <v>71</v>
      </c>
      <c r="D49" s="109">
        <v>23</v>
      </c>
      <c r="E49" s="109">
        <v>4</v>
      </c>
      <c r="F49" s="109">
        <v>6</v>
      </c>
      <c r="G49" s="109"/>
      <c r="H49" s="110">
        <v>4</v>
      </c>
      <c r="I49" s="110">
        <v>3</v>
      </c>
      <c r="J49" s="111">
        <v>1</v>
      </c>
      <c r="K49" s="111"/>
      <c r="L49" s="111"/>
      <c r="M49" s="27">
        <f t="shared" si="15"/>
        <v>1170</v>
      </c>
      <c r="N49" s="27">
        <v>120</v>
      </c>
      <c r="O49" s="127"/>
      <c r="P49" s="167"/>
      <c r="Q49" s="122">
        <f t="shared" si="13"/>
        <v>1050</v>
      </c>
      <c r="R49" s="166">
        <v>5</v>
      </c>
    </row>
    <row r="50" spans="1:18" ht="12.75" customHeight="1">
      <c r="A50" s="387"/>
      <c r="B50" s="108" t="s">
        <v>139</v>
      </c>
      <c r="C50" s="109">
        <v>87</v>
      </c>
      <c r="D50" s="109"/>
      <c r="E50" s="109">
        <v>1</v>
      </c>
      <c r="F50" s="109">
        <v>18</v>
      </c>
      <c r="G50" s="109"/>
      <c r="H50" s="110">
        <v>2</v>
      </c>
      <c r="I50" s="110"/>
      <c r="J50" s="111">
        <v>6</v>
      </c>
      <c r="K50" s="111"/>
      <c r="L50" s="111"/>
      <c r="M50" s="27">
        <f t="shared" si="15"/>
        <v>1500</v>
      </c>
      <c r="N50" s="27">
        <v>195</v>
      </c>
      <c r="O50" s="127"/>
      <c r="P50" s="167"/>
      <c r="Q50" s="122">
        <f t="shared" si="13"/>
        <v>1305</v>
      </c>
      <c r="R50" s="166">
        <v>10</v>
      </c>
    </row>
    <row r="51" spans="1:18" ht="12.75" customHeight="1">
      <c r="A51" s="387"/>
      <c r="B51" s="108" t="s">
        <v>115</v>
      </c>
      <c r="C51" s="109">
        <v>82</v>
      </c>
      <c r="D51" s="109">
        <v>5</v>
      </c>
      <c r="E51" s="109">
        <v>8</v>
      </c>
      <c r="F51" s="109">
        <v>3</v>
      </c>
      <c r="G51" s="109"/>
      <c r="H51" s="110">
        <v>2</v>
      </c>
      <c r="I51" s="110"/>
      <c r="J51" s="111">
        <v>10</v>
      </c>
      <c r="K51" s="111"/>
      <c r="L51" s="111"/>
      <c r="M51" s="27">
        <f t="shared" si="15"/>
        <v>1342.5</v>
      </c>
      <c r="N51" s="27">
        <v>277.5</v>
      </c>
      <c r="O51" s="127"/>
      <c r="P51" s="167"/>
      <c r="Q51" s="122">
        <f t="shared" si="13"/>
        <v>1065</v>
      </c>
      <c r="R51" s="166">
        <v>12</v>
      </c>
    </row>
    <row r="52" spans="1:18" ht="12.75" customHeight="1">
      <c r="A52" s="387"/>
      <c r="B52" s="108" t="s">
        <v>116</v>
      </c>
      <c r="C52" s="109">
        <v>5</v>
      </c>
      <c r="D52" s="109"/>
      <c r="E52" s="109">
        <v>13</v>
      </c>
      <c r="F52" s="109"/>
      <c r="G52" s="109"/>
      <c r="H52" s="110"/>
      <c r="I52" s="110"/>
      <c r="J52" s="111">
        <v>2</v>
      </c>
      <c r="K52" s="111"/>
      <c r="L52" s="111"/>
      <c r="M52" s="27">
        <f t="shared" si="15"/>
        <v>90</v>
      </c>
      <c r="N52" s="27"/>
      <c r="O52" s="127"/>
      <c r="P52" s="167"/>
      <c r="Q52" s="122">
        <f t="shared" si="13"/>
        <v>90</v>
      </c>
      <c r="R52" s="166"/>
    </row>
    <row r="53" spans="1:18" ht="12.75" customHeight="1">
      <c r="A53" s="387"/>
      <c r="B53" s="116" t="s">
        <v>117</v>
      </c>
      <c r="C53" s="117">
        <f aca="true" t="shared" si="16" ref="C53:P53">SUM(C47:C52)</f>
        <v>393</v>
      </c>
      <c r="D53" s="117">
        <f t="shared" si="16"/>
        <v>51</v>
      </c>
      <c r="E53" s="117">
        <f t="shared" si="16"/>
        <v>70</v>
      </c>
      <c r="F53" s="117">
        <f t="shared" si="16"/>
        <v>36</v>
      </c>
      <c r="G53" s="117">
        <f t="shared" si="16"/>
        <v>0</v>
      </c>
      <c r="H53" s="117">
        <f t="shared" si="16"/>
        <v>11</v>
      </c>
      <c r="I53" s="117">
        <f t="shared" si="16"/>
        <v>3</v>
      </c>
      <c r="J53" s="117">
        <f t="shared" si="16"/>
        <v>38</v>
      </c>
      <c r="K53" s="117">
        <f t="shared" si="16"/>
        <v>0</v>
      </c>
      <c r="L53" s="118">
        <f t="shared" si="16"/>
        <v>0</v>
      </c>
      <c r="M53" s="119">
        <f t="shared" si="16"/>
        <v>6555</v>
      </c>
      <c r="N53" s="119">
        <f t="shared" si="16"/>
        <v>1080</v>
      </c>
      <c r="O53" s="118">
        <f t="shared" si="16"/>
        <v>0</v>
      </c>
      <c r="P53" s="118">
        <f t="shared" si="16"/>
        <v>0</v>
      </c>
      <c r="Q53" s="120">
        <f t="shared" si="13"/>
        <v>5475</v>
      </c>
      <c r="R53" s="121">
        <f>SUM(R47:R52)</f>
        <v>45</v>
      </c>
    </row>
    <row r="54" spans="1:18" ht="12.75" customHeight="1">
      <c r="A54" s="387">
        <v>43593</v>
      </c>
      <c r="B54" s="108" t="s">
        <v>112</v>
      </c>
      <c r="C54" s="109">
        <v>406</v>
      </c>
      <c r="D54" s="109">
        <v>38</v>
      </c>
      <c r="E54" s="109">
        <v>66</v>
      </c>
      <c r="F54" s="109">
        <v>39</v>
      </c>
      <c r="G54" s="109"/>
      <c r="H54" s="110">
        <v>15</v>
      </c>
      <c r="I54" s="110"/>
      <c r="J54" s="111">
        <v>45</v>
      </c>
      <c r="K54" s="111">
        <v>1</v>
      </c>
      <c r="L54" s="111">
        <v>1</v>
      </c>
      <c r="M54" s="27">
        <f aca="true" t="shared" si="17" ref="M54:M59">SUM(C54*15,F54*7.5,G54*7.5,H54*7.5,I54*7.5,J54*7.5,K54*100,L54*20)</f>
        <v>6952.5</v>
      </c>
      <c r="N54" s="27">
        <v>1402.5</v>
      </c>
      <c r="O54" s="127"/>
      <c r="Q54" s="122">
        <f t="shared" si="13"/>
        <v>5550</v>
      </c>
      <c r="R54" s="166">
        <v>41</v>
      </c>
    </row>
    <row r="55" spans="1:18" ht="12.75" customHeight="1">
      <c r="A55" s="387"/>
      <c r="B55" s="108" t="s">
        <v>113</v>
      </c>
      <c r="C55" s="109"/>
      <c r="D55" s="109"/>
      <c r="E55" s="109"/>
      <c r="F55" s="109"/>
      <c r="G55" s="109"/>
      <c r="H55" s="110"/>
      <c r="I55" s="110"/>
      <c r="J55" s="111"/>
      <c r="K55" s="111"/>
      <c r="L55" s="111"/>
      <c r="M55" s="27">
        <f t="shared" si="17"/>
        <v>0</v>
      </c>
      <c r="N55" s="27"/>
      <c r="P55" s="167"/>
      <c r="Q55" s="122">
        <f t="shared" si="13"/>
        <v>0</v>
      </c>
      <c r="R55" s="166"/>
    </row>
    <row r="56" spans="1:18" ht="12.75" customHeight="1">
      <c r="A56" s="387"/>
      <c r="B56" s="108" t="s">
        <v>114</v>
      </c>
      <c r="C56" s="109"/>
      <c r="D56" s="109"/>
      <c r="E56" s="109"/>
      <c r="F56" s="109"/>
      <c r="G56" s="109"/>
      <c r="H56" s="110"/>
      <c r="I56" s="110"/>
      <c r="J56" s="111"/>
      <c r="K56" s="111"/>
      <c r="L56" s="111"/>
      <c r="M56" s="27">
        <f t="shared" si="17"/>
        <v>0</v>
      </c>
      <c r="N56" s="27"/>
      <c r="O56" s="127"/>
      <c r="P56" s="167"/>
      <c r="Q56" s="122">
        <f t="shared" si="13"/>
        <v>0</v>
      </c>
      <c r="R56" s="166"/>
    </row>
    <row r="57" spans="1:18" ht="12.75" customHeight="1">
      <c r="A57" s="387"/>
      <c r="B57" s="108" t="s">
        <v>139</v>
      </c>
      <c r="C57" s="109">
        <v>90</v>
      </c>
      <c r="D57" s="109"/>
      <c r="E57" s="109">
        <v>4</v>
      </c>
      <c r="F57" s="109">
        <v>13</v>
      </c>
      <c r="G57" s="109"/>
      <c r="H57" s="110">
        <v>6</v>
      </c>
      <c r="I57" s="110"/>
      <c r="J57" s="111">
        <v>4</v>
      </c>
      <c r="K57" s="111"/>
      <c r="L57" s="111"/>
      <c r="M57" s="27">
        <f t="shared" si="17"/>
        <v>1522.5</v>
      </c>
      <c r="N57" s="27">
        <v>262.5</v>
      </c>
      <c r="O57" s="127"/>
      <c r="P57" s="167"/>
      <c r="Q57" s="122">
        <f t="shared" si="13"/>
        <v>1260</v>
      </c>
      <c r="R57" s="166">
        <v>19</v>
      </c>
    </row>
    <row r="58" spans="1:18" ht="12.75" customHeight="1">
      <c r="A58" s="387"/>
      <c r="B58" s="108" t="s">
        <v>115</v>
      </c>
      <c r="C58" s="109">
        <v>135</v>
      </c>
      <c r="D58" s="109"/>
      <c r="E58" s="109">
        <v>8</v>
      </c>
      <c r="F58" s="109">
        <v>4</v>
      </c>
      <c r="G58" s="109">
        <v>2</v>
      </c>
      <c r="H58" s="110">
        <v>12</v>
      </c>
      <c r="I58" s="110"/>
      <c r="J58" s="111">
        <v>7</v>
      </c>
      <c r="K58" s="111"/>
      <c r="L58" s="111"/>
      <c r="M58" s="27">
        <f t="shared" si="17"/>
        <v>2212.5</v>
      </c>
      <c r="N58" s="27">
        <v>562.5</v>
      </c>
      <c r="O58" s="127"/>
      <c r="P58" s="167"/>
      <c r="Q58" s="122">
        <f t="shared" si="13"/>
        <v>1650</v>
      </c>
      <c r="R58" s="166">
        <v>21</v>
      </c>
    </row>
    <row r="59" spans="1:18" ht="12.75" customHeight="1">
      <c r="A59" s="387"/>
      <c r="B59" s="108" t="s">
        <v>116</v>
      </c>
      <c r="C59" s="109">
        <v>23</v>
      </c>
      <c r="D59" s="109"/>
      <c r="E59" s="109">
        <v>12</v>
      </c>
      <c r="F59" s="109"/>
      <c r="G59" s="109"/>
      <c r="H59" s="110"/>
      <c r="I59" s="110"/>
      <c r="J59" s="111">
        <v>1</v>
      </c>
      <c r="K59" s="111"/>
      <c r="L59" s="111"/>
      <c r="M59" s="27">
        <f t="shared" si="17"/>
        <v>352.5</v>
      </c>
      <c r="N59" s="27">
        <v>45</v>
      </c>
      <c r="O59" s="127"/>
      <c r="P59" s="167"/>
      <c r="Q59" s="122">
        <f t="shared" si="13"/>
        <v>307.5</v>
      </c>
      <c r="R59" s="166">
        <v>2</v>
      </c>
    </row>
    <row r="60" spans="1:18" ht="12.75" customHeight="1">
      <c r="A60" s="387"/>
      <c r="B60" s="116" t="s">
        <v>117</v>
      </c>
      <c r="C60" s="117">
        <f aca="true" t="shared" si="18" ref="C60:P60">SUM(C54:C59)</f>
        <v>654</v>
      </c>
      <c r="D60" s="117">
        <f t="shared" si="18"/>
        <v>38</v>
      </c>
      <c r="E60" s="117">
        <f t="shared" si="18"/>
        <v>90</v>
      </c>
      <c r="F60" s="117">
        <f t="shared" si="18"/>
        <v>56</v>
      </c>
      <c r="G60" s="117">
        <f t="shared" si="18"/>
        <v>2</v>
      </c>
      <c r="H60" s="117">
        <f t="shared" si="18"/>
        <v>33</v>
      </c>
      <c r="I60" s="117">
        <f t="shared" si="18"/>
        <v>0</v>
      </c>
      <c r="J60" s="117">
        <f t="shared" si="18"/>
        <v>57</v>
      </c>
      <c r="K60" s="117">
        <f t="shared" si="18"/>
        <v>1</v>
      </c>
      <c r="L60" s="118">
        <f t="shared" si="18"/>
        <v>1</v>
      </c>
      <c r="M60" s="119">
        <f t="shared" si="18"/>
        <v>11040</v>
      </c>
      <c r="N60" s="119">
        <f t="shared" si="18"/>
        <v>2272.5</v>
      </c>
      <c r="O60" s="118">
        <f t="shared" si="18"/>
        <v>0</v>
      </c>
      <c r="P60" s="118">
        <f t="shared" si="18"/>
        <v>0</v>
      </c>
      <c r="Q60" s="120">
        <f t="shared" si="13"/>
        <v>8767.5</v>
      </c>
      <c r="R60" s="121">
        <f>SUM(R54:R59)</f>
        <v>83</v>
      </c>
    </row>
    <row r="61" spans="1:18" ht="12.75" customHeight="1">
      <c r="A61" s="387">
        <v>43594</v>
      </c>
      <c r="B61" s="108" t="s">
        <v>112</v>
      </c>
      <c r="C61" s="109">
        <v>70</v>
      </c>
      <c r="D61" s="109">
        <v>27</v>
      </c>
      <c r="E61" s="109">
        <v>46</v>
      </c>
      <c r="F61" s="109">
        <v>9</v>
      </c>
      <c r="G61" s="109"/>
      <c r="H61" s="110">
        <v>4</v>
      </c>
      <c r="I61" s="110">
        <v>1</v>
      </c>
      <c r="J61" s="111">
        <v>14</v>
      </c>
      <c r="K61" s="111"/>
      <c r="L61" s="111">
        <v>1</v>
      </c>
      <c r="M61" s="27">
        <f aca="true" t="shared" si="19" ref="M61:M66">SUM(C61*15,F61*7.5,G61*7.5,H61*7.5,I61*7.5,J61*7.5,K61*100,L61*20)</f>
        <v>1280</v>
      </c>
      <c r="N61" s="27">
        <v>365</v>
      </c>
      <c r="O61" s="165"/>
      <c r="Q61" s="122">
        <f t="shared" si="13"/>
        <v>915</v>
      </c>
      <c r="R61" s="166">
        <v>16</v>
      </c>
    </row>
    <row r="62" spans="1:18" ht="12.75" customHeight="1">
      <c r="A62" s="387"/>
      <c r="B62" s="108" t="s">
        <v>113</v>
      </c>
      <c r="C62" s="109"/>
      <c r="D62" s="109"/>
      <c r="E62" s="109"/>
      <c r="F62" s="109"/>
      <c r="G62" s="109"/>
      <c r="H62" s="110"/>
      <c r="I62" s="110"/>
      <c r="J62" s="111"/>
      <c r="K62" s="111"/>
      <c r="L62" s="111"/>
      <c r="M62" s="27">
        <f t="shared" si="19"/>
        <v>0</v>
      </c>
      <c r="N62" s="27"/>
      <c r="O62" s="27"/>
      <c r="P62" s="167"/>
      <c r="Q62" s="122">
        <f t="shared" si="13"/>
        <v>0</v>
      </c>
      <c r="R62" s="166"/>
    </row>
    <row r="63" spans="1:18" ht="12.75" customHeight="1">
      <c r="A63" s="387"/>
      <c r="B63" s="108" t="s">
        <v>114</v>
      </c>
      <c r="C63" s="109">
        <v>156</v>
      </c>
      <c r="D63" s="109">
        <v>27</v>
      </c>
      <c r="E63" s="109">
        <v>127</v>
      </c>
      <c r="F63" s="109">
        <v>23</v>
      </c>
      <c r="G63" s="109">
        <v>2</v>
      </c>
      <c r="H63" s="110">
        <v>10</v>
      </c>
      <c r="I63" s="110"/>
      <c r="J63" s="111">
        <v>50</v>
      </c>
      <c r="K63" s="111"/>
      <c r="L63" s="111">
        <v>1</v>
      </c>
      <c r="M63" s="27">
        <f t="shared" si="19"/>
        <v>2997.5</v>
      </c>
      <c r="N63" s="27">
        <v>920</v>
      </c>
      <c r="O63" s="127"/>
      <c r="P63" s="167"/>
      <c r="Q63" s="122">
        <f t="shared" si="13"/>
        <v>2077.5</v>
      </c>
      <c r="R63" s="166">
        <v>27</v>
      </c>
    </row>
    <row r="64" spans="1:18" ht="12.75" customHeight="1">
      <c r="A64" s="387"/>
      <c r="B64" s="108" t="s">
        <v>139</v>
      </c>
      <c r="C64" s="109">
        <v>82</v>
      </c>
      <c r="D64" s="109">
        <v>2</v>
      </c>
      <c r="E64" s="109">
        <v>1</v>
      </c>
      <c r="F64" s="109">
        <v>8</v>
      </c>
      <c r="G64" s="109"/>
      <c r="H64" s="110">
        <v>1</v>
      </c>
      <c r="I64" s="110"/>
      <c r="J64" s="111">
        <v>10</v>
      </c>
      <c r="K64" s="111"/>
      <c r="L64" s="111"/>
      <c r="M64" s="27">
        <f t="shared" si="19"/>
        <v>1372.5</v>
      </c>
      <c r="N64" s="27">
        <v>382.5</v>
      </c>
      <c r="O64" s="127"/>
      <c r="P64" s="167"/>
      <c r="Q64" s="122">
        <f t="shared" si="13"/>
        <v>990</v>
      </c>
      <c r="R64" s="166">
        <v>19</v>
      </c>
    </row>
    <row r="65" spans="1:18" ht="12.75" customHeight="1">
      <c r="A65" s="387"/>
      <c r="B65" s="108" t="s">
        <v>115</v>
      </c>
      <c r="C65" s="109">
        <v>84</v>
      </c>
      <c r="D65" s="109">
        <v>41</v>
      </c>
      <c r="E65" s="109">
        <v>4</v>
      </c>
      <c r="F65" s="109">
        <v>14</v>
      </c>
      <c r="G65" s="109"/>
      <c r="H65" s="110">
        <v>1</v>
      </c>
      <c r="I65" s="110"/>
      <c r="J65" s="111">
        <v>8</v>
      </c>
      <c r="K65" s="111"/>
      <c r="L65" s="111"/>
      <c r="M65" s="27">
        <f t="shared" si="19"/>
        <v>1432.5</v>
      </c>
      <c r="N65" s="27">
        <v>337.5</v>
      </c>
      <c r="O65" s="127"/>
      <c r="P65" s="167"/>
      <c r="Q65" s="122">
        <f t="shared" si="13"/>
        <v>1095</v>
      </c>
      <c r="R65" s="166">
        <v>16</v>
      </c>
    </row>
    <row r="66" spans="1:18" ht="12.75" customHeight="1">
      <c r="A66" s="387"/>
      <c r="B66" s="108" t="s">
        <v>116</v>
      </c>
      <c r="C66" s="109">
        <v>23</v>
      </c>
      <c r="D66" s="109"/>
      <c r="E66" s="109">
        <v>13</v>
      </c>
      <c r="F66" s="109"/>
      <c r="G66" s="109"/>
      <c r="H66" s="110"/>
      <c r="I66" s="110"/>
      <c r="J66" s="111">
        <v>1</v>
      </c>
      <c r="K66" s="111"/>
      <c r="L66" s="111"/>
      <c r="M66" s="27">
        <f t="shared" si="19"/>
        <v>352.5</v>
      </c>
      <c r="N66" s="27">
        <v>90</v>
      </c>
      <c r="O66" s="127"/>
      <c r="P66" s="167">
        <v>22.5</v>
      </c>
      <c r="Q66" s="122">
        <f t="shared" si="13"/>
        <v>285</v>
      </c>
      <c r="R66" s="166">
        <v>4</v>
      </c>
    </row>
    <row r="67" spans="1:18" ht="12.75" customHeight="1">
      <c r="A67" s="387"/>
      <c r="B67" s="116" t="s">
        <v>117</v>
      </c>
      <c r="C67" s="117">
        <f aca="true" t="shared" si="20" ref="C67:P67">SUM(C61:C66)</f>
        <v>415</v>
      </c>
      <c r="D67" s="117">
        <f t="shared" si="20"/>
        <v>97</v>
      </c>
      <c r="E67" s="117">
        <f t="shared" si="20"/>
        <v>191</v>
      </c>
      <c r="F67" s="117">
        <f t="shared" si="20"/>
        <v>54</v>
      </c>
      <c r="G67" s="117">
        <f t="shared" si="20"/>
        <v>2</v>
      </c>
      <c r="H67" s="117">
        <f t="shared" si="20"/>
        <v>16</v>
      </c>
      <c r="I67" s="117">
        <f t="shared" si="20"/>
        <v>1</v>
      </c>
      <c r="J67" s="117">
        <f t="shared" si="20"/>
        <v>83</v>
      </c>
      <c r="K67" s="117">
        <f t="shared" si="20"/>
        <v>0</v>
      </c>
      <c r="L67" s="118">
        <f t="shared" si="20"/>
        <v>2</v>
      </c>
      <c r="M67" s="119">
        <f t="shared" si="20"/>
        <v>7435</v>
      </c>
      <c r="N67" s="119">
        <f t="shared" si="20"/>
        <v>2095</v>
      </c>
      <c r="O67" s="118">
        <f t="shared" si="20"/>
        <v>0</v>
      </c>
      <c r="P67" s="118">
        <f t="shared" si="20"/>
        <v>22.5</v>
      </c>
      <c r="Q67" s="120">
        <f t="shared" si="13"/>
        <v>5362.5</v>
      </c>
      <c r="R67" s="121">
        <f>SUM(R61:R66)</f>
        <v>82</v>
      </c>
    </row>
    <row r="68" spans="1:18" ht="12.75" customHeight="1">
      <c r="A68" s="387">
        <v>43595</v>
      </c>
      <c r="B68" s="108" t="s">
        <v>112</v>
      </c>
      <c r="C68" s="109">
        <v>347</v>
      </c>
      <c r="D68" s="109">
        <v>51</v>
      </c>
      <c r="E68" s="109">
        <v>138</v>
      </c>
      <c r="F68" s="109">
        <v>56</v>
      </c>
      <c r="G68" s="109">
        <v>2</v>
      </c>
      <c r="H68" s="110">
        <v>12</v>
      </c>
      <c r="I68" s="110"/>
      <c r="J68" s="111">
        <v>49</v>
      </c>
      <c r="K68" s="111">
        <v>1</v>
      </c>
      <c r="L68" s="111">
        <v>1</v>
      </c>
      <c r="M68" s="27">
        <f aca="true" t="shared" si="21" ref="M68:M73">SUM(C68*15,F68*7.5,G68*7.5,H68*7.5,I68*7.5,J68*7.5,K68*100,L68*20)</f>
        <v>6217.5</v>
      </c>
      <c r="N68" s="27">
        <v>957.5</v>
      </c>
      <c r="O68" s="127"/>
      <c r="Q68" s="122">
        <f t="shared" si="13"/>
        <v>5260</v>
      </c>
      <c r="R68" s="166">
        <v>41</v>
      </c>
    </row>
    <row r="69" spans="1:18" ht="12.75" customHeight="1">
      <c r="A69" s="387"/>
      <c r="B69" s="108" t="s">
        <v>113</v>
      </c>
      <c r="C69" s="109"/>
      <c r="D69" s="109"/>
      <c r="E69" s="109"/>
      <c r="F69" s="109"/>
      <c r="G69" s="109"/>
      <c r="H69" s="110"/>
      <c r="I69" s="110"/>
      <c r="J69" s="111"/>
      <c r="K69" s="111"/>
      <c r="L69" s="111"/>
      <c r="M69" s="27">
        <f t="shared" si="21"/>
        <v>0</v>
      </c>
      <c r="N69" s="27"/>
      <c r="P69" s="167"/>
      <c r="Q69" s="122">
        <f t="shared" si="13"/>
        <v>0</v>
      </c>
      <c r="R69" s="166"/>
    </row>
    <row r="70" spans="1:18" ht="12.75" customHeight="1">
      <c r="A70" s="387"/>
      <c r="B70" s="108" t="s">
        <v>114</v>
      </c>
      <c r="C70" s="109"/>
      <c r="D70" s="109"/>
      <c r="E70" s="109"/>
      <c r="F70" s="109"/>
      <c r="G70" s="109"/>
      <c r="H70" s="110"/>
      <c r="I70" s="110"/>
      <c r="J70" s="111"/>
      <c r="K70" s="111"/>
      <c r="L70" s="111"/>
      <c r="M70" s="27">
        <f t="shared" si="21"/>
        <v>0</v>
      </c>
      <c r="N70" s="27"/>
      <c r="O70" s="127"/>
      <c r="P70" s="167"/>
      <c r="Q70" s="122">
        <f t="shared" si="13"/>
        <v>0</v>
      </c>
      <c r="R70" s="166"/>
    </row>
    <row r="71" spans="1:18" ht="12.75" customHeight="1">
      <c r="A71" s="387"/>
      <c r="B71" s="108" t="s">
        <v>139</v>
      </c>
      <c r="C71" s="109">
        <v>93</v>
      </c>
      <c r="D71" s="109"/>
      <c r="E71" s="109">
        <v>9</v>
      </c>
      <c r="F71" s="109">
        <v>20</v>
      </c>
      <c r="G71" s="109">
        <v>3</v>
      </c>
      <c r="H71" s="110">
        <v>6</v>
      </c>
      <c r="I71" s="110"/>
      <c r="J71" s="111">
        <v>3</v>
      </c>
      <c r="K71" s="111"/>
      <c r="L71" s="111"/>
      <c r="M71" s="27">
        <f t="shared" si="21"/>
        <v>1635</v>
      </c>
      <c r="N71" s="27">
        <v>502.5</v>
      </c>
      <c r="O71" s="127"/>
      <c r="P71" s="167"/>
      <c r="Q71" s="122">
        <f t="shared" si="13"/>
        <v>1132.5</v>
      </c>
      <c r="R71" s="166">
        <v>27</v>
      </c>
    </row>
    <row r="72" spans="1:18" ht="12.75" customHeight="1">
      <c r="A72" s="387"/>
      <c r="B72" s="108" t="s">
        <v>115</v>
      </c>
      <c r="C72" s="109">
        <v>63</v>
      </c>
      <c r="D72" s="109">
        <v>38</v>
      </c>
      <c r="E72" s="109">
        <v>5</v>
      </c>
      <c r="F72" s="109">
        <v>21</v>
      </c>
      <c r="G72" s="109"/>
      <c r="H72" s="110">
        <v>3</v>
      </c>
      <c r="I72" s="110"/>
      <c r="J72" s="111">
        <v>13</v>
      </c>
      <c r="K72" s="111"/>
      <c r="L72" s="111"/>
      <c r="M72" s="27">
        <f t="shared" si="21"/>
        <v>1222.5</v>
      </c>
      <c r="N72" s="27">
        <v>382.5</v>
      </c>
      <c r="O72" s="127"/>
      <c r="P72" s="167"/>
      <c r="Q72" s="122">
        <f t="shared" si="13"/>
        <v>840</v>
      </c>
      <c r="R72" s="166">
        <v>16</v>
      </c>
    </row>
    <row r="73" spans="1:18" ht="12.75" customHeight="1">
      <c r="A73" s="387"/>
      <c r="B73" s="108" t="s">
        <v>116</v>
      </c>
      <c r="C73" s="109">
        <v>15</v>
      </c>
      <c r="D73" s="109">
        <v>38</v>
      </c>
      <c r="E73" s="109">
        <v>3</v>
      </c>
      <c r="F73" s="109">
        <v>1</v>
      </c>
      <c r="G73" s="109"/>
      <c r="H73" s="110">
        <v>2</v>
      </c>
      <c r="I73" s="110"/>
      <c r="J73" s="111">
        <v>2</v>
      </c>
      <c r="K73" s="111"/>
      <c r="L73" s="111"/>
      <c r="M73" s="27">
        <f t="shared" si="21"/>
        <v>262.5</v>
      </c>
      <c r="N73" s="27"/>
      <c r="O73" s="127"/>
      <c r="P73" s="167"/>
      <c r="Q73" s="122">
        <f t="shared" si="13"/>
        <v>262.5</v>
      </c>
      <c r="R73" s="166"/>
    </row>
    <row r="74" spans="1:18" ht="12.75" customHeight="1">
      <c r="A74" s="387"/>
      <c r="B74" s="116" t="s">
        <v>117</v>
      </c>
      <c r="C74" s="117">
        <f aca="true" t="shared" si="22" ref="C74:P74">SUM(C68:C73)</f>
        <v>518</v>
      </c>
      <c r="D74" s="117">
        <f t="shared" si="22"/>
        <v>127</v>
      </c>
      <c r="E74" s="117">
        <f t="shared" si="22"/>
        <v>155</v>
      </c>
      <c r="F74" s="117">
        <f t="shared" si="22"/>
        <v>98</v>
      </c>
      <c r="G74" s="117">
        <f t="shared" si="22"/>
        <v>5</v>
      </c>
      <c r="H74" s="117">
        <f t="shared" si="22"/>
        <v>23</v>
      </c>
      <c r="I74" s="117">
        <f t="shared" si="22"/>
        <v>0</v>
      </c>
      <c r="J74" s="117">
        <f t="shared" si="22"/>
        <v>67</v>
      </c>
      <c r="K74" s="117">
        <f t="shared" si="22"/>
        <v>1</v>
      </c>
      <c r="L74" s="118">
        <f t="shared" si="22"/>
        <v>1</v>
      </c>
      <c r="M74" s="119">
        <f t="shared" si="22"/>
        <v>9337.5</v>
      </c>
      <c r="N74" s="119">
        <f t="shared" si="22"/>
        <v>1842.5</v>
      </c>
      <c r="O74" s="118">
        <f t="shared" si="22"/>
        <v>0</v>
      </c>
      <c r="P74" s="118">
        <f t="shared" si="22"/>
        <v>0</v>
      </c>
      <c r="Q74" s="120">
        <f t="shared" si="13"/>
        <v>7495</v>
      </c>
      <c r="R74" s="121">
        <f>SUM(R68:R73)</f>
        <v>84</v>
      </c>
    </row>
    <row r="75" spans="1:18" ht="12.75" customHeight="1">
      <c r="A75" s="387">
        <v>43596</v>
      </c>
      <c r="B75" s="108" t="s">
        <v>112</v>
      </c>
      <c r="C75" s="109">
        <v>375</v>
      </c>
      <c r="D75" s="109">
        <v>26</v>
      </c>
      <c r="E75" s="109">
        <v>39</v>
      </c>
      <c r="F75" s="109">
        <v>105</v>
      </c>
      <c r="G75" s="109">
        <v>6</v>
      </c>
      <c r="H75" s="110">
        <v>46</v>
      </c>
      <c r="I75" s="110"/>
      <c r="J75" s="111">
        <v>50</v>
      </c>
      <c r="K75" s="111">
        <v>1</v>
      </c>
      <c r="L75" s="111">
        <v>4</v>
      </c>
      <c r="M75" s="27">
        <f aca="true" t="shared" si="23" ref="M75:M80">SUM(C75*15,F75*7.5,G75*7.5,H75*7.5,I75*7.5,J75*7.5,K75*100,L75*20)</f>
        <v>7357.5</v>
      </c>
      <c r="N75" s="27">
        <v>2945</v>
      </c>
      <c r="O75" s="165"/>
      <c r="Q75" s="122">
        <f t="shared" si="13"/>
        <v>4412.5</v>
      </c>
      <c r="R75" s="166"/>
    </row>
    <row r="76" spans="1:18" ht="12.75" customHeight="1">
      <c r="A76" s="387"/>
      <c r="B76" s="108" t="s">
        <v>113</v>
      </c>
      <c r="C76" s="109"/>
      <c r="D76" s="109"/>
      <c r="E76" s="109"/>
      <c r="F76" s="109"/>
      <c r="G76" s="109"/>
      <c r="H76" s="110"/>
      <c r="I76" s="110"/>
      <c r="J76" s="111"/>
      <c r="K76" s="111"/>
      <c r="L76" s="111"/>
      <c r="M76" s="27">
        <f t="shared" si="23"/>
        <v>0</v>
      </c>
      <c r="N76" s="27"/>
      <c r="O76" s="27"/>
      <c r="P76" s="167"/>
      <c r="Q76" s="122">
        <f t="shared" si="13"/>
        <v>0</v>
      </c>
      <c r="R76" s="166">
        <v>113</v>
      </c>
    </row>
    <row r="77" spans="1:18" ht="12.75" customHeight="1">
      <c r="A77" s="387"/>
      <c r="B77" s="108" t="s">
        <v>114</v>
      </c>
      <c r="C77" s="109">
        <v>288</v>
      </c>
      <c r="D77" s="109">
        <v>26</v>
      </c>
      <c r="E77" s="109">
        <v>28</v>
      </c>
      <c r="F77" s="109">
        <v>44</v>
      </c>
      <c r="G77" s="109">
        <v>4</v>
      </c>
      <c r="H77" s="110">
        <v>42</v>
      </c>
      <c r="I77" s="110">
        <v>1</v>
      </c>
      <c r="J77" s="111">
        <v>45</v>
      </c>
      <c r="K77" s="111">
        <v>1</v>
      </c>
      <c r="L77" s="111">
        <v>1</v>
      </c>
      <c r="M77" s="27">
        <f t="shared" si="23"/>
        <v>5460</v>
      </c>
      <c r="N77" s="27">
        <v>1935</v>
      </c>
      <c r="O77" s="127"/>
      <c r="P77" s="167"/>
      <c r="Q77" s="122">
        <f t="shared" si="13"/>
        <v>3525</v>
      </c>
      <c r="R77" s="166">
        <v>74</v>
      </c>
    </row>
    <row r="78" spans="1:18" ht="12.75" customHeight="1">
      <c r="A78" s="387"/>
      <c r="B78" s="108" t="s">
        <v>139</v>
      </c>
      <c r="C78" s="109">
        <v>183</v>
      </c>
      <c r="D78" s="109"/>
      <c r="E78" s="109">
        <v>8</v>
      </c>
      <c r="F78" s="109">
        <v>38</v>
      </c>
      <c r="G78" s="109">
        <v>2</v>
      </c>
      <c r="H78" s="110">
        <v>26</v>
      </c>
      <c r="I78" s="110"/>
      <c r="J78" s="111">
        <v>26</v>
      </c>
      <c r="K78" s="111"/>
      <c r="L78" s="111"/>
      <c r="M78" s="27">
        <f t="shared" si="23"/>
        <v>3435</v>
      </c>
      <c r="N78" s="27">
        <v>1027.5</v>
      </c>
      <c r="O78" s="127"/>
      <c r="P78" s="167"/>
      <c r="Q78" s="122">
        <f t="shared" si="13"/>
        <v>2407.5</v>
      </c>
      <c r="R78" s="166">
        <v>47</v>
      </c>
    </row>
    <row r="79" spans="1:18" ht="12.75" customHeight="1">
      <c r="A79" s="387"/>
      <c r="B79" s="108" t="s">
        <v>115</v>
      </c>
      <c r="C79" s="109">
        <v>168</v>
      </c>
      <c r="D79" s="109"/>
      <c r="E79" s="109">
        <v>16</v>
      </c>
      <c r="F79" s="109">
        <v>37</v>
      </c>
      <c r="G79" s="109">
        <v>3</v>
      </c>
      <c r="H79" s="110">
        <v>22</v>
      </c>
      <c r="I79" s="110">
        <v>2</v>
      </c>
      <c r="J79" s="111">
        <v>20</v>
      </c>
      <c r="K79" s="111"/>
      <c r="L79" s="111"/>
      <c r="M79" s="27">
        <f t="shared" si="23"/>
        <v>3150</v>
      </c>
      <c r="N79" s="27">
        <v>1365</v>
      </c>
      <c r="O79" s="127"/>
      <c r="P79" s="167"/>
      <c r="Q79" s="122">
        <f t="shared" si="13"/>
        <v>1785</v>
      </c>
      <c r="R79" s="166">
        <v>54</v>
      </c>
    </row>
    <row r="80" spans="1:18" ht="12.75" customHeight="1">
      <c r="A80" s="387"/>
      <c r="B80" s="108" t="s">
        <v>116</v>
      </c>
      <c r="C80" s="109">
        <v>46</v>
      </c>
      <c r="D80" s="109"/>
      <c r="E80" s="109">
        <v>13</v>
      </c>
      <c r="F80" s="109">
        <v>14</v>
      </c>
      <c r="G80" s="109"/>
      <c r="H80" s="110">
        <v>25</v>
      </c>
      <c r="I80" s="110"/>
      <c r="J80" s="111">
        <v>12</v>
      </c>
      <c r="K80" s="111"/>
      <c r="L80" s="111"/>
      <c r="M80" s="27">
        <f t="shared" si="23"/>
        <v>1072.5</v>
      </c>
      <c r="N80" s="27">
        <v>382.5</v>
      </c>
      <c r="O80" s="127"/>
      <c r="P80" s="167"/>
      <c r="Q80" s="122">
        <f t="shared" si="13"/>
        <v>690</v>
      </c>
      <c r="R80" s="166">
        <v>13</v>
      </c>
    </row>
    <row r="81" spans="1:18" ht="12.75" customHeight="1">
      <c r="A81" s="387"/>
      <c r="B81" s="116" t="s">
        <v>117</v>
      </c>
      <c r="C81" s="117">
        <f aca="true" t="shared" si="24" ref="C81:P81">SUM(C75:C80)</f>
        <v>1060</v>
      </c>
      <c r="D81" s="117">
        <f t="shared" si="24"/>
        <v>52</v>
      </c>
      <c r="E81" s="117">
        <f t="shared" si="24"/>
        <v>104</v>
      </c>
      <c r="F81" s="117">
        <f t="shared" si="24"/>
        <v>238</v>
      </c>
      <c r="G81" s="117">
        <f t="shared" si="24"/>
        <v>15</v>
      </c>
      <c r="H81" s="117">
        <f t="shared" si="24"/>
        <v>161</v>
      </c>
      <c r="I81" s="117">
        <f t="shared" si="24"/>
        <v>3</v>
      </c>
      <c r="J81" s="117">
        <f t="shared" si="24"/>
        <v>153</v>
      </c>
      <c r="K81" s="117">
        <f t="shared" si="24"/>
        <v>2</v>
      </c>
      <c r="L81" s="118">
        <f t="shared" si="24"/>
        <v>5</v>
      </c>
      <c r="M81" s="119">
        <f t="shared" si="24"/>
        <v>20475</v>
      </c>
      <c r="N81" s="119">
        <f t="shared" si="24"/>
        <v>7655</v>
      </c>
      <c r="O81" s="118">
        <f t="shared" si="24"/>
        <v>0</v>
      </c>
      <c r="P81" s="118">
        <f t="shared" si="24"/>
        <v>0</v>
      </c>
      <c r="Q81" s="120">
        <f t="shared" si="13"/>
        <v>12820</v>
      </c>
      <c r="R81" s="121">
        <f>SUM(R75:R80)</f>
        <v>301</v>
      </c>
    </row>
    <row r="82" spans="1:18" ht="12.75" customHeight="1">
      <c r="A82" s="387">
        <v>43597</v>
      </c>
      <c r="B82" s="108" t="s">
        <v>112</v>
      </c>
      <c r="C82" s="109">
        <v>343</v>
      </c>
      <c r="D82" s="109">
        <v>28</v>
      </c>
      <c r="E82" s="109">
        <v>42</v>
      </c>
      <c r="F82" s="109">
        <v>49</v>
      </c>
      <c r="G82" s="109">
        <v>6</v>
      </c>
      <c r="H82" s="110">
        <v>64</v>
      </c>
      <c r="I82" s="110"/>
      <c r="J82" s="111">
        <v>92</v>
      </c>
      <c r="K82" s="111"/>
      <c r="L82" s="111"/>
      <c r="M82" s="27">
        <f aca="true" t="shared" si="25" ref="M82:M87">SUM(C82*15,F82*7.5,G82*7.5,H82*7.5,I82*7.5,J82*7.5,K82*100,L82*20)</f>
        <v>6727.5</v>
      </c>
      <c r="N82" s="27">
        <v>2670</v>
      </c>
      <c r="O82" s="127"/>
      <c r="Q82" s="122">
        <f t="shared" si="13"/>
        <v>4057.5</v>
      </c>
      <c r="R82" s="166">
        <v>87</v>
      </c>
    </row>
    <row r="83" spans="1:18" ht="12.75" customHeight="1">
      <c r="A83" s="387"/>
      <c r="B83" s="108" t="s">
        <v>113</v>
      </c>
      <c r="C83" s="109">
        <v>413</v>
      </c>
      <c r="D83" s="109">
        <v>28</v>
      </c>
      <c r="E83" s="109">
        <v>15</v>
      </c>
      <c r="F83" s="109">
        <v>68</v>
      </c>
      <c r="G83" s="109">
        <v>10</v>
      </c>
      <c r="H83" s="110">
        <v>59</v>
      </c>
      <c r="I83" s="110"/>
      <c r="J83" s="111">
        <v>114</v>
      </c>
      <c r="K83" s="111"/>
      <c r="L83" s="111"/>
      <c r="M83" s="27">
        <f t="shared" si="25"/>
        <v>8077.5</v>
      </c>
      <c r="N83" s="27">
        <v>3097.5</v>
      </c>
      <c r="P83" s="167"/>
      <c r="Q83" s="122">
        <f t="shared" si="13"/>
        <v>4980</v>
      </c>
      <c r="R83" s="166">
        <v>98</v>
      </c>
    </row>
    <row r="84" spans="1:18" ht="12.75" customHeight="1">
      <c r="A84" s="387"/>
      <c r="B84" s="108" t="s">
        <v>114</v>
      </c>
      <c r="C84" s="109"/>
      <c r="D84" s="109"/>
      <c r="E84" s="109"/>
      <c r="F84" s="109"/>
      <c r="G84" s="109"/>
      <c r="H84" s="110"/>
      <c r="I84" s="110"/>
      <c r="J84" s="111"/>
      <c r="K84" s="111"/>
      <c r="L84" s="111"/>
      <c r="M84" s="27">
        <f t="shared" si="25"/>
        <v>0</v>
      </c>
      <c r="N84" s="27"/>
      <c r="O84" s="127"/>
      <c r="P84" s="167"/>
      <c r="Q84" s="122">
        <f t="shared" si="13"/>
        <v>0</v>
      </c>
      <c r="R84" s="166"/>
    </row>
    <row r="85" spans="1:18" ht="12.75" customHeight="1">
      <c r="A85" s="387"/>
      <c r="B85" s="108" t="s">
        <v>139</v>
      </c>
      <c r="C85" s="109">
        <v>165</v>
      </c>
      <c r="D85" s="109"/>
      <c r="E85" s="109">
        <v>10</v>
      </c>
      <c r="F85" s="109">
        <v>31</v>
      </c>
      <c r="G85" s="109"/>
      <c r="H85" s="110">
        <v>12</v>
      </c>
      <c r="I85" s="110"/>
      <c r="J85" s="111">
        <v>28</v>
      </c>
      <c r="K85" s="111"/>
      <c r="L85" s="111"/>
      <c r="M85" s="27">
        <f t="shared" si="25"/>
        <v>3007.5</v>
      </c>
      <c r="N85" s="27">
        <v>840</v>
      </c>
      <c r="O85" s="127"/>
      <c r="P85" s="167"/>
      <c r="Q85" s="122">
        <f t="shared" si="13"/>
        <v>2167.5</v>
      </c>
      <c r="R85" s="166">
        <v>35</v>
      </c>
    </row>
    <row r="86" spans="1:18" ht="12.75" customHeight="1">
      <c r="A86" s="387"/>
      <c r="B86" s="108" t="s">
        <v>115</v>
      </c>
      <c r="C86" s="109">
        <v>190</v>
      </c>
      <c r="D86" s="109"/>
      <c r="E86" s="109">
        <v>2</v>
      </c>
      <c r="F86" s="109">
        <v>34</v>
      </c>
      <c r="G86" s="109">
        <v>4</v>
      </c>
      <c r="H86" s="110">
        <v>25</v>
      </c>
      <c r="I86" s="110"/>
      <c r="J86" s="111">
        <v>45</v>
      </c>
      <c r="K86" s="111"/>
      <c r="L86" s="111"/>
      <c r="M86" s="27">
        <f t="shared" si="25"/>
        <v>3660</v>
      </c>
      <c r="N86" s="27">
        <v>1117.5</v>
      </c>
      <c r="O86" s="127"/>
      <c r="P86" s="167"/>
      <c r="Q86" s="122">
        <f t="shared" si="13"/>
        <v>2542.5</v>
      </c>
      <c r="R86" s="166">
        <v>39</v>
      </c>
    </row>
    <row r="87" spans="1:18" ht="12.75" customHeight="1">
      <c r="A87" s="387"/>
      <c r="B87" s="108" t="s">
        <v>116</v>
      </c>
      <c r="C87" s="109">
        <v>64</v>
      </c>
      <c r="D87" s="109">
        <v>27</v>
      </c>
      <c r="E87" s="109">
        <v>16</v>
      </c>
      <c r="F87" s="109">
        <v>2</v>
      </c>
      <c r="G87" s="109"/>
      <c r="H87" s="110">
        <v>5</v>
      </c>
      <c r="I87" s="110"/>
      <c r="J87" s="111">
        <v>8</v>
      </c>
      <c r="K87" s="111"/>
      <c r="L87" s="111"/>
      <c r="M87" s="27">
        <f t="shared" si="25"/>
        <v>1072.5</v>
      </c>
      <c r="N87" s="27">
        <v>195</v>
      </c>
      <c r="O87" s="127"/>
      <c r="P87" s="167"/>
      <c r="Q87" s="122">
        <f t="shared" si="13"/>
        <v>877.5</v>
      </c>
      <c r="R87" s="166">
        <v>6</v>
      </c>
    </row>
    <row r="88" spans="1:18" ht="12.75" customHeight="1">
      <c r="A88" s="387"/>
      <c r="B88" s="116" t="s">
        <v>117</v>
      </c>
      <c r="C88" s="117">
        <f aca="true" t="shared" si="26" ref="C88:P88">SUM(C82:C87)</f>
        <v>1175</v>
      </c>
      <c r="D88" s="117">
        <f t="shared" si="26"/>
        <v>83</v>
      </c>
      <c r="E88" s="117">
        <f t="shared" si="26"/>
        <v>85</v>
      </c>
      <c r="F88" s="117">
        <f t="shared" si="26"/>
        <v>184</v>
      </c>
      <c r="G88" s="117">
        <f t="shared" si="26"/>
        <v>20</v>
      </c>
      <c r="H88" s="117">
        <f t="shared" si="26"/>
        <v>165</v>
      </c>
      <c r="I88" s="117">
        <f t="shared" si="26"/>
        <v>0</v>
      </c>
      <c r="J88" s="117">
        <f t="shared" si="26"/>
        <v>287</v>
      </c>
      <c r="K88" s="117">
        <f t="shared" si="26"/>
        <v>0</v>
      </c>
      <c r="L88" s="118">
        <f t="shared" si="26"/>
        <v>0</v>
      </c>
      <c r="M88" s="119">
        <f t="shared" si="26"/>
        <v>22545</v>
      </c>
      <c r="N88" s="119">
        <f t="shared" si="26"/>
        <v>7920</v>
      </c>
      <c r="O88" s="118">
        <f t="shared" si="26"/>
        <v>0</v>
      </c>
      <c r="P88" s="118">
        <f t="shared" si="26"/>
        <v>0</v>
      </c>
      <c r="Q88" s="120">
        <f t="shared" si="13"/>
        <v>14625</v>
      </c>
      <c r="R88" s="121">
        <f>SUM(R82:R87)</f>
        <v>265</v>
      </c>
    </row>
    <row r="89" spans="1:18" ht="12.75" customHeight="1">
      <c r="A89" s="385" t="s">
        <v>118</v>
      </c>
      <c r="B89" s="385"/>
      <c r="C89" s="125">
        <f aca="true" t="shared" si="27" ref="C89:N89">SUM(C46,C53,C60,C67,C74,C81,C88)</f>
        <v>4650</v>
      </c>
      <c r="D89" s="125">
        <f t="shared" si="27"/>
        <v>497</v>
      </c>
      <c r="E89" s="125">
        <f t="shared" si="27"/>
        <v>745</v>
      </c>
      <c r="F89" s="125">
        <f t="shared" si="27"/>
        <v>713</v>
      </c>
      <c r="G89" s="125">
        <f t="shared" si="27"/>
        <v>44</v>
      </c>
      <c r="H89" s="125">
        <f t="shared" si="27"/>
        <v>426</v>
      </c>
      <c r="I89" s="125">
        <f t="shared" si="27"/>
        <v>12</v>
      </c>
      <c r="J89" s="125">
        <f t="shared" si="27"/>
        <v>734</v>
      </c>
      <c r="K89" s="125">
        <f t="shared" si="27"/>
        <v>4</v>
      </c>
      <c r="L89" s="125">
        <f t="shared" si="27"/>
        <v>9</v>
      </c>
      <c r="M89" s="125">
        <f t="shared" si="27"/>
        <v>84797.5</v>
      </c>
      <c r="N89" s="125">
        <f t="shared" si="27"/>
        <v>24770</v>
      </c>
      <c r="O89" s="125">
        <f>SUM(O60,O67,O74,O81,O88)</f>
        <v>0</v>
      </c>
      <c r="P89" s="125">
        <f>SUM(P60,P67,P74,P81,P88)</f>
        <v>22.5</v>
      </c>
      <c r="Q89" s="125">
        <f>SUM(Q46,Q53,Q60,Q67,Q74,Q81,Q88)</f>
        <v>60067</v>
      </c>
      <c r="R89" s="125">
        <f>SUM(R60,R67,R74,R81,R88)</f>
        <v>815</v>
      </c>
    </row>
    <row r="90" spans="1:19" ht="12.75" customHeight="1">
      <c r="A90" s="387">
        <v>43598</v>
      </c>
      <c r="B90" s="108" t="s">
        <v>112</v>
      </c>
      <c r="C90" s="109">
        <v>207</v>
      </c>
      <c r="D90" s="109">
        <v>12</v>
      </c>
      <c r="E90" s="109">
        <v>30</v>
      </c>
      <c r="F90" s="109">
        <v>36</v>
      </c>
      <c r="G90" s="109">
        <v>4</v>
      </c>
      <c r="H90" s="110">
        <v>10</v>
      </c>
      <c r="I90" s="110"/>
      <c r="J90" s="111">
        <v>30</v>
      </c>
      <c r="K90" s="111"/>
      <c r="L90" s="111"/>
      <c r="M90" s="27">
        <f aca="true" t="shared" si="28" ref="M90:M95">SUM(C90*15,F90*7.5,G90*7.5,H90*7.5,I90*7.5,J90*7.5,K90*100,L90*20)</f>
        <v>3705</v>
      </c>
      <c r="N90" s="27">
        <v>682.5</v>
      </c>
      <c r="O90" s="127"/>
      <c r="Q90" s="122">
        <f aca="true" t="shared" si="29" ref="Q90:Q138">SUM(M90-N90)-O90+P90</f>
        <v>3022.5</v>
      </c>
      <c r="R90" s="166">
        <v>25</v>
      </c>
      <c r="S90" s="172"/>
    </row>
    <row r="91" spans="1:19" ht="12.75" customHeight="1">
      <c r="A91" s="387"/>
      <c r="B91" s="108" t="s">
        <v>113</v>
      </c>
      <c r="C91" s="109"/>
      <c r="D91" s="109"/>
      <c r="E91" s="109"/>
      <c r="F91" s="109"/>
      <c r="G91" s="109"/>
      <c r="H91" s="110"/>
      <c r="I91" s="110"/>
      <c r="J91" s="111"/>
      <c r="K91" s="111"/>
      <c r="L91" s="111"/>
      <c r="M91" s="27">
        <f t="shared" si="28"/>
        <v>0</v>
      </c>
      <c r="N91" s="27"/>
      <c r="P91" s="167"/>
      <c r="Q91" s="122">
        <f t="shared" si="29"/>
        <v>0</v>
      </c>
      <c r="R91" s="166"/>
      <c r="S91" s="172"/>
    </row>
    <row r="92" spans="1:19" ht="12.75" customHeight="1">
      <c r="A92" s="387"/>
      <c r="B92" s="108" t="s">
        <v>114</v>
      </c>
      <c r="C92" s="109"/>
      <c r="D92" s="109"/>
      <c r="E92" s="109"/>
      <c r="F92" s="109"/>
      <c r="G92" s="109"/>
      <c r="H92" s="110"/>
      <c r="I92" s="110"/>
      <c r="J92" s="111"/>
      <c r="K92" s="111"/>
      <c r="L92" s="111"/>
      <c r="M92" s="27">
        <f t="shared" si="28"/>
        <v>0</v>
      </c>
      <c r="N92" s="27"/>
      <c r="O92" s="127"/>
      <c r="P92" s="167"/>
      <c r="Q92" s="122">
        <f t="shared" si="29"/>
        <v>0</v>
      </c>
      <c r="R92" s="166"/>
      <c r="S92" s="172"/>
    </row>
    <row r="93" spans="1:19" ht="12.75" customHeight="1">
      <c r="A93" s="387"/>
      <c r="B93" s="108" t="s">
        <v>139</v>
      </c>
      <c r="C93" s="109">
        <v>82</v>
      </c>
      <c r="D93" s="109"/>
      <c r="E93" s="109">
        <v>4</v>
      </c>
      <c r="F93" s="109">
        <v>5</v>
      </c>
      <c r="G93" s="109">
        <v>1</v>
      </c>
      <c r="H93" s="110">
        <v>6</v>
      </c>
      <c r="I93" s="110"/>
      <c r="J93" s="111">
        <v>7</v>
      </c>
      <c r="K93" s="111"/>
      <c r="L93" s="111"/>
      <c r="M93" s="27">
        <f t="shared" si="28"/>
        <v>1372.5</v>
      </c>
      <c r="N93" s="27">
        <v>352.5</v>
      </c>
      <c r="O93" s="127"/>
      <c r="P93" s="167"/>
      <c r="Q93" s="122">
        <f t="shared" si="29"/>
        <v>1020</v>
      </c>
      <c r="R93" s="166">
        <v>14</v>
      </c>
      <c r="S93" s="172"/>
    </row>
    <row r="94" spans="1:19" ht="12.75" customHeight="1">
      <c r="A94" s="387"/>
      <c r="B94" s="108" t="s">
        <v>115</v>
      </c>
      <c r="C94" s="109">
        <v>88</v>
      </c>
      <c r="D94" s="109">
        <v>7</v>
      </c>
      <c r="E94" s="109">
        <v>2</v>
      </c>
      <c r="F94" s="109">
        <v>15</v>
      </c>
      <c r="G94" s="109">
        <v>1</v>
      </c>
      <c r="H94" s="110">
        <v>4</v>
      </c>
      <c r="I94" s="110"/>
      <c r="J94" s="111">
        <v>3</v>
      </c>
      <c r="K94" s="111"/>
      <c r="L94" s="111"/>
      <c r="M94" s="27">
        <f t="shared" si="28"/>
        <v>1492.5</v>
      </c>
      <c r="N94" s="27">
        <v>360</v>
      </c>
      <c r="O94" s="127"/>
      <c r="P94" s="167"/>
      <c r="Q94" s="122">
        <f t="shared" si="29"/>
        <v>1132.5</v>
      </c>
      <c r="R94" s="166">
        <v>13</v>
      </c>
      <c r="S94" s="172"/>
    </row>
    <row r="95" spans="1:19" ht="12.75" customHeight="1">
      <c r="A95" s="387"/>
      <c r="B95" s="108" t="s">
        <v>116</v>
      </c>
      <c r="C95" s="109">
        <v>21</v>
      </c>
      <c r="D95" s="109">
        <v>5</v>
      </c>
      <c r="E95" s="109">
        <v>4</v>
      </c>
      <c r="F95" s="109">
        <v>2</v>
      </c>
      <c r="G95" s="109"/>
      <c r="H95" s="110"/>
      <c r="I95" s="110"/>
      <c r="J95" s="111">
        <v>2</v>
      </c>
      <c r="K95" s="111"/>
      <c r="L95" s="111"/>
      <c r="M95" s="27">
        <f t="shared" si="28"/>
        <v>345</v>
      </c>
      <c r="N95" s="27">
        <v>90</v>
      </c>
      <c r="O95" s="127"/>
      <c r="P95" s="167"/>
      <c r="Q95" s="122">
        <f t="shared" si="29"/>
        <v>255</v>
      </c>
      <c r="R95" s="166">
        <v>2</v>
      </c>
      <c r="S95" s="172"/>
    </row>
    <row r="96" spans="1:19" ht="12.75" customHeight="1">
      <c r="A96" s="387"/>
      <c r="B96" s="116" t="s">
        <v>117</v>
      </c>
      <c r="C96" s="117">
        <f aca="true" t="shared" si="30" ref="C96:P96">SUM(C90:C95)</f>
        <v>398</v>
      </c>
      <c r="D96" s="117">
        <f t="shared" si="30"/>
        <v>24</v>
      </c>
      <c r="E96" s="117">
        <f t="shared" si="30"/>
        <v>40</v>
      </c>
      <c r="F96" s="117">
        <f t="shared" si="30"/>
        <v>58</v>
      </c>
      <c r="G96" s="117">
        <f t="shared" si="30"/>
        <v>6</v>
      </c>
      <c r="H96" s="117">
        <f t="shared" si="30"/>
        <v>20</v>
      </c>
      <c r="I96" s="117">
        <f t="shared" si="30"/>
        <v>0</v>
      </c>
      <c r="J96" s="117">
        <f t="shared" si="30"/>
        <v>42</v>
      </c>
      <c r="K96" s="117">
        <f t="shared" si="30"/>
        <v>0</v>
      </c>
      <c r="L96" s="118">
        <f t="shared" si="30"/>
        <v>0</v>
      </c>
      <c r="M96" s="119">
        <f t="shared" si="30"/>
        <v>6915</v>
      </c>
      <c r="N96" s="119">
        <f t="shared" si="30"/>
        <v>1485</v>
      </c>
      <c r="O96" s="118">
        <f t="shared" si="30"/>
        <v>0</v>
      </c>
      <c r="P96" s="118">
        <f t="shared" si="30"/>
        <v>0</v>
      </c>
      <c r="Q96" s="120">
        <f t="shared" si="29"/>
        <v>5430</v>
      </c>
      <c r="R96" s="121">
        <f>SUM(R90:R95)</f>
        <v>54</v>
      </c>
      <c r="S96" s="172"/>
    </row>
    <row r="97" spans="1:19" ht="12.75" customHeight="1">
      <c r="A97" s="387">
        <v>43599</v>
      </c>
      <c r="B97" s="108" t="s">
        <v>112</v>
      </c>
      <c r="C97" s="109">
        <v>187</v>
      </c>
      <c r="D97" s="109">
        <v>28</v>
      </c>
      <c r="E97" s="109">
        <v>18</v>
      </c>
      <c r="F97" s="109">
        <v>99</v>
      </c>
      <c r="G97" s="109"/>
      <c r="H97" s="110">
        <v>3</v>
      </c>
      <c r="I97" s="110"/>
      <c r="J97" s="111">
        <v>21</v>
      </c>
      <c r="K97" s="111"/>
      <c r="L97" s="111"/>
      <c r="M97" s="27">
        <f aca="true" t="shared" si="31" ref="M97:M102">SUM(C97*15,F97*7.5,G97*7.5,H97*7.5,I97*7.5,J97*7.5,K97*100,L97*20)</f>
        <v>3727.5</v>
      </c>
      <c r="N97" s="27">
        <v>517.5</v>
      </c>
      <c r="O97" s="165"/>
      <c r="P97">
        <v>7.5</v>
      </c>
      <c r="Q97" s="122">
        <f t="shared" si="29"/>
        <v>3217.5</v>
      </c>
      <c r="R97" s="166">
        <v>21</v>
      </c>
      <c r="S97" s="172"/>
    </row>
    <row r="98" spans="1:19" ht="12.75" customHeight="1">
      <c r="A98" s="387"/>
      <c r="B98" s="108" t="s">
        <v>113</v>
      </c>
      <c r="C98" s="109">
        <v>99</v>
      </c>
      <c r="D98" s="109">
        <v>28</v>
      </c>
      <c r="E98" s="109">
        <v>29</v>
      </c>
      <c r="F98" s="109">
        <v>35</v>
      </c>
      <c r="G98" s="109">
        <v>1</v>
      </c>
      <c r="H98" s="110">
        <v>4</v>
      </c>
      <c r="I98" s="110"/>
      <c r="J98" s="111">
        <v>18</v>
      </c>
      <c r="K98" s="111"/>
      <c r="L98" s="111">
        <v>2</v>
      </c>
      <c r="M98" s="27">
        <f t="shared" si="31"/>
        <v>1960</v>
      </c>
      <c r="N98" s="27">
        <v>412.5</v>
      </c>
      <c r="O98" s="27"/>
      <c r="P98" s="167"/>
      <c r="Q98" s="122">
        <f t="shared" si="29"/>
        <v>1547.5</v>
      </c>
      <c r="R98" s="166">
        <v>16</v>
      </c>
      <c r="S98" s="172"/>
    </row>
    <row r="99" spans="1:19" ht="12.75" customHeight="1">
      <c r="A99" s="387"/>
      <c r="B99" s="108" t="s">
        <v>114</v>
      </c>
      <c r="C99" s="109"/>
      <c r="D99" s="109"/>
      <c r="E99" s="109"/>
      <c r="F99" s="109"/>
      <c r="G99" s="109"/>
      <c r="H99" s="110"/>
      <c r="I99" s="110"/>
      <c r="J99" s="111"/>
      <c r="K99" s="111"/>
      <c r="L99" s="111"/>
      <c r="M99" s="27">
        <f t="shared" si="31"/>
        <v>0</v>
      </c>
      <c r="N99" s="27"/>
      <c r="O99" s="127"/>
      <c r="P99" s="167"/>
      <c r="Q99" s="122">
        <f t="shared" si="29"/>
        <v>0</v>
      </c>
      <c r="R99" s="166"/>
      <c r="S99" s="172"/>
    </row>
    <row r="100" spans="1:19" ht="12.75" customHeight="1">
      <c r="A100" s="387"/>
      <c r="B100" s="108" t="s">
        <v>139</v>
      </c>
      <c r="C100" s="109">
        <v>59</v>
      </c>
      <c r="D100" s="109"/>
      <c r="E100" s="109"/>
      <c r="F100" s="109">
        <v>11</v>
      </c>
      <c r="G100" s="109"/>
      <c r="H100" s="110">
        <v>3</v>
      </c>
      <c r="I100" s="110"/>
      <c r="J100" s="111">
        <v>9</v>
      </c>
      <c r="K100" s="111"/>
      <c r="L100" s="111"/>
      <c r="M100" s="27">
        <f t="shared" si="31"/>
        <v>1057.5</v>
      </c>
      <c r="N100" s="27">
        <v>210</v>
      </c>
      <c r="O100" s="127"/>
      <c r="P100" s="167"/>
      <c r="Q100" s="122">
        <f t="shared" si="29"/>
        <v>847.5</v>
      </c>
      <c r="R100" s="166">
        <v>10</v>
      </c>
      <c r="S100" s="172"/>
    </row>
    <row r="101" spans="1:19" ht="12.75" customHeight="1">
      <c r="A101" s="387"/>
      <c r="B101" s="108" t="s">
        <v>115</v>
      </c>
      <c r="C101" s="109">
        <v>63</v>
      </c>
      <c r="D101" s="109">
        <v>32</v>
      </c>
      <c r="E101" s="109">
        <v>4</v>
      </c>
      <c r="F101" s="109">
        <v>10</v>
      </c>
      <c r="G101" s="109"/>
      <c r="H101" s="110">
        <v>1</v>
      </c>
      <c r="I101" s="110"/>
      <c r="J101" s="111">
        <v>4</v>
      </c>
      <c r="K101" s="111"/>
      <c r="L101" s="111"/>
      <c r="M101" s="27">
        <f t="shared" si="31"/>
        <v>1057.5</v>
      </c>
      <c r="N101" s="27">
        <v>255</v>
      </c>
      <c r="O101" s="127"/>
      <c r="P101" s="167"/>
      <c r="Q101" s="122">
        <f t="shared" si="29"/>
        <v>802.5</v>
      </c>
      <c r="R101" s="166">
        <v>14</v>
      </c>
      <c r="S101" s="172"/>
    </row>
    <row r="102" spans="1:19" ht="12.75" customHeight="1">
      <c r="A102" s="387"/>
      <c r="B102" s="108" t="s">
        <v>116</v>
      </c>
      <c r="C102" s="109">
        <v>21</v>
      </c>
      <c r="D102" s="109"/>
      <c r="E102" s="109">
        <v>10</v>
      </c>
      <c r="F102" s="109">
        <v>1</v>
      </c>
      <c r="G102" s="109"/>
      <c r="H102" s="110">
        <v>2</v>
      </c>
      <c r="I102" s="110"/>
      <c r="J102" s="111">
        <v>4</v>
      </c>
      <c r="K102" s="111"/>
      <c r="L102" s="111"/>
      <c r="M102" s="27">
        <f t="shared" si="31"/>
        <v>367.5</v>
      </c>
      <c r="N102" s="27">
        <v>82.5</v>
      </c>
      <c r="O102" s="127"/>
      <c r="P102" s="167"/>
      <c r="Q102" s="122">
        <f t="shared" si="29"/>
        <v>285</v>
      </c>
      <c r="R102" s="166">
        <v>3</v>
      </c>
      <c r="S102" s="172"/>
    </row>
    <row r="103" spans="1:19" ht="12.75" customHeight="1">
      <c r="A103" s="387"/>
      <c r="B103" s="116" t="s">
        <v>117</v>
      </c>
      <c r="C103" s="117">
        <f aca="true" t="shared" si="32" ref="C103:P103">SUM(C97:C102)</f>
        <v>429</v>
      </c>
      <c r="D103" s="117">
        <f t="shared" si="32"/>
        <v>88</v>
      </c>
      <c r="E103" s="117">
        <f t="shared" si="32"/>
        <v>61</v>
      </c>
      <c r="F103" s="117">
        <f t="shared" si="32"/>
        <v>156</v>
      </c>
      <c r="G103" s="117">
        <f t="shared" si="32"/>
        <v>1</v>
      </c>
      <c r="H103" s="117">
        <f t="shared" si="32"/>
        <v>13</v>
      </c>
      <c r="I103" s="117">
        <f t="shared" si="32"/>
        <v>0</v>
      </c>
      <c r="J103" s="117">
        <f t="shared" si="32"/>
        <v>56</v>
      </c>
      <c r="K103" s="117">
        <f t="shared" si="32"/>
        <v>0</v>
      </c>
      <c r="L103" s="118">
        <f t="shared" si="32"/>
        <v>2</v>
      </c>
      <c r="M103" s="119">
        <f t="shared" si="32"/>
        <v>8170</v>
      </c>
      <c r="N103" s="119">
        <f t="shared" si="32"/>
        <v>1477.5</v>
      </c>
      <c r="O103" s="118">
        <f t="shared" si="32"/>
        <v>0</v>
      </c>
      <c r="P103" s="118">
        <f t="shared" si="32"/>
        <v>7.5</v>
      </c>
      <c r="Q103" s="120">
        <f t="shared" si="29"/>
        <v>6700</v>
      </c>
      <c r="R103" s="121">
        <f>SUM(R97:R102)</f>
        <v>64</v>
      </c>
      <c r="S103" s="172"/>
    </row>
    <row r="104" spans="1:19" ht="12.75" customHeight="1">
      <c r="A104" s="387">
        <v>43600</v>
      </c>
      <c r="B104" s="108" t="s">
        <v>112</v>
      </c>
      <c r="C104" s="109">
        <v>201</v>
      </c>
      <c r="D104" s="109">
        <v>13</v>
      </c>
      <c r="E104" s="109">
        <v>9</v>
      </c>
      <c r="F104" s="109">
        <v>54</v>
      </c>
      <c r="G104" s="109"/>
      <c r="H104" s="110">
        <v>6</v>
      </c>
      <c r="I104" s="110"/>
      <c r="J104" s="111">
        <v>17</v>
      </c>
      <c r="K104" s="111"/>
      <c r="L104" s="111"/>
      <c r="M104" s="27">
        <f aca="true" t="shared" si="33" ref="M104:M109">SUM(C104*15,F104*7.5,G104*7.5,H104*7.5,I104*7.5,J104*7.5,K104*100,L104*20)</f>
        <v>3592.5</v>
      </c>
      <c r="N104" s="27">
        <v>412.5</v>
      </c>
      <c r="O104" s="127"/>
      <c r="Q104" s="122">
        <f t="shared" si="29"/>
        <v>3180</v>
      </c>
      <c r="R104" s="166">
        <v>21</v>
      </c>
      <c r="S104" s="172"/>
    </row>
    <row r="105" spans="1:19" ht="12.75" customHeight="1">
      <c r="A105" s="387"/>
      <c r="B105" s="108" t="s">
        <v>113</v>
      </c>
      <c r="C105" s="109"/>
      <c r="D105" s="109"/>
      <c r="E105" s="109"/>
      <c r="F105" s="109"/>
      <c r="G105" s="109"/>
      <c r="H105" s="110"/>
      <c r="I105" s="110"/>
      <c r="J105" s="111"/>
      <c r="K105" s="111"/>
      <c r="L105" s="111"/>
      <c r="M105" s="27">
        <f t="shared" si="33"/>
        <v>0</v>
      </c>
      <c r="N105" s="27"/>
      <c r="P105" s="167"/>
      <c r="Q105" s="122">
        <f t="shared" si="29"/>
        <v>0</v>
      </c>
      <c r="R105" s="166"/>
      <c r="S105" s="172"/>
    </row>
    <row r="106" spans="1:19" ht="12.75" customHeight="1">
      <c r="A106" s="387"/>
      <c r="B106" s="108" t="s">
        <v>114</v>
      </c>
      <c r="C106" s="109"/>
      <c r="D106" s="109"/>
      <c r="E106" s="109"/>
      <c r="F106" s="109"/>
      <c r="G106" s="109"/>
      <c r="H106" s="110"/>
      <c r="I106" s="110"/>
      <c r="J106" s="111"/>
      <c r="K106" s="111"/>
      <c r="L106" s="111"/>
      <c r="M106" s="27">
        <f t="shared" si="33"/>
        <v>0</v>
      </c>
      <c r="N106" s="27"/>
      <c r="O106" s="127"/>
      <c r="P106" s="167"/>
      <c r="Q106" s="122">
        <f t="shared" si="29"/>
        <v>0</v>
      </c>
      <c r="R106" s="166"/>
      <c r="S106" s="172"/>
    </row>
    <row r="107" spans="1:19" ht="12.75" customHeight="1">
      <c r="A107" s="387"/>
      <c r="B107" s="108" t="s">
        <v>139</v>
      </c>
      <c r="C107" s="109">
        <v>53</v>
      </c>
      <c r="D107" s="109">
        <v>1</v>
      </c>
      <c r="E107" s="109"/>
      <c r="F107" s="109">
        <v>16</v>
      </c>
      <c r="G107" s="109"/>
      <c r="H107" s="110">
        <v>1</v>
      </c>
      <c r="I107" s="110"/>
      <c r="J107" s="111">
        <v>6</v>
      </c>
      <c r="K107" s="111"/>
      <c r="L107" s="111"/>
      <c r="M107" s="27">
        <f t="shared" si="33"/>
        <v>967.5</v>
      </c>
      <c r="N107" s="27">
        <v>97.5</v>
      </c>
      <c r="O107" s="127"/>
      <c r="P107" s="167"/>
      <c r="Q107" s="122">
        <f t="shared" si="29"/>
        <v>870</v>
      </c>
      <c r="R107" s="166">
        <v>3</v>
      </c>
      <c r="S107" s="172"/>
    </row>
    <row r="108" spans="1:19" ht="12.75" customHeight="1">
      <c r="A108" s="387"/>
      <c r="B108" s="108" t="s">
        <v>115</v>
      </c>
      <c r="C108" s="109">
        <v>61</v>
      </c>
      <c r="D108" s="109">
        <v>10</v>
      </c>
      <c r="E108" s="109">
        <v>7</v>
      </c>
      <c r="F108" s="109">
        <v>7</v>
      </c>
      <c r="G108" s="109"/>
      <c r="H108" s="110">
        <v>5</v>
      </c>
      <c r="I108" s="110">
        <v>2</v>
      </c>
      <c r="J108" s="111">
        <v>4</v>
      </c>
      <c r="K108" s="111"/>
      <c r="L108" s="111"/>
      <c r="M108" s="27">
        <f t="shared" si="33"/>
        <v>1050</v>
      </c>
      <c r="N108" s="27">
        <v>142.5</v>
      </c>
      <c r="O108" s="127"/>
      <c r="P108" s="167"/>
      <c r="Q108" s="122">
        <f t="shared" si="29"/>
        <v>907.5</v>
      </c>
      <c r="R108" s="166">
        <v>7</v>
      </c>
      <c r="S108" s="172"/>
    </row>
    <row r="109" spans="1:19" ht="12.75" customHeight="1">
      <c r="A109" s="387"/>
      <c r="B109" s="108" t="s">
        <v>116</v>
      </c>
      <c r="C109" s="109">
        <v>8</v>
      </c>
      <c r="D109" s="109">
        <v>12</v>
      </c>
      <c r="E109" s="109">
        <v>2</v>
      </c>
      <c r="F109" s="109">
        <v>1</v>
      </c>
      <c r="G109" s="109"/>
      <c r="H109" s="110"/>
      <c r="I109" s="110"/>
      <c r="J109" s="111"/>
      <c r="K109" s="111"/>
      <c r="L109" s="111"/>
      <c r="M109" s="27">
        <f t="shared" si="33"/>
        <v>127.5</v>
      </c>
      <c r="N109" s="27"/>
      <c r="O109" s="127">
        <v>30</v>
      </c>
      <c r="P109" s="167"/>
      <c r="Q109" s="122">
        <f t="shared" si="29"/>
        <v>97.5</v>
      </c>
      <c r="R109" s="166">
        <v>1</v>
      </c>
      <c r="S109" s="172"/>
    </row>
    <row r="110" spans="1:19" ht="12.75" customHeight="1">
      <c r="A110" s="387"/>
      <c r="B110" s="116" t="s">
        <v>117</v>
      </c>
      <c r="C110" s="117">
        <f aca="true" t="shared" si="34" ref="C110:P110">SUM(C104:C109)</f>
        <v>323</v>
      </c>
      <c r="D110" s="117">
        <f t="shared" si="34"/>
        <v>36</v>
      </c>
      <c r="E110" s="117">
        <f t="shared" si="34"/>
        <v>18</v>
      </c>
      <c r="F110" s="117">
        <f t="shared" si="34"/>
        <v>78</v>
      </c>
      <c r="G110" s="117">
        <f t="shared" si="34"/>
        <v>0</v>
      </c>
      <c r="H110" s="117">
        <f t="shared" si="34"/>
        <v>12</v>
      </c>
      <c r="I110" s="117">
        <f t="shared" si="34"/>
        <v>2</v>
      </c>
      <c r="J110" s="117">
        <f t="shared" si="34"/>
        <v>27</v>
      </c>
      <c r="K110" s="117">
        <f t="shared" si="34"/>
        <v>0</v>
      </c>
      <c r="L110" s="118">
        <f t="shared" si="34"/>
        <v>0</v>
      </c>
      <c r="M110" s="119">
        <f t="shared" si="34"/>
        <v>5737.5</v>
      </c>
      <c r="N110" s="119">
        <f t="shared" si="34"/>
        <v>652.5</v>
      </c>
      <c r="O110" s="118">
        <f t="shared" si="34"/>
        <v>30</v>
      </c>
      <c r="P110" s="118">
        <f t="shared" si="34"/>
        <v>0</v>
      </c>
      <c r="Q110" s="120">
        <f t="shared" si="29"/>
        <v>5055</v>
      </c>
      <c r="R110" s="121">
        <f>SUM(R104:R109)</f>
        <v>32</v>
      </c>
      <c r="S110" s="172"/>
    </row>
    <row r="111" spans="1:19" ht="12.75" customHeight="1">
      <c r="A111" s="387">
        <v>43601</v>
      </c>
      <c r="B111" s="108" t="s">
        <v>112</v>
      </c>
      <c r="C111" s="109">
        <v>233</v>
      </c>
      <c r="D111" s="109">
        <v>55</v>
      </c>
      <c r="E111" s="109">
        <v>43</v>
      </c>
      <c r="F111" s="109">
        <v>25</v>
      </c>
      <c r="G111" s="109"/>
      <c r="H111" s="110">
        <v>10</v>
      </c>
      <c r="I111" s="110"/>
      <c r="J111" s="111">
        <v>17</v>
      </c>
      <c r="K111" s="111"/>
      <c r="L111" s="111"/>
      <c r="M111" s="27">
        <f aca="true" t="shared" si="35" ref="M111:M116">SUM(C111*15,F111*7.5,G111*7.5,H111*7.5,I111*7.5,J111*7.5,K111*100,L111*20)</f>
        <v>3885</v>
      </c>
      <c r="N111" s="27">
        <v>817.5</v>
      </c>
      <c r="O111" s="165"/>
      <c r="Q111" s="122">
        <f t="shared" si="29"/>
        <v>3067.5</v>
      </c>
      <c r="R111" s="166">
        <v>11</v>
      </c>
      <c r="S111" s="172"/>
    </row>
    <row r="112" spans="1:19" ht="12.75" customHeight="1">
      <c r="A112" s="387"/>
      <c r="B112" s="108" t="s">
        <v>113</v>
      </c>
      <c r="C112" s="109">
        <v>39</v>
      </c>
      <c r="D112" s="109"/>
      <c r="E112" s="109">
        <v>13</v>
      </c>
      <c r="F112" s="109">
        <v>9</v>
      </c>
      <c r="G112" s="109"/>
      <c r="H112" s="110">
        <v>3</v>
      </c>
      <c r="I112" s="110"/>
      <c r="J112" s="111">
        <v>4</v>
      </c>
      <c r="K112" s="111"/>
      <c r="L112" s="111"/>
      <c r="M112" s="27">
        <f t="shared" si="35"/>
        <v>705</v>
      </c>
      <c r="N112" s="27">
        <v>127.5</v>
      </c>
      <c r="O112" s="27"/>
      <c r="P112" s="167"/>
      <c r="Q112" s="122">
        <f t="shared" si="29"/>
        <v>577.5</v>
      </c>
      <c r="R112" s="166">
        <v>13</v>
      </c>
      <c r="S112" s="172"/>
    </row>
    <row r="113" spans="1:19" ht="12.75" customHeight="1">
      <c r="A113" s="387"/>
      <c r="B113" s="108" t="s">
        <v>114</v>
      </c>
      <c r="C113" s="109">
        <v>2</v>
      </c>
      <c r="D113" s="109"/>
      <c r="E113" s="109"/>
      <c r="F113" s="109"/>
      <c r="G113" s="109"/>
      <c r="H113" s="110"/>
      <c r="I113" s="110"/>
      <c r="J113" s="111"/>
      <c r="K113" s="111"/>
      <c r="L113" s="111"/>
      <c r="M113" s="27">
        <f t="shared" si="35"/>
        <v>30</v>
      </c>
      <c r="N113" s="27"/>
      <c r="O113" s="127"/>
      <c r="P113" s="167"/>
      <c r="Q113" s="122">
        <f t="shared" si="29"/>
        <v>30</v>
      </c>
      <c r="R113" s="166"/>
      <c r="S113" s="172"/>
    </row>
    <row r="114" spans="1:19" ht="12.75" customHeight="1">
      <c r="A114" s="387"/>
      <c r="B114" s="108" t="s">
        <v>139</v>
      </c>
      <c r="C114" s="109">
        <v>97</v>
      </c>
      <c r="D114" s="109"/>
      <c r="E114" s="109"/>
      <c r="F114" s="109">
        <v>10</v>
      </c>
      <c r="G114" s="109"/>
      <c r="H114" s="110">
        <v>3</v>
      </c>
      <c r="I114" s="110"/>
      <c r="J114" s="111">
        <v>28</v>
      </c>
      <c r="K114" s="111"/>
      <c r="L114" s="111"/>
      <c r="M114" s="27">
        <f t="shared" si="35"/>
        <v>1762.5</v>
      </c>
      <c r="N114" s="27">
        <v>367.5</v>
      </c>
      <c r="O114" s="127"/>
      <c r="P114" s="167"/>
      <c r="Q114" s="122">
        <f t="shared" si="29"/>
        <v>1395</v>
      </c>
      <c r="R114" s="166">
        <v>16</v>
      </c>
      <c r="S114" s="172"/>
    </row>
    <row r="115" spans="1:19" ht="12.75" customHeight="1">
      <c r="A115" s="387"/>
      <c r="B115" s="108" t="s">
        <v>115</v>
      </c>
      <c r="C115" s="109">
        <v>60</v>
      </c>
      <c r="D115" s="109">
        <v>13</v>
      </c>
      <c r="E115" s="109">
        <v>6</v>
      </c>
      <c r="F115" s="109">
        <v>10</v>
      </c>
      <c r="G115" s="109"/>
      <c r="H115" s="110">
        <v>4</v>
      </c>
      <c r="I115" s="110"/>
      <c r="J115" s="111">
        <v>8</v>
      </c>
      <c r="K115" s="111"/>
      <c r="L115" s="111"/>
      <c r="M115" s="27">
        <f t="shared" si="35"/>
        <v>1065</v>
      </c>
      <c r="N115" s="27">
        <v>165</v>
      </c>
      <c r="O115" s="127"/>
      <c r="P115" s="167"/>
      <c r="Q115" s="122">
        <f t="shared" si="29"/>
        <v>900</v>
      </c>
      <c r="R115" s="166">
        <v>7</v>
      </c>
      <c r="S115" s="172"/>
    </row>
    <row r="116" spans="1:19" ht="12.75" customHeight="1">
      <c r="A116" s="387"/>
      <c r="B116" s="108" t="s">
        <v>116</v>
      </c>
      <c r="C116" s="109">
        <v>4</v>
      </c>
      <c r="D116" s="109">
        <v>25</v>
      </c>
      <c r="E116" s="109">
        <v>5</v>
      </c>
      <c r="F116" s="109">
        <v>2</v>
      </c>
      <c r="G116" s="109"/>
      <c r="H116" s="110"/>
      <c r="I116" s="110"/>
      <c r="J116" s="111">
        <v>2</v>
      </c>
      <c r="K116" s="111"/>
      <c r="L116" s="111"/>
      <c r="M116" s="27">
        <f t="shared" si="35"/>
        <v>90</v>
      </c>
      <c r="N116" s="27">
        <v>37.5</v>
      </c>
      <c r="O116" s="127"/>
      <c r="P116" s="167"/>
      <c r="Q116" s="122">
        <f t="shared" si="29"/>
        <v>52.5</v>
      </c>
      <c r="R116" s="166">
        <v>2</v>
      </c>
      <c r="S116" s="172"/>
    </row>
    <row r="117" spans="1:19" ht="12.75" customHeight="1">
      <c r="A117" s="387"/>
      <c r="B117" s="116" t="s">
        <v>117</v>
      </c>
      <c r="C117" s="117">
        <f aca="true" t="shared" si="36" ref="C117:P117">SUM(C111:C116)</f>
        <v>435</v>
      </c>
      <c r="D117" s="117">
        <f t="shared" si="36"/>
        <v>93</v>
      </c>
      <c r="E117" s="117">
        <f t="shared" si="36"/>
        <v>67</v>
      </c>
      <c r="F117" s="117">
        <f t="shared" si="36"/>
        <v>56</v>
      </c>
      <c r="G117" s="117">
        <f t="shared" si="36"/>
        <v>0</v>
      </c>
      <c r="H117" s="117">
        <f t="shared" si="36"/>
        <v>20</v>
      </c>
      <c r="I117" s="117">
        <f t="shared" si="36"/>
        <v>0</v>
      </c>
      <c r="J117" s="117">
        <f t="shared" si="36"/>
        <v>59</v>
      </c>
      <c r="K117" s="117">
        <f t="shared" si="36"/>
        <v>0</v>
      </c>
      <c r="L117" s="118">
        <f t="shared" si="36"/>
        <v>0</v>
      </c>
      <c r="M117" s="119">
        <f t="shared" si="36"/>
        <v>7537.5</v>
      </c>
      <c r="N117" s="119">
        <f t="shared" si="36"/>
        <v>1515</v>
      </c>
      <c r="O117" s="118">
        <f t="shared" si="36"/>
        <v>0</v>
      </c>
      <c r="P117" s="118">
        <f t="shared" si="36"/>
        <v>0</v>
      </c>
      <c r="Q117" s="120">
        <f t="shared" si="29"/>
        <v>6022.5</v>
      </c>
      <c r="R117" s="121">
        <f>SUM(R111:R116)</f>
        <v>49</v>
      </c>
      <c r="S117" s="172"/>
    </row>
    <row r="118" spans="1:19" ht="12.75" customHeight="1">
      <c r="A118" s="387">
        <v>43602</v>
      </c>
      <c r="B118" s="108" t="s">
        <v>112</v>
      </c>
      <c r="C118" s="109">
        <v>72</v>
      </c>
      <c r="D118" s="109">
        <v>15</v>
      </c>
      <c r="E118" s="109">
        <v>5</v>
      </c>
      <c r="F118" s="109">
        <v>19</v>
      </c>
      <c r="G118" s="109"/>
      <c r="H118" s="110">
        <v>1</v>
      </c>
      <c r="I118" s="110"/>
      <c r="J118" s="111">
        <v>5</v>
      </c>
      <c r="K118" s="111"/>
      <c r="L118" s="111"/>
      <c r="M118" s="27">
        <f aca="true" t="shared" si="37" ref="M118:M123">SUM(C118*15,F118*7.5,G118*7.5,H118*7.5,I118*7.5,J118*7.5,K118*100,L118*20)</f>
        <v>1267.5</v>
      </c>
      <c r="N118" s="27">
        <v>270</v>
      </c>
      <c r="O118" s="127"/>
      <c r="Q118" s="122">
        <f t="shared" si="29"/>
        <v>997.5</v>
      </c>
      <c r="R118" s="166">
        <v>13</v>
      </c>
      <c r="S118" s="172"/>
    </row>
    <row r="119" spans="1:19" ht="12.75" customHeight="1">
      <c r="A119" s="387"/>
      <c r="B119" s="108" t="s">
        <v>113</v>
      </c>
      <c r="C119" s="109"/>
      <c r="D119" s="109"/>
      <c r="E119" s="109"/>
      <c r="F119" s="109"/>
      <c r="G119" s="109"/>
      <c r="H119" s="110"/>
      <c r="I119" s="110"/>
      <c r="J119" s="111"/>
      <c r="K119" s="111"/>
      <c r="L119" s="111"/>
      <c r="M119" s="27">
        <f t="shared" si="37"/>
        <v>0</v>
      </c>
      <c r="N119" s="27"/>
      <c r="P119" s="167"/>
      <c r="Q119" s="122">
        <f t="shared" si="29"/>
        <v>0</v>
      </c>
      <c r="R119" s="166"/>
      <c r="S119" s="172"/>
    </row>
    <row r="120" spans="1:19" ht="12.75" customHeight="1">
      <c r="A120" s="387"/>
      <c r="B120" s="108" t="s">
        <v>114</v>
      </c>
      <c r="C120" s="109"/>
      <c r="D120" s="109"/>
      <c r="E120" s="109"/>
      <c r="F120" s="109"/>
      <c r="G120" s="109"/>
      <c r="H120" s="110"/>
      <c r="I120" s="110"/>
      <c r="J120" s="111"/>
      <c r="K120" s="111"/>
      <c r="L120" s="111"/>
      <c r="M120" s="27">
        <f t="shared" si="37"/>
        <v>0</v>
      </c>
      <c r="N120" s="27"/>
      <c r="O120" s="127"/>
      <c r="P120" s="167"/>
      <c r="Q120" s="122">
        <f t="shared" si="29"/>
        <v>0</v>
      </c>
      <c r="R120" s="166"/>
      <c r="S120" s="172"/>
    </row>
    <row r="121" spans="1:19" ht="12.75" customHeight="1">
      <c r="A121" s="387"/>
      <c r="B121" s="108" t="s">
        <v>139</v>
      </c>
      <c r="C121" s="109">
        <v>18</v>
      </c>
      <c r="D121" s="109"/>
      <c r="E121" s="109">
        <v>1</v>
      </c>
      <c r="F121" s="109">
        <v>14</v>
      </c>
      <c r="G121" s="109"/>
      <c r="H121" s="110"/>
      <c r="I121" s="110"/>
      <c r="J121" s="111"/>
      <c r="K121" s="111"/>
      <c r="L121" s="111"/>
      <c r="M121" s="27">
        <f t="shared" si="37"/>
        <v>375</v>
      </c>
      <c r="N121" s="27">
        <v>52.5</v>
      </c>
      <c r="O121" s="127"/>
      <c r="P121" s="167"/>
      <c r="Q121" s="122">
        <f t="shared" si="29"/>
        <v>322.5</v>
      </c>
      <c r="R121" s="166">
        <v>2</v>
      </c>
      <c r="S121" s="172"/>
    </row>
    <row r="122" spans="1:19" ht="12.75" customHeight="1">
      <c r="A122" s="387"/>
      <c r="B122" s="108" t="s">
        <v>115</v>
      </c>
      <c r="C122" s="109">
        <v>21</v>
      </c>
      <c r="D122" s="109">
        <v>2</v>
      </c>
      <c r="E122" s="109">
        <v>1</v>
      </c>
      <c r="F122" s="109">
        <v>2</v>
      </c>
      <c r="G122" s="109"/>
      <c r="H122" s="110"/>
      <c r="I122" s="110"/>
      <c r="J122" s="111">
        <v>1</v>
      </c>
      <c r="K122" s="111"/>
      <c r="L122" s="111"/>
      <c r="M122" s="27">
        <f t="shared" si="37"/>
        <v>337.5</v>
      </c>
      <c r="N122" s="27">
        <v>15</v>
      </c>
      <c r="O122" s="127"/>
      <c r="P122" s="167"/>
      <c r="Q122" s="122">
        <f t="shared" si="29"/>
        <v>322.5</v>
      </c>
      <c r="R122" s="166">
        <v>1</v>
      </c>
      <c r="S122" s="172"/>
    </row>
    <row r="123" spans="1:18" ht="12.75" customHeight="1">
      <c r="A123" s="387"/>
      <c r="B123" s="108" t="s">
        <v>116</v>
      </c>
      <c r="C123" s="109">
        <v>4</v>
      </c>
      <c r="D123" s="109"/>
      <c r="E123" s="109">
        <v>1</v>
      </c>
      <c r="F123" s="109">
        <v>0</v>
      </c>
      <c r="G123" s="109"/>
      <c r="H123" s="110"/>
      <c r="I123" s="110"/>
      <c r="J123" s="111"/>
      <c r="K123" s="111"/>
      <c r="L123" s="111"/>
      <c r="M123" s="27">
        <f t="shared" si="37"/>
        <v>60</v>
      </c>
      <c r="N123" s="27"/>
      <c r="O123" s="127"/>
      <c r="P123" s="167"/>
      <c r="Q123" s="122">
        <f t="shared" si="29"/>
        <v>60</v>
      </c>
      <c r="R123" s="166">
        <v>0</v>
      </c>
    </row>
    <row r="124" spans="1:18" ht="12.75" customHeight="1">
      <c r="A124" s="387"/>
      <c r="B124" s="116" t="s">
        <v>117</v>
      </c>
      <c r="C124" s="117">
        <f aca="true" t="shared" si="38" ref="C124:P124">SUM(C118:C123)</f>
        <v>115</v>
      </c>
      <c r="D124" s="117">
        <f t="shared" si="38"/>
        <v>17</v>
      </c>
      <c r="E124" s="117">
        <f t="shared" si="38"/>
        <v>8</v>
      </c>
      <c r="F124" s="117">
        <f t="shared" si="38"/>
        <v>35</v>
      </c>
      <c r="G124" s="117">
        <f t="shared" si="38"/>
        <v>0</v>
      </c>
      <c r="H124" s="117">
        <f t="shared" si="38"/>
        <v>1</v>
      </c>
      <c r="I124" s="117">
        <f t="shared" si="38"/>
        <v>0</v>
      </c>
      <c r="J124" s="117">
        <f t="shared" si="38"/>
        <v>6</v>
      </c>
      <c r="K124" s="117">
        <f t="shared" si="38"/>
        <v>0</v>
      </c>
      <c r="L124" s="118">
        <f t="shared" si="38"/>
        <v>0</v>
      </c>
      <c r="M124" s="119">
        <f t="shared" si="38"/>
        <v>2040</v>
      </c>
      <c r="N124" s="119">
        <f t="shared" si="38"/>
        <v>337.5</v>
      </c>
      <c r="O124" s="118">
        <f t="shared" si="38"/>
        <v>0</v>
      </c>
      <c r="P124" s="118">
        <f t="shared" si="38"/>
        <v>0</v>
      </c>
      <c r="Q124" s="120">
        <f t="shared" si="29"/>
        <v>1702.5</v>
      </c>
      <c r="R124" s="121">
        <f>SUM(R118:R123)</f>
        <v>16</v>
      </c>
    </row>
    <row r="125" spans="1:18" ht="12.75" customHeight="1">
      <c r="A125" s="387">
        <v>43603</v>
      </c>
      <c r="B125" s="108" t="s">
        <v>112</v>
      </c>
      <c r="C125" s="109">
        <v>217</v>
      </c>
      <c r="D125" s="109">
        <v>27</v>
      </c>
      <c r="E125" s="109">
        <v>10</v>
      </c>
      <c r="F125" s="109">
        <v>63</v>
      </c>
      <c r="G125" s="109"/>
      <c r="H125" s="110">
        <v>14</v>
      </c>
      <c r="I125" s="110"/>
      <c r="J125" s="111">
        <v>18</v>
      </c>
      <c r="K125" s="111"/>
      <c r="L125" s="111"/>
      <c r="M125" s="27">
        <f aca="true" t="shared" si="39" ref="M125:M130">SUM(C125*15,F125*7.5,G125*7.5,H125*7.5,I125*7.5,J125*7.5,K125*100,L125*20)</f>
        <v>3967.5</v>
      </c>
      <c r="N125" s="27">
        <v>660</v>
      </c>
      <c r="O125" s="165"/>
      <c r="P125">
        <v>50</v>
      </c>
      <c r="Q125" s="122">
        <f t="shared" si="29"/>
        <v>3357.5</v>
      </c>
      <c r="R125" s="166">
        <v>12</v>
      </c>
    </row>
    <row r="126" spans="1:18" ht="12.75" customHeight="1">
      <c r="A126" s="387"/>
      <c r="B126" s="108" t="s">
        <v>113</v>
      </c>
      <c r="C126" s="109">
        <v>138</v>
      </c>
      <c r="D126" s="109"/>
      <c r="E126" s="109">
        <v>26</v>
      </c>
      <c r="F126" s="109">
        <v>47</v>
      </c>
      <c r="G126" s="109"/>
      <c r="H126" s="110">
        <v>7</v>
      </c>
      <c r="I126" s="110"/>
      <c r="J126" s="111">
        <v>14</v>
      </c>
      <c r="K126" s="111"/>
      <c r="L126" s="111"/>
      <c r="M126" s="27">
        <f t="shared" si="39"/>
        <v>2580</v>
      </c>
      <c r="N126" s="27">
        <v>682.5</v>
      </c>
      <c r="O126" s="27"/>
      <c r="P126" s="167"/>
      <c r="Q126" s="122">
        <f t="shared" si="29"/>
        <v>1897.5</v>
      </c>
      <c r="R126" s="166">
        <v>14</v>
      </c>
    </row>
    <row r="127" spans="1:18" ht="12.75" customHeight="1">
      <c r="A127" s="387"/>
      <c r="B127" s="108" t="s">
        <v>114</v>
      </c>
      <c r="C127" s="109"/>
      <c r="D127" s="109"/>
      <c r="E127" s="109"/>
      <c r="F127" s="109"/>
      <c r="G127" s="109"/>
      <c r="H127" s="110"/>
      <c r="I127" s="110"/>
      <c r="J127" s="111"/>
      <c r="K127" s="111"/>
      <c r="L127" s="111"/>
      <c r="M127" s="27">
        <f t="shared" si="39"/>
        <v>0</v>
      </c>
      <c r="N127" s="27"/>
      <c r="O127" s="127"/>
      <c r="P127" s="167"/>
      <c r="Q127" s="122">
        <f t="shared" si="29"/>
        <v>0</v>
      </c>
      <c r="R127" s="166"/>
    </row>
    <row r="128" spans="1:18" ht="12.75" customHeight="1">
      <c r="A128" s="387"/>
      <c r="B128" s="108" t="s">
        <v>139</v>
      </c>
      <c r="C128" s="109">
        <v>93</v>
      </c>
      <c r="D128" s="109">
        <v>25</v>
      </c>
      <c r="E128" s="109">
        <v>12</v>
      </c>
      <c r="F128" s="109">
        <v>26</v>
      </c>
      <c r="G128" s="109"/>
      <c r="H128" s="110">
        <v>4</v>
      </c>
      <c r="I128" s="110">
        <v>1</v>
      </c>
      <c r="J128" s="111">
        <v>5</v>
      </c>
      <c r="K128" s="111"/>
      <c r="L128" s="111"/>
      <c r="M128" s="27">
        <f t="shared" si="39"/>
        <v>1665</v>
      </c>
      <c r="N128" s="27">
        <v>180</v>
      </c>
      <c r="O128" s="127"/>
      <c r="P128" s="167"/>
      <c r="Q128" s="122">
        <f t="shared" si="29"/>
        <v>1485</v>
      </c>
      <c r="R128" s="166">
        <v>11</v>
      </c>
    </row>
    <row r="129" spans="1:18" ht="12.75" customHeight="1">
      <c r="A129" s="387"/>
      <c r="B129" s="108" t="s">
        <v>115</v>
      </c>
      <c r="C129" s="109">
        <v>107</v>
      </c>
      <c r="D129" s="109">
        <v>5</v>
      </c>
      <c r="E129" s="109">
        <v>6</v>
      </c>
      <c r="F129" s="109">
        <v>10</v>
      </c>
      <c r="G129" s="109"/>
      <c r="H129" s="110">
        <v>3</v>
      </c>
      <c r="I129" s="110"/>
      <c r="J129" s="111">
        <v>9</v>
      </c>
      <c r="K129" s="111"/>
      <c r="L129" s="111"/>
      <c r="M129" s="27">
        <f t="shared" si="39"/>
        <v>1770</v>
      </c>
      <c r="N129" s="27">
        <v>390</v>
      </c>
      <c r="O129" s="127"/>
      <c r="P129" s="167"/>
      <c r="Q129" s="122">
        <f t="shared" si="29"/>
        <v>1380</v>
      </c>
      <c r="R129" s="166">
        <v>18</v>
      </c>
    </row>
    <row r="130" spans="1:18" ht="12.75" customHeight="1">
      <c r="A130" s="387"/>
      <c r="B130" s="108" t="s">
        <v>116</v>
      </c>
      <c r="C130" s="109">
        <v>23</v>
      </c>
      <c r="D130" s="109">
        <v>9</v>
      </c>
      <c r="E130" s="109">
        <v>4</v>
      </c>
      <c r="F130" s="109">
        <v>4</v>
      </c>
      <c r="G130" s="109"/>
      <c r="H130" s="110">
        <v>3</v>
      </c>
      <c r="I130" s="110"/>
      <c r="J130" s="111">
        <v>2</v>
      </c>
      <c r="K130" s="111"/>
      <c r="L130" s="111"/>
      <c r="M130" s="27">
        <f t="shared" si="39"/>
        <v>412.5</v>
      </c>
      <c r="N130" s="27">
        <v>7.5</v>
      </c>
      <c r="O130" s="127">
        <v>0</v>
      </c>
      <c r="P130" s="167"/>
      <c r="Q130" s="122">
        <f t="shared" si="29"/>
        <v>405</v>
      </c>
      <c r="R130" s="166">
        <v>1</v>
      </c>
    </row>
    <row r="131" spans="1:18" ht="12.75" customHeight="1">
      <c r="A131" s="387"/>
      <c r="B131" s="116" t="s">
        <v>117</v>
      </c>
      <c r="C131" s="117">
        <f aca="true" t="shared" si="40" ref="C131:P131">SUM(C125:C130)</f>
        <v>578</v>
      </c>
      <c r="D131" s="117">
        <f t="shared" si="40"/>
        <v>66</v>
      </c>
      <c r="E131" s="117">
        <f t="shared" si="40"/>
        <v>58</v>
      </c>
      <c r="F131" s="117">
        <f t="shared" si="40"/>
        <v>150</v>
      </c>
      <c r="G131" s="117">
        <f t="shared" si="40"/>
        <v>0</v>
      </c>
      <c r="H131" s="117">
        <f t="shared" si="40"/>
        <v>31</v>
      </c>
      <c r="I131" s="117">
        <f t="shared" si="40"/>
        <v>1</v>
      </c>
      <c r="J131" s="117">
        <f t="shared" si="40"/>
        <v>48</v>
      </c>
      <c r="K131" s="117">
        <f t="shared" si="40"/>
        <v>0</v>
      </c>
      <c r="L131" s="118">
        <f t="shared" si="40"/>
        <v>0</v>
      </c>
      <c r="M131" s="119">
        <f t="shared" si="40"/>
        <v>10395</v>
      </c>
      <c r="N131" s="119">
        <f t="shared" si="40"/>
        <v>1920</v>
      </c>
      <c r="O131" s="118">
        <f t="shared" si="40"/>
        <v>0</v>
      </c>
      <c r="P131" s="118">
        <f t="shared" si="40"/>
        <v>50</v>
      </c>
      <c r="Q131" s="120">
        <f t="shared" si="29"/>
        <v>8525</v>
      </c>
      <c r="R131" s="121">
        <f>SUM(R125:R130)</f>
        <v>56</v>
      </c>
    </row>
    <row r="132" spans="1:18" ht="12.75" customHeight="1">
      <c r="A132" s="387">
        <v>43604</v>
      </c>
      <c r="B132" s="108" t="s">
        <v>112</v>
      </c>
      <c r="C132" s="109">
        <v>287</v>
      </c>
      <c r="D132" s="109">
        <v>93</v>
      </c>
      <c r="E132" s="109">
        <v>40</v>
      </c>
      <c r="F132" s="109">
        <v>60</v>
      </c>
      <c r="G132" s="109">
        <v>1</v>
      </c>
      <c r="H132" s="110">
        <v>43</v>
      </c>
      <c r="I132" s="110">
        <v>1</v>
      </c>
      <c r="J132" s="111">
        <v>40</v>
      </c>
      <c r="K132" s="111"/>
      <c r="L132" s="111"/>
      <c r="M132" s="27">
        <f aca="true" t="shared" si="41" ref="M132:M137">SUM(C132*15,F132*7.5,G132*7.5,H132*7.5,I132*7.5,J132*7.5,K132*100,L132*20)</f>
        <v>5392.5</v>
      </c>
      <c r="N132" s="27">
        <v>2790</v>
      </c>
      <c r="O132" s="127"/>
      <c r="Q132" s="122">
        <f t="shared" si="29"/>
        <v>2602.5</v>
      </c>
      <c r="R132" s="166">
        <v>85</v>
      </c>
    </row>
    <row r="133" spans="1:18" ht="12.75" customHeight="1">
      <c r="A133" s="387"/>
      <c r="B133" s="108" t="s">
        <v>113</v>
      </c>
      <c r="C133" s="109"/>
      <c r="D133" s="109"/>
      <c r="E133" s="109"/>
      <c r="F133" s="109"/>
      <c r="G133" s="109"/>
      <c r="H133" s="110"/>
      <c r="I133" s="110"/>
      <c r="J133" s="111"/>
      <c r="K133" s="111"/>
      <c r="L133" s="111"/>
      <c r="M133" s="27">
        <f t="shared" si="41"/>
        <v>0</v>
      </c>
      <c r="N133" s="27"/>
      <c r="P133" s="167"/>
      <c r="Q133" s="122">
        <f t="shared" si="29"/>
        <v>0</v>
      </c>
      <c r="R133" s="166"/>
    </row>
    <row r="134" spans="1:18" ht="12.75" customHeight="1">
      <c r="A134" s="387"/>
      <c r="B134" s="108" t="s">
        <v>114</v>
      </c>
      <c r="C134" s="109">
        <v>336</v>
      </c>
      <c r="D134" s="109"/>
      <c r="E134" s="109">
        <v>30</v>
      </c>
      <c r="F134" s="109">
        <v>62</v>
      </c>
      <c r="G134" s="109">
        <v>2</v>
      </c>
      <c r="H134" s="110">
        <v>53</v>
      </c>
      <c r="I134" s="110"/>
      <c r="J134" s="111">
        <v>70</v>
      </c>
      <c r="K134" s="111"/>
      <c r="L134" s="111"/>
      <c r="M134" s="27">
        <f t="shared" si="41"/>
        <v>6442.5</v>
      </c>
      <c r="N134" s="27">
        <v>2880</v>
      </c>
      <c r="O134" s="127"/>
      <c r="P134" s="167"/>
      <c r="Q134" s="122">
        <f t="shared" si="29"/>
        <v>3562.5</v>
      </c>
      <c r="R134" s="166">
        <v>98</v>
      </c>
    </row>
    <row r="135" spans="1:18" ht="12.75" customHeight="1">
      <c r="A135" s="387"/>
      <c r="B135" s="108" t="s">
        <v>139</v>
      </c>
      <c r="C135" s="109">
        <v>171</v>
      </c>
      <c r="D135" s="109">
        <v>0</v>
      </c>
      <c r="E135" s="109">
        <v>9</v>
      </c>
      <c r="F135" s="109">
        <v>53</v>
      </c>
      <c r="G135" s="109">
        <v>3</v>
      </c>
      <c r="H135" s="110">
        <v>15</v>
      </c>
      <c r="I135" s="110"/>
      <c r="J135" s="111">
        <v>19</v>
      </c>
      <c r="K135" s="111"/>
      <c r="L135" s="111"/>
      <c r="M135" s="27">
        <f t="shared" si="41"/>
        <v>3240</v>
      </c>
      <c r="N135" s="27">
        <v>907.5</v>
      </c>
      <c r="O135" s="127"/>
      <c r="P135" s="167"/>
      <c r="Q135" s="122">
        <f t="shared" si="29"/>
        <v>2332.5</v>
      </c>
      <c r="R135" s="166">
        <v>42</v>
      </c>
    </row>
    <row r="136" spans="1:18" ht="12.75" customHeight="1">
      <c r="A136" s="387"/>
      <c r="B136" s="108" t="s">
        <v>115</v>
      </c>
      <c r="C136" s="109">
        <v>153</v>
      </c>
      <c r="D136" s="109">
        <v>63</v>
      </c>
      <c r="E136" s="109">
        <v>6</v>
      </c>
      <c r="F136" s="109">
        <v>27</v>
      </c>
      <c r="G136" s="109">
        <v>1</v>
      </c>
      <c r="H136" s="110">
        <v>25</v>
      </c>
      <c r="I136" s="110">
        <v>1</v>
      </c>
      <c r="J136" s="111">
        <v>31</v>
      </c>
      <c r="K136" s="111"/>
      <c r="L136" s="111"/>
      <c r="M136" s="27">
        <f t="shared" si="41"/>
        <v>2932.5</v>
      </c>
      <c r="N136" s="27">
        <v>1312.5</v>
      </c>
      <c r="O136" s="127"/>
      <c r="P136" s="167"/>
      <c r="Q136" s="122">
        <f t="shared" si="29"/>
        <v>1620</v>
      </c>
      <c r="R136" s="166">
        <v>55</v>
      </c>
    </row>
    <row r="137" spans="1:18" ht="12.75" customHeight="1">
      <c r="A137" s="387"/>
      <c r="B137" s="108" t="s">
        <v>116</v>
      </c>
      <c r="C137" s="109">
        <v>35</v>
      </c>
      <c r="D137" s="109">
        <v>15</v>
      </c>
      <c r="E137" s="109">
        <v>6</v>
      </c>
      <c r="F137" s="109">
        <v>8</v>
      </c>
      <c r="G137" s="109"/>
      <c r="H137" s="110"/>
      <c r="I137" s="110"/>
      <c r="J137" s="111">
        <v>21</v>
      </c>
      <c r="K137" s="111"/>
      <c r="L137" s="111"/>
      <c r="M137" s="27">
        <f t="shared" si="41"/>
        <v>742.5</v>
      </c>
      <c r="N137" s="27">
        <v>322.5</v>
      </c>
      <c r="O137" s="127"/>
      <c r="P137" s="167"/>
      <c r="Q137" s="122">
        <f t="shared" si="29"/>
        <v>420</v>
      </c>
      <c r="R137" s="166">
        <v>16</v>
      </c>
    </row>
    <row r="138" spans="1:18" ht="12.75" customHeight="1">
      <c r="A138" s="387"/>
      <c r="B138" s="116" t="s">
        <v>117</v>
      </c>
      <c r="C138" s="117">
        <f aca="true" t="shared" si="42" ref="C138:P138">SUM(C132:C137)</f>
        <v>982</v>
      </c>
      <c r="D138" s="117">
        <f t="shared" si="42"/>
        <v>171</v>
      </c>
      <c r="E138" s="117">
        <f t="shared" si="42"/>
        <v>91</v>
      </c>
      <c r="F138" s="117">
        <f t="shared" si="42"/>
        <v>210</v>
      </c>
      <c r="G138" s="117">
        <f t="shared" si="42"/>
        <v>7</v>
      </c>
      <c r="H138" s="117">
        <f t="shared" si="42"/>
        <v>136</v>
      </c>
      <c r="I138" s="117">
        <f t="shared" si="42"/>
        <v>2</v>
      </c>
      <c r="J138" s="117">
        <f t="shared" si="42"/>
        <v>181</v>
      </c>
      <c r="K138" s="117">
        <f t="shared" si="42"/>
        <v>0</v>
      </c>
      <c r="L138" s="118">
        <f t="shared" si="42"/>
        <v>0</v>
      </c>
      <c r="M138" s="119">
        <f t="shared" si="42"/>
        <v>18750</v>
      </c>
      <c r="N138" s="119">
        <f t="shared" si="42"/>
        <v>8212.5</v>
      </c>
      <c r="O138" s="118">
        <f t="shared" si="42"/>
        <v>0</v>
      </c>
      <c r="P138" s="118">
        <f t="shared" si="42"/>
        <v>0</v>
      </c>
      <c r="Q138" s="120">
        <f t="shared" si="29"/>
        <v>10537.5</v>
      </c>
      <c r="R138" s="121">
        <f>SUM(R132:R137)</f>
        <v>296</v>
      </c>
    </row>
    <row r="139" spans="1:18" ht="12.75" customHeight="1">
      <c r="A139" s="385" t="s">
        <v>118</v>
      </c>
      <c r="B139" s="385"/>
      <c r="C139" s="125">
        <f aca="true" t="shared" si="43" ref="C139:N139">SUM(C96,C103,C110,C117,C124,C131,C138)</f>
        <v>3260</v>
      </c>
      <c r="D139" s="125">
        <f t="shared" si="43"/>
        <v>495</v>
      </c>
      <c r="E139" s="125">
        <f t="shared" si="43"/>
        <v>343</v>
      </c>
      <c r="F139" s="125">
        <f t="shared" si="43"/>
        <v>743</v>
      </c>
      <c r="G139" s="125">
        <f t="shared" si="43"/>
        <v>14</v>
      </c>
      <c r="H139" s="125">
        <f t="shared" si="43"/>
        <v>233</v>
      </c>
      <c r="I139" s="125">
        <f t="shared" si="43"/>
        <v>5</v>
      </c>
      <c r="J139" s="125">
        <f t="shared" si="43"/>
        <v>419</v>
      </c>
      <c r="K139" s="125">
        <f t="shared" si="43"/>
        <v>0</v>
      </c>
      <c r="L139" s="125">
        <f t="shared" si="43"/>
        <v>2</v>
      </c>
      <c r="M139" s="125">
        <f t="shared" si="43"/>
        <v>59545</v>
      </c>
      <c r="N139" s="125">
        <f t="shared" si="43"/>
        <v>15600</v>
      </c>
      <c r="O139" s="125">
        <f>SUM(O110,O117,O124,O131,O138)</f>
        <v>30</v>
      </c>
      <c r="P139" s="125">
        <f>SUM(P110,P117,P124,P131,P138)</f>
        <v>50</v>
      </c>
      <c r="Q139" s="125">
        <f>SUM(Q96,Q103,Q110,Q117,Q124,Q131,Q138)</f>
        <v>43972.5</v>
      </c>
      <c r="R139" s="125">
        <f>SUM(R110,R117,R124,R131,R138)</f>
        <v>449</v>
      </c>
    </row>
    <row r="140" spans="1:18" ht="12.75" customHeight="1">
      <c r="A140" s="387">
        <v>43605</v>
      </c>
      <c r="B140" s="108" t="s">
        <v>112</v>
      </c>
      <c r="C140" s="109">
        <v>169</v>
      </c>
      <c r="D140" s="109">
        <v>30</v>
      </c>
      <c r="E140" s="109">
        <v>25</v>
      </c>
      <c r="F140" s="109">
        <v>38</v>
      </c>
      <c r="G140" s="109"/>
      <c r="H140" s="110">
        <v>20</v>
      </c>
      <c r="I140" s="110"/>
      <c r="J140" s="111">
        <v>30</v>
      </c>
      <c r="K140" s="111"/>
      <c r="L140" s="111">
        <v>1</v>
      </c>
      <c r="M140" s="27">
        <f aca="true" t="shared" si="44" ref="M140:M145">SUM(C140*15,F140*7.5,G140*7.5,H140*7.5,I140*7.5,J140*7.5,K140*100,L140*20)</f>
        <v>3215</v>
      </c>
      <c r="N140" s="27"/>
      <c r="O140" s="127"/>
      <c r="Q140" s="122">
        <f aca="true" t="shared" si="45" ref="Q140:Q188">SUM(M140-N140)-O140+P140</f>
        <v>3215</v>
      </c>
      <c r="R140" s="166"/>
    </row>
    <row r="141" spans="1:18" ht="12.75" customHeight="1">
      <c r="A141" s="387"/>
      <c r="B141" s="108" t="s">
        <v>113</v>
      </c>
      <c r="C141" s="109"/>
      <c r="D141" s="109"/>
      <c r="E141" s="109"/>
      <c r="F141" s="109"/>
      <c r="G141" s="109"/>
      <c r="H141" s="110"/>
      <c r="I141" s="110"/>
      <c r="J141" s="111"/>
      <c r="K141" s="111"/>
      <c r="L141" s="111"/>
      <c r="M141" s="27">
        <f t="shared" si="44"/>
        <v>0</v>
      </c>
      <c r="N141" s="27"/>
      <c r="P141" s="167"/>
      <c r="Q141" s="122">
        <f t="shared" si="45"/>
        <v>0</v>
      </c>
      <c r="R141" s="166"/>
    </row>
    <row r="142" spans="1:18" ht="12.75" customHeight="1">
      <c r="A142" s="387"/>
      <c r="B142" s="108" t="s">
        <v>114</v>
      </c>
      <c r="C142" s="109">
        <v>143</v>
      </c>
      <c r="D142" s="109"/>
      <c r="E142" s="109">
        <v>15</v>
      </c>
      <c r="F142" s="109">
        <v>40</v>
      </c>
      <c r="G142" s="109"/>
      <c r="H142" s="110">
        <v>20</v>
      </c>
      <c r="I142" s="110"/>
      <c r="J142" s="111">
        <v>30</v>
      </c>
      <c r="K142" s="111"/>
      <c r="L142" s="111"/>
      <c r="M142" s="27">
        <f t="shared" si="44"/>
        <v>2820</v>
      </c>
      <c r="N142" s="27">
        <v>562</v>
      </c>
      <c r="O142" s="127">
        <v>240</v>
      </c>
      <c r="P142" s="167"/>
      <c r="Q142" s="122">
        <f t="shared" si="45"/>
        <v>2018</v>
      </c>
      <c r="R142" s="166">
        <v>23</v>
      </c>
    </row>
    <row r="143" spans="1:18" ht="12.75" customHeight="1">
      <c r="A143" s="387"/>
      <c r="B143" s="108" t="s">
        <v>139</v>
      </c>
      <c r="C143" s="109">
        <v>89</v>
      </c>
      <c r="D143" s="109">
        <v>1</v>
      </c>
      <c r="E143" s="109">
        <v>3</v>
      </c>
      <c r="F143" s="109">
        <v>16</v>
      </c>
      <c r="G143" s="109">
        <v>1</v>
      </c>
      <c r="H143" s="110">
        <v>15</v>
      </c>
      <c r="I143" s="110"/>
      <c r="J143" s="111">
        <v>15</v>
      </c>
      <c r="K143" s="111"/>
      <c r="L143" s="111"/>
      <c r="M143" s="27">
        <f t="shared" si="44"/>
        <v>1687.5</v>
      </c>
      <c r="N143" s="27">
        <v>937.5</v>
      </c>
      <c r="O143" s="127"/>
      <c r="P143" s="167"/>
      <c r="Q143" s="122">
        <f t="shared" si="45"/>
        <v>750</v>
      </c>
      <c r="R143" s="166">
        <v>23</v>
      </c>
    </row>
    <row r="144" spans="1:18" ht="12.75" customHeight="1">
      <c r="A144" s="387"/>
      <c r="B144" s="108" t="s">
        <v>115</v>
      </c>
      <c r="C144" s="109">
        <v>76</v>
      </c>
      <c r="D144" s="109">
        <v>11</v>
      </c>
      <c r="E144" s="109">
        <v>1</v>
      </c>
      <c r="F144" s="109">
        <v>15</v>
      </c>
      <c r="G144" s="109"/>
      <c r="H144" s="110">
        <v>2</v>
      </c>
      <c r="I144" s="110"/>
      <c r="J144" s="111">
        <v>19</v>
      </c>
      <c r="K144" s="111"/>
      <c r="L144" s="111"/>
      <c r="M144" s="27">
        <f t="shared" si="44"/>
        <v>1410</v>
      </c>
      <c r="N144" s="27">
        <v>435</v>
      </c>
      <c r="O144" s="127"/>
      <c r="P144" s="167"/>
      <c r="Q144" s="122">
        <f t="shared" si="45"/>
        <v>975</v>
      </c>
      <c r="R144" s="166">
        <v>17</v>
      </c>
    </row>
    <row r="145" spans="1:18" ht="12.75" customHeight="1">
      <c r="A145" s="387"/>
      <c r="B145" s="108" t="s">
        <v>116</v>
      </c>
      <c r="C145" s="109">
        <v>8</v>
      </c>
      <c r="D145" s="109"/>
      <c r="E145" s="109"/>
      <c r="F145" s="109">
        <v>1</v>
      </c>
      <c r="G145" s="109"/>
      <c r="H145" s="110"/>
      <c r="I145" s="110"/>
      <c r="J145" s="111"/>
      <c r="K145" s="111"/>
      <c r="L145" s="111"/>
      <c r="M145" s="27">
        <f t="shared" si="44"/>
        <v>127.5</v>
      </c>
      <c r="N145" s="27"/>
      <c r="O145" s="127"/>
      <c r="P145" s="167"/>
      <c r="Q145" s="122">
        <f t="shared" si="45"/>
        <v>127.5</v>
      </c>
      <c r="R145" s="166">
        <v>0</v>
      </c>
    </row>
    <row r="146" spans="1:18" ht="12.75" customHeight="1">
      <c r="A146" s="387"/>
      <c r="B146" s="116" t="s">
        <v>117</v>
      </c>
      <c r="C146" s="117">
        <f aca="true" t="shared" si="46" ref="C146:P146">SUM(C140:C145)</f>
        <v>485</v>
      </c>
      <c r="D146" s="117">
        <f t="shared" si="46"/>
        <v>42</v>
      </c>
      <c r="E146" s="117">
        <f t="shared" si="46"/>
        <v>44</v>
      </c>
      <c r="F146" s="117">
        <f t="shared" si="46"/>
        <v>110</v>
      </c>
      <c r="G146" s="117">
        <f t="shared" si="46"/>
        <v>1</v>
      </c>
      <c r="H146" s="117">
        <f t="shared" si="46"/>
        <v>57</v>
      </c>
      <c r="I146" s="117">
        <f t="shared" si="46"/>
        <v>0</v>
      </c>
      <c r="J146" s="117">
        <f t="shared" si="46"/>
        <v>94</v>
      </c>
      <c r="K146" s="117">
        <f t="shared" si="46"/>
        <v>0</v>
      </c>
      <c r="L146" s="118">
        <f t="shared" si="46"/>
        <v>1</v>
      </c>
      <c r="M146" s="119">
        <f t="shared" si="46"/>
        <v>9260</v>
      </c>
      <c r="N146" s="119">
        <f t="shared" si="46"/>
        <v>1934.5</v>
      </c>
      <c r="O146" s="118">
        <f t="shared" si="46"/>
        <v>240</v>
      </c>
      <c r="P146" s="118">
        <f t="shared" si="46"/>
        <v>0</v>
      </c>
      <c r="Q146" s="120">
        <f t="shared" si="45"/>
        <v>7085.5</v>
      </c>
      <c r="R146" s="121">
        <f>SUM(R140:R145)</f>
        <v>63</v>
      </c>
    </row>
    <row r="147" spans="1:18" ht="12.75" customHeight="1">
      <c r="A147" s="387">
        <v>43606</v>
      </c>
      <c r="B147" s="108" t="s">
        <v>112</v>
      </c>
      <c r="C147" s="109">
        <v>72</v>
      </c>
      <c r="D147" s="109">
        <v>34</v>
      </c>
      <c r="E147" s="109">
        <v>3</v>
      </c>
      <c r="F147" s="109">
        <v>12</v>
      </c>
      <c r="G147" s="109">
        <v>1</v>
      </c>
      <c r="H147" s="110">
        <v>5</v>
      </c>
      <c r="I147" s="110"/>
      <c r="J147" s="111">
        <v>11</v>
      </c>
      <c r="K147" s="111"/>
      <c r="L147" s="111">
        <v>1</v>
      </c>
      <c r="M147" s="27">
        <f aca="true" t="shared" si="47" ref="M147:M152">SUM(C147*15,F147*7.5,G147*7.5,H147*7.5,I147*7.5,J147*7.5,K147*100,L147*20)</f>
        <v>1317.5</v>
      </c>
      <c r="N147" s="27">
        <v>367.5</v>
      </c>
      <c r="O147" s="165"/>
      <c r="Q147" s="122">
        <f t="shared" si="45"/>
        <v>950</v>
      </c>
      <c r="R147" s="166">
        <v>15</v>
      </c>
    </row>
    <row r="148" spans="1:18" ht="12.75" customHeight="1">
      <c r="A148" s="387"/>
      <c r="B148" s="108" t="s">
        <v>113</v>
      </c>
      <c r="C148" s="109"/>
      <c r="D148" s="109"/>
      <c r="E148" s="109"/>
      <c r="F148" s="109"/>
      <c r="G148" s="109"/>
      <c r="H148" s="110"/>
      <c r="I148" s="110"/>
      <c r="J148" s="111"/>
      <c r="K148" s="111"/>
      <c r="L148" s="111"/>
      <c r="M148" s="27">
        <f t="shared" si="47"/>
        <v>0</v>
      </c>
      <c r="N148" s="27"/>
      <c r="O148" s="27"/>
      <c r="P148" s="167"/>
      <c r="Q148" s="122">
        <f t="shared" si="45"/>
        <v>0</v>
      </c>
      <c r="R148" s="166"/>
    </row>
    <row r="149" spans="1:18" ht="12.75" customHeight="1">
      <c r="A149" s="387"/>
      <c r="B149" s="108" t="s">
        <v>114</v>
      </c>
      <c r="C149" s="109">
        <v>220</v>
      </c>
      <c r="D149" s="109"/>
      <c r="E149" s="109">
        <v>44</v>
      </c>
      <c r="F149" s="109">
        <v>38</v>
      </c>
      <c r="G149" s="109">
        <v>2</v>
      </c>
      <c r="H149" s="110">
        <v>8</v>
      </c>
      <c r="I149" s="110"/>
      <c r="J149" s="111">
        <v>21</v>
      </c>
      <c r="K149" s="111"/>
      <c r="L149" s="111"/>
      <c r="M149" s="27">
        <f t="shared" si="47"/>
        <v>3817.5</v>
      </c>
      <c r="N149" s="27">
        <v>772.5</v>
      </c>
      <c r="O149" s="127"/>
      <c r="P149" s="167"/>
      <c r="Q149" s="122">
        <f t="shared" si="45"/>
        <v>3045</v>
      </c>
      <c r="R149" s="166">
        <v>25</v>
      </c>
    </row>
    <row r="150" spans="1:18" ht="12.75" customHeight="1">
      <c r="A150" s="387"/>
      <c r="B150" s="108" t="s">
        <v>139</v>
      </c>
      <c r="C150" s="109">
        <v>72</v>
      </c>
      <c r="D150" s="109">
        <v>0</v>
      </c>
      <c r="E150" s="109">
        <v>0</v>
      </c>
      <c r="F150" s="109">
        <v>13</v>
      </c>
      <c r="G150" s="109"/>
      <c r="H150" s="110">
        <v>5</v>
      </c>
      <c r="I150" s="110"/>
      <c r="J150" s="111">
        <v>8</v>
      </c>
      <c r="K150" s="111"/>
      <c r="L150" s="111"/>
      <c r="M150" s="27">
        <f t="shared" si="47"/>
        <v>1275</v>
      </c>
      <c r="N150" s="27">
        <v>345</v>
      </c>
      <c r="O150" s="127"/>
      <c r="P150" s="167"/>
      <c r="Q150" s="122">
        <f t="shared" si="45"/>
        <v>930</v>
      </c>
      <c r="R150" s="166">
        <v>15</v>
      </c>
    </row>
    <row r="151" spans="1:18" ht="12.75" customHeight="1">
      <c r="A151" s="387"/>
      <c r="B151" s="108" t="s">
        <v>115</v>
      </c>
      <c r="C151" s="109">
        <v>98</v>
      </c>
      <c r="D151" s="109">
        <v>20</v>
      </c>
      <c r="E151" s="109">
        <v>7</v>
      </c>
      <c r="F151" s="109">
        <v>6</v>
      </c>
      <c r="G151" s="109"/>
      <c r="H151" s="110">
        <v>3</v>
      </c>
      <c r="I151" s="110"/>
      <c r="J151" s="111">
        <v>15</v>
      </c>
      <c r="K151" s="111"/>
      <c r="L151" s="111"/>
      <c r="M151" s="27">
        <f t="shared" si="47"/>
        <v>1650</v>
      </c>
      <c r="N151" s="27">
        <v>307.5</v>
      </c>
      <c r="O151" s="127"/>
      <c r="P151" s="167"/>
      <c r="Q151" s="122">
        <f t="shared" si="45"/>
        <v>1342.5</v>
      </c>
      <c r="R151" s="166">
        <v>16</v>
      </c>
    </row>
    <row r="152" spans="1:18" ht="12.75" customHeight="1">
      <c r="A152" s="387"/>
      <c r="B152" s="108" t="s">
        <v>116</v>
      </c>
      <c r="C152" s="109">
        <v>8</v>
      </c>
      <c r="D152" s="109">
        <v>21</v>
      </c>
      <c r="E152" s="109">
        <v>0</v>
      </c>
      <c r="F152" s="109">
        <v>35</v>
      </c>
      <c r="G152" s="109">
        <v>2</v>
      </c>
      <c r="H152" s="110"/>
      <c r="I152" s="110"/>
      <c r="J152" s="111">
        <v>4</v>
      </c>
      <c r="K152" s="111"/>
      <c r="L152" s="111"/>
      <c r="M152" s="27">
        <f t="shared" si="47"/>
        <v>427.5</v>
      </c>
      <c r="N152" s="27">
        <v>60</v>
      </c>
      <c r="O152" s="127"/>
      <c r="P152" s="167"/>
      <c r="Q152" s="122">
        <f t="shared" si="45"/>
        <v>367.5</v>
      </c>
      <c r="R152" s="166">
        <v>3</v>
      </c>
    </row>
    <row r="153" spans="1:18" ht="12.75" customHeight="1">
      <c r="A153" s="387"/>
      <c r="B153" s="116" t="s">
        <v>117</v>
      </c>
      <c r="C153" s="117">
        <f aca="true" t="shared" si="48" ref="C153:P153">SUM(C147:C152)</f>
        <v>470</v>
      </c>
      <c r="D153" s="117">
        <f t="shared" si="48"/>
        <v>75</v>
      </c>
      <c r="E153" s="117">
        <f t="shared" si="48"/>
        <v>54</v>
      </c>
      <c r="F153" s="117">
        <f t="shared" si="48"/>
        <v>104</v>
      </c>
      <c r="G153" s="117">
        <f t="shared" si="48"/>
        <v>5</v>
      </c>
      <c r="H153" s="117">
        <f t="shared" si="48"/>
        <v>21</v>
      </c>
      <c r="I153" s="117">
        <f t="shared" si="48"/>
        <v>0</v>
      </c>
      <c r="J153" s="117">
        <f t="shared" si="48"/>
        <v>59</v>
      </c>
      <c r="K153" s="117">
        <f t="shared" si="48"/>
        <v>0</v>
      </c>
      <c r="L153" s="118">
        <f t="shared" si="48"/>
        <v>1</v>
      </c>
      <c r="M153" s="119">
        <f t="shared" si="48"/>
        <v>8487.5</v>
      </c>
      <c r="N153" s="119">
        <f t="shared" si="48"/>
        <v>1852.5</v>
      </c>
      <c r="O153" s="118">
        <f t="shared" si="48"/>
        <v>0</v>
      </c>
      <c r="P153" s="118">
        <f t="shared" si="48"/>
        <v>0</v>
      </c>
      <c r="Q153" s="120">
        <f t="shared" si="45"/>
        <v>6635</v>
      </c>
      <c r="R153" s="121">
        <f>SUM(R147:R152)</f>
        <v>74</v>
      </c>
    </row>
    <row r="154" spans="1:18" ht="12.75" customHeight="1">
      <c r="A154" s="387">
        <v>43607</v>
      </c>
      <c r="B154" s="108" t="s">
        <v>112</v>
      </c>
      <c r="C154" s="109">
        <v>37</v>
      </c>
      <c r="D154" s="109">
        <v>22</v>
      </c>
      <c r="E154" s="109">
        <v>5</v>
      </c>
      <c r="F154" s="109">
        <v>49</v>
      </c>
      <c r="G154" s="109"/>
      <c r="H154" s="110">
        <v>4</v>
      </c>
      <c r="I154" s="110"/>
      <c r="J154" s="111">
        <v>5</v>
      </c>
      <c r="K154" s="111"/>
      <c r="L154" s="111"/>
      <c r="M154" s="27">
        <f aca="true" t="shared" si="49" ref="M154:M159">SUM(C154*15,F154*7.5,G154*7.5,H154*7.5,I154*7.5,J154*7.5,K154*100,L154*20)</f>
        <v>990</v>
      </c>
      <c r="N154" s="27">
        <v>150</v>
      </c>
      <c r="O154" s="127"/>
      <c r="Q154" s="122">
        <f t="shared" si="45"/>
        <v>840</v>
      </c>
      <c r="R154" s="166">
        <v>5</v>
      </c>
    </row>
    <row r="155" spans="1:18" ht="12.75" customHeight="1">
      <c r="A155" s="387"/>
      <c r="B155" s="108" t="s">
        <v>113</v>
      </c>
      <c r="C155" s="109"/>
      <c r="D155" s="109"/>
      <c r="E155" s="109"/>
      <c r="F155" s="109"/>
      <c r="G155" s="109"/>
      <c r="H155" s="110"/>
      <c r="I155" s="110"/>
      <c r="J155" s="111"/>
      <c r="K155" s="111"/>
      <c r="L155" s="111"/>
      <c r="M155" s="27">
        <f t="shared" si="49"/>
        <v>0</v>
      </c>
      <c r="N155" s="27"/>
      <c r="P155" s="167"/>
      <c r="Q155" s="122">
        <f t="shared" si="45"/>
        <v>0</v>
      </c>
      <c r="R155" s="166"/>
    </row>
    <row r="156" spans="1:18" ht="12.75" customHeight="1">
      <c r="A156" s="387"/>
      <c r="B156" s="108" t="s">
        <v>114</v>
      </c>
      <c r="C156" s="109">
        <v>276</v>
      </c>
      <c r="D156" s="109"/>
      <c r="E156" s="109">
        <v>46</v>
      </c>
      <c r="F156" s="109">
        <v>131</v>
      </c>
      <c r="G156" s="109">
        <v>2</v>
      </c>
      <c r="H156" s="110">
        <v>46</v>
      </c>
      <c r="I156" s="110">
        <v>1</v>
      </c>
      <c r="J156" s="111">
        <v>24</v>
      </c>
      <c r="K156" s="111"/>
      <c r="L156" s="111"/>
      <c r="M156" s="27">
        <f t="shared" si="49"/>
        <v>5670</v>
      </c>
      <c r="N156" s="27">
        <v>915</v>
      </c>
      <c r="O156" s="127"/>
      <c r="P156" s="167">
        <v>16</v>
      </c>
      <c r="Q156" s="122">
        <f t="shared" si="45"/>
        <v>4771</v>
      </c>
      <c r="R156" s="166">
        <v>38</v>
      </c>
    </row>
    <row r="157" spans="1:18" ht="12.75" customHeight="1">
      <c r="A157" s="387"/>
      <c r="B157" s="108" t="s">
        <v>139</v>
      </c>
      <c r="C157" s="109">
        <v>95</v>
      </c>
      <c r="D157" s="109"/>
      <c r="E157" s="109">
        <v>1</v>
      </c>
      <c r="F157" s="109">
        <v>13</v>
      </c>
      <c r="G157" s="109"/>
      <c r="H157" s="110">
        <v>5</v>
      </c>
      <c r="I157" s="110"/>
      <c r="J157" s="111">
        <v>9</v>
      </c>
      <c r="K157" s="111"/>
      <c r="L157" s="111"/>
      <c r="M157" s="27">
        <f t="shared" si="49"/>
        <v>1627.5</v>
      </c>
      <c r="N157" s="27">
        <v>142.5</v>
      </c>
      <c r="O157" s="127"/>
      <c r="P157" s="167"/>
      <c r="Q157" s="122">
        <f t="shared" si="45"/>
        <v>1485</v>
      </c>
      <c r="R157" s="166">
        <v>5</v>
      </c>
    </row>
    <row r="158" spans="1:18" ht="12.75" customHeight="1">
      <c r="A158" s="387"/>
      <c r="B158" s="108" t="s">
        <v>115</v>
      </c>
      <c r="C158" s="109">
        <v>74</v>
      </c>
      <c r="D158" s="109">
        <v>23</v>
      </c>
      <c r="E158" s="109">
        <v>1</v>
      </c>
      <c r="F158" s="109">
        <v>15</v>
      </c>
      <c r="G158" s="109"/>
      <c r="H158" s="110">
        <v>6</v>
      </c>
      <c r="I158" s="110"/>
      <c r="J158" s="111">
        <v>18</v>
      </c>
      <c r="K158" s="111"/>
      <c r="L158" s="111"/>
      <c r="M158" s="27">
        <f t="shared" si="49"/>
        <v>1402.5</v>
      </c>
      <c r="N158" s="27">
        <v>307.5</v>
      </c>
      <c r="O158" s="127"/>
      <c r="P158" s="167"/>
      <c r="Q158" s="122">
        <f t="shared" si="45"/>
        <v>1095</v>
      </c>
      <c r="R158" s="166">
        <v>14</v>
      </c>
    </row>
    <row r="159" spans="1:18" ht="12.75" customHeight="1">
      <c r="A159" s="387"/>
      <c r="B159" s="108" t="s">
        <v>116</v>
      </c>
      <c r="C159" s="109">
        <v>30</v>
      </c>
      <c r="D159" s="109">
        <v>16</v>
      </c>
      <c r="E159" s="109">
        <v>6</v>
      </c>
      <c r="F159" s="109">
        <v>1</v>
      </c>
      <c r="G159" s="109"/>
      <c r="H159" s="110">
        <v>1</v>
      </c>
      <c r="I159" s="110"/>
      <c r="J159" s="111">
        <v>3</v>
      </c>
      <c r="K159" s="111"/>
      <c r="L159" s="111"/>
      <c r="M159" s="27">
        <f t="shared" si="49"/>
        <v>487.5</v>
      </c>
      <c r="N159" s="27">
        <v>45</v>
      </c>
      <c r="O159" s="127"/>
      <c r="P159" s="167"/>
      <c r="Q159" s="122">
        <f t="shared" si="45"/>
        <v>442.5</v>
      </c>
      <c r="R159" s="166">
        <v>3</v>
      </c>
    </row>
    <row r="160" spans="1:18" ht="12.75" customHeight="1">
      <c r="A160" s="387"/>
      <c r="B160" s="116" t="s">
        <v>117</v>
      </c>
      <c r="C160" s="117">
        <f aca="true" t="shared" si="50" ref="C160:P160">SUM(C154:C159)</f>
        <v>512</v>
      </c>
      <c r="D160" s="117">
        <f t="shared" si="50"/>
        <v>61</v>
      </c>
      <c r="E160" s="117">
        <f t="shared" si="50"/>
        <v>59</v>
      </c>
      <c r="F160" s="117">
        <f t="shared" si="50"/>
        <v>209</v>
      </c>
      <c r="G160" s="117">
        <f t="shared" si="50"/>
        <v>2</v>
      </c>
      <c r="H160" s="117">
        <f t="shared" si="50"/>
        <v>62</v>
      </c>
      <c r="I160" s="117">
        <f t="shared" si="50"/>
        <v>1</v>
      </c>
      <c r="J160" s="117">
        <f t="shared" si="50"/>
        <v>59</v>
      </c>
      <c r="K160" s="117">
        <f t="shared" si="50"/>
        <v>0</v>
      </c>
      <c r="L160" s="118">
        <f t="shared" si="50"/>
        <v>0</v>
      </c>
      <c r="M160" s="119">
        <f t="shared" si="50"/>
        <v>10177.5</v>
      </c>
      <c r="N160" s="119">
        <f t="shared" si="50"/>
        <v>1560</v>
      </c>
      <c r="O160" s="118">
        <f t="shared" si="50"/>
        <v>0</v>
      </c>
      <c r="P160" s="118">
        <f t="shared" si="50"/>
        <v>16</v>
      </c>
      <c r="Q160" s="120">
        <f t="shared" si="45"/>
        <v>8633.5</v>
      </c>
      <c r="R160" s="121">
        <f>SUM(R154:R159)</f>
        <v>65</v>
      </c>
    </row>
    <row r="161" spans="1:18" ht="12.75" customHeight="1">
      <c r="A161" s="387">
        <v>43608</v>
      </c>
      <c r="B161" s="108" t="s">
        <v>112</v>
      </c>
      <c r="C161" s="109">
        <v>92</v>
      </c>
      <c r="D161" s="109">
        <v>35</v>
      </c>
      <c r="E161" s="109">
        <v>55</v>
      </c>
      <c r="F161" s="109">
        <v>14</v>
      </c>
      <c r="G161" s="109"/>
      <c r="H161" s="110">
        <v>4</v>
      </c>
      <c r="I161" s="110"/>
      <c r="J161" s="111">
        <v>20</v>
      </c>
      <c r="K161" s="111"/>
      <c r="L161" s="111"/>
      <c r="M161" s="27">
        <f aca="true" t="shared" si="51" ref="M161:M166">SUM(C161*15,F161*7.5,G161*7.5,H161*7.5,I161*7.5,J161*7.5,K161*100,L161*20)</f>
        <v>1665</v>
      </c>
      <c r="N161" s="27">
        <v>210</v>
      </c>
      <c r="O161" s="165"/>
      <c r="Q161" s="122">
        <f t="shared" si="45"/>
        <v>1455</v>
      </c>
      <c r="R161" s="166">
        <v>9</v>
      </c>
    </row>
    <row r="162" spans="1:18" ht="12.75" customHeight="1">
      <c r="A162" s="387"/>
      <c r="B162" s="108" t="s">
        <v>113</v>
      </c>
      <c r="C162" s="109"/>
      <c r="D162" s="109"/>
      <c r="E162" s="109"/>
      <c r="F162" s="109"/>
      <c r="G162" s="109"/>
      <c r="H162" s="110"/>
      <c r="I162" s="110"/>
      <c r="J162" s="111"/>
      <c r="K162" s="111"/>
      <c r="L162" s="111"/>
      <c r="M162" s="27">
        <f t="shared" si="51"/>
        <v>0</v>
      </c>
      <c r="N162" s="27"/>
      <c r="O162" s="27"/>
      <c r="P162" s="167"/>
      <c r="Q162" s="122">
        <f t="shared" si="45"/>
        <v>0</v>
      </c>
      <c r="R162" s="166"/>
    </row>
    <row r="163" spans="1:18" ht="12.75" customHeight="1">
      <c r="A163" s="387"/>
      <c r="B163" s="108" t="s">
        <v>114</v>
      </c>
      <c r="C163" s="109">
        <v>235</v>
      </c>
      <c r="D163" s="109"/>
      <c r="E163" s="109">
        <v>64</v>
      </c>
      <c r="F163" s="109">
        <v>41</v>
      </c>
      <c r="G163" s="109">
        <v>2</v>
      </c>
      <c r="H163" s="110">
        <v>11</v>
      </c>
      <c r="I163" s="110"/>
      <c r="J163" s="111">
        <v>35</v>
      </c>
      <c r="K163" s="111"/>
      <c r="L163" s="111">
        <v>2</v>
      </c>
      <c r="M163" s="27">
        <f t="shared" si="51"/>
        <v>4232.5</v>
      </c>
      <c r="N163" s="27">
        <v>435</v>
      </c>
      <c r="O163" s="127"/>
      <c r="P163" s="167"/>
      <c r="Q163" s="122">
        <f t="shared" si="45"/>
        <v>3797.5</v>
      </c>
      <c r="R163" s="166">
        <v>39</v>
      </c>
    </row>
    <row r="164" spans="1:18" ht="12.75" customHeight="1">
      <c r="A164" s="387"/>
      <c r="B164" s="108" t="s">
        <v>139</v>
      </c>
      <c r="C164" s="109">
        <v>80</v>
      </c>
      <c r="D164" s="109">
        <v>0</v>
      </c>
      <c r="E164" s="109">
        <v>7</v>
      </c>
      <c r="F164" s="109">
        <v>4</v>
      </c>
      <c r="G164" s="109"/>
      <c r="H164" s="110">
        <v>5</v>
      </c>
      <c r="I164" s="110">
        <v>1</v>
      </c>
      <c r="J164" s="111">
        <v>9</v>
      </c>
      <c r="K164" s="111"/>
      <c r="L164" s="111"/>
      <c r="M164" s="27">
        <f t="shared" si="51"/>
        <v>1342.5</v>
      </c>
      <c r="N164" s="27">
        <v>352.5</v>
      </c>
      <c r="O164" s="127"/>
      <c r="P164" s="167"/>
      <c r="Q164" s="122">
        <f t="shared" si="45"/>
        <v>990</v>
      </c>
      <c r="R164" s="166">
        <v>13</v>
      </c>
    </row>
    <row r="165" spans="1:18" ht="12.75" customHeight="1">
      <c r="A165" s="387"/>
      <c r="B165" s="108" t="s">
        <v>115</v>
      </c>
      <c r="C165" s="109">
        <v>60</v>
      </c>
      <c r="D165" s="109">
        <v>44</v>
      </c>
      <c r="E165" s="109">
        <v>1</v>
      </c>
      <c r="F165" s="109">
        <v>13</v>
      </c>
      <c r="G165" s="109">
        <v>1</v>
      </c>
      <c r="H165" s="110">
        <v>3</v>
      </c>
      <c r="I165" s="110"/>
      <c r="J165" s="111">
        <v>4</v>
      </c>
      <c r="K165" s="111"/>
      <c r="L165" s="111"/>
      <c r="M165" s="27">
        <f t="shared" si="51"/>
        <v>1057.5</v>
      </c>
      <c r="N165" s="27">
        <v>270</v>
      </c>
      <c r="O165" s="127"/>
      <c r="P165" s="167"/>
      <c r="Q165" s="122">
        <f t="shared" si="45"/>
        <v>787.5</v>
      </c>
      <c r="R165" s="166">
        <v>12</v>
      </c>
    </row>
    <row r="166" spans="1:18" ht="12.75" customHeight="1">
      <c r="A166" s="387"/>
      <c r="B166" s="108" t="s">
        <v>116</v>
      </c>
      <c r="C166" s="109">
        <v>18</v>
      </c>
      <c r="D166" s="109">
        <v>19</v>
      </c>
      <c r="E166" s="109">
        <v>4</v>
      </c>
      <c r="F166" s="109"/>
      <c r="G166" s="109"/>
      <c r="H166" s="110">
        <v>1</v>
      </c>
      <c r="I166" s="110"/>
      <c r="J166" s="111">
        <v>4</v>
      </c>
      <c r="K166" s="111"/>
      <c r="L166" s="111"/>
      <c r="M166" s="27">
        <f t="shared" si="51"/>
        <v>307.5</v>
      </c>
      <c r="N166" s="27">
        <v>22.5</v>
      </c>
      <c r="O166" s="127"/>
      <c r="P166" s="167"/>
      <c r="Q166" s="122">
        <f t="shared" si="45"/>
        <v>285</v>
      </c>
      <c r="R166" s="166"/>
    </row>
    <row r="167" spans="1:18" ht="12.75" customHeight="1">
      <c r="A167" s="387"/>
      <c r="B167" s="116" t="s">
        <v>117</v>
      </c>
      <c r="C167" s="117">
        <f aca="true" t="shared" si="52" ref="C167:P167">SUM(C161:C166)</f>
        <v>485</v>
      </c>
      <c r="D167" s="117">
        <f t="shared" si="52"/>
        <v>98</v>
      </c>
      <c r="E167" s="117">
        <f t="shared" si="52"/>
        <v>131</v>
      </c>
      <c r="F167" s="117">
        <f t="shared" si="52"/>
        <v>72</v>
      </c>
      <c r="G167" s="117">
        <f t="shared" si="52"/>
        <v>3</v>
      </c>
      <c r="H167" s="117">
        <f t="shared" si="52"/>
        <v>24</v>
      </c>
      <c r="I167" s="117">
        <f t="shared" si="52"/>
        <v>1</v>
      </c>
      <c r="J167" s="117">
        <f t="shared" si="52"/>
        <v>72</v>
      </c>
      <c r="K167" s="117">
        <f t="shared" si="52"/>
        <v>0</v>
      </c>
      <c r="L167" s="118">
        <f t="shared" si="52"/>
        <v>2</v>
      </c>
      <c r="M167" s="119">
        <f t="shared" si="52"/>
        <v>8605</v>
      </c>
      <c r="N167" s="119">
        <f t="shared" si="52"/>
        <v>1290</v>
      </c>
      <c r="O167" s="118">
        <f t="shared" si="52"/>
        <v>0</v>
      </c>
      <c r="P167" s="118">
        <f t="shared" si="52"/>
        <v>0</v>
      </c>
      <c r="Q167" s="120">
        <f t="shared" si="45"/>
        <v>7315</v>
      </c>
      <c r="R167" s="121">
        <f>SUM(R161:R166)</f>
        <v>73</v>
      </c>
    </row>
    <row r="168" spans="1:18" ht="12.75" customHeight="1">
      <c r="A168" s="387">
        <v>43609</v>
      </c>
      <c r="B168" s="108" t="s">
        <v>112</v>
      </c>
      <c r="C168" s="109">
        <v>143</v>
      </c>
      <c r="D168" s="109">
        <v>34</v>
      </c>
      <c r="E168" s="109">
        <v>30</v>
      </c>
      <c r="F168" s="109">
        <v>36</v>
      </c>
      <c r="G168" s="109"/>
      <c r="H168" s="110">
        <v>3</v>
      </c>
      <c r="I168" s="110"/>
      <c r="J168" s="111">
        <v>15</v>
      </c>
      <c r="K168" s="111"/>
      <c r="L168" s="111"/>
      <c r="M168" s="27">
        <f aca="true" t="shared" si="53" ref="M168:M173">SUM(C168*15,F168*7.5,G168*7.5,H168*7.5,I168*7.5,J168*7.5,K168*100,L168*20)</f>
        <v>2550</v>
      </c>
      <c r="N168" s="27">
        <v>472.5</v>
      </c>
      <c r="O168" s="127"/>
      <c r="Q168" s="122">
        <f t="shared" si="45"/>
        <v>2077.5</v>
      </c>
      <c r="R168" s="166">
        <v>20</v>
      </c>
    </row>
    <row r="169" spans="1:18" ht="12.75" customHeight="1">
      <c r="A169" s="387"/>
      <c r="B169" s="108" t="s">
        <v>113</v>
      </c>
      <c r="C169" s="109"/>
      <c r="D169" s="109"/>
      <c r="E169" s="109"/>
      <c r="F169" s="109"/>
      <c r="G169" s="109"/>
      <c r="H169" s="110"/>
      <c r="I169" s="110"/>
      <c r="J169" s="111"/>
      <c r="K169" s="111"/>
      <c r="L169" s="111"/>
      <c r="M169" s="27">
        <f t="shared" si="53"/>
        <v>0</v>
      </c>
      <c r="N169" s="27"/>
      <c r="P169" s="167"/>
      <c r="Q169" s="122">
        <f t="shared" si="45"/>
        <v>0</v>
      </c>
      <c r="R169" s="166"/>
    </row>
    <row r="170" spans="1:18" ht="12.75" customHeight="1">
      <c r="A170" s="387"/>
      <c r="B170" s="108" t="s">
        <v>114</v>
      </c>
      <c r="C170" s="109">
        <v>235</v>
      </c>
      <c r="D170" s="109">
        <v>34</v>
      </c>
      <c r="E170" s="109">
        <v>27</v>
      </c>
      <c r="F170" s="109">
        <v>41</v>
      </c>
      <c r="G170" s="109"/>
      <c r="H170" s="110">
        <v>13</v>
      </c>
      <c r="I170" s="110"/>
      <c r="J170" s="111">
        <v>21</v>
      </c>
      <c r="K170" s="111"/>
      <c r="L170" s="111"/>
      <c r="M170" s="27">
        <f t="shared" si="53"/>
        <v>4087.5</v>
      </c>
      <c r="N170" s="27">
        <v>855</v>
      </c>
      <c r="O170" s="127"/>
      <c r="P170" s="167"/>
      <c r="Q170" s="122">
        <f t="shared" si="45"/>
        <v>3232.5</v>
      </c>
      <c r="R170" s="166">
        <v>32</v>
      </c>
    </row>
    <row r="171" spans="1:18" ht="12.75" customHeight="1">
      <c r="A171" s="387"/>
      <c r="B171" s="108" t="s">
        <v>139</v>
      </c>
      <c r="C171" s="109">
        <v>133</v>
      </c>
      <c r="D171" s="109">
        <v>1</v>
      </c>
      <c r="E171" s="109">
        <v>2</v>
      </c>
      <c r="F171" s="109">
        <v>19</v>
      </c>
      <c r="G171" s="109"/>
      <c r="H171" s="110">
        <v>8</v>
      </c>
      <c r="I171" s="110"/>
      <c r="J171" s="111">
        <v>4</v>
      </c>
      <c r="K171" s="111"/>
      <c r="L171" s="111"/>
      <c r="M171" s="27">
        <f t="shared" si="53"/>
        <v>2227.5</v>
      </c>
      <c r="N171" s="27">
        <v>382.5</v>
      </c>
      <c r="O171" s="127"/>
      <c r="P171" s="167"/>
      <c r="Q171" s="122">
        <f t="shared" si="45"/>
        <v>1845</v>
      </c>
      <c r="R171" s="166">
        <v>18</v>
      </c>
    </row>
    <row r="172" spans="1:18" ht="12.75" customHeight="1">
      <c r="A172" s="387"/>
      <c r="B172" s="108" t="s">
        <v>115</v>
      </c>
      <c r="C172" s="109">
        <v>88</v>
      </c>
      <c r="D172" s="109">
        <v>39</v>
      </c>
      <c r="E172" s="109">
        <v>12</v>
      </c>
      <c r="F172" s="109">
        <v>26</v>
      </c>
      <c r="G172" s="109"/>
      <c r="H172" s="110">
        <v>8</v>
      </c>
      <c r="I172" s="110"/>
      <c r="J172" s="111">
        <v>14</v>
      </c>
      <c r="K172" s="111"/>
      <c r="L172" s="111"/>
      <c r="M172" s="27">
        <f t="shared" si="53"/>
        <v>1680</v>
      </c>
      <c r="N172" s="27">
        <v>427.5</v>
      </c>
      <c r="O172" s="127"/>
      <c r="P172" s="167"/>
      <c r="Q172" s="122">
        <f t="shared" si="45"/>
        <v>1252.5</v>
      </c>
      <c r="R172" s="166">
        <v>23</v>
      </c>
    </row>
    <row r="173" spans="1:18" ht="12.75" customHeight="1">
      <c r="A173" s="387"/>
      <c r="B173" s="108" t="s">
        <v>116</v>
      </c>
      <c r="C173" s="109">
        <v>24</v>
      </c>
      <c r="D173" s="109">
        <v>25</v>
      </c>
      <c r="E173" s="109">
        <v>11</v>
      </c>
      <c r="F173" s="109">
        <v>3</v>
      </c>
      <c r="G173" s="109">
        <v>0</v>
      </c>
      <c r="H173" s="110">
        <v>1</v>
      </c>
      <c r="I173" s="110"/>
      <c r="J173" s="111">
        <v>7</v>
      </c>
      <c r="K173" s="111"/>
      <c r="L173" s="111"/>
      <c r="M173" s="27">
        <f t="shared" si="53"/>
        <v>442.5</v>
      </c>
      <c r="N173" s="27">
        <v>45</v>
      </c>
      <c r="O173" s="127"/>
      <c r="P173" s="167"/>
      <c r="Q173" s="122">
        <f t="shared" si="45"/>
        <v>397.5</v>
      </c>
      <c r="R173" s="166">
        <v>4</v>
      </c>
    </row>
    <row r="174" spans="1:18" ht="12.75" customHeight="1">
      <c r="A174" s="387"/>
      <c r="B174" s="116" t="s">
        <v>117</v>
      </c>
      <c r="C174" s="117">
        <f aca="true" t="shared" si="54" ref="C174:P174">SUM(C168:C173)</f>
        <v>623</v>
      </c>
      <c r="D174" s="117">
        <f t="shared" si="54"/>
        <v>133</v>
      </c>
      <c r="E174" s="117">
        <f t="shared" si="54"/>
        <v>82</v>
      </c>
      <c r="F174" s="117">
        <f t="shared" si="54"/>
        <v>125</v>
      </c>
      <c r="G174" s="117">
        <f t="shared" si="54"/>
        <v>0</v>
      </c>
      <c r="H174" s="117">
        <f t="shared" si="54"/>
        <v>33</v>
      </c>
      <c r="I174" s="117">
        <f t="shared" si="54"/>
        <v>0</v>
      </c>
      <c r="J174" s="117">
        <f t="shared" si="54"/>
        <v>61</v>
      </c>
      <c r="K174" s="117">
        <f t="shared" si="54"/>
        <v>0</v>
      </c>
      <c r="L174" s="118">
        <f t="shared" si="54"/>
        <v>0</v>
      </c>
      <c r="M174" s="119">
        <f t="shared" si="54"/>
        <v>10987.5</v>
      </c>
      <c r="N174" s="119">
        <f t="shared" si="54"/>
        <v>2182.5</v>
      </c>
      <c r="O174" s="118">
        <f t="shared" si="54"/>
        <v>0</v>
      </c>
      <c r="P174" s="118">
        <f t="shared" si="54"/>
        <v>0</v>
      </c>
      <c r="Q174" s="120">
        <f t="shared" si="45"/>
        <v>8805</v>
      </c>
      <c r="R174" s="121">
        <f>SUM(R168:R173)</f>
        <v>97</v>
      </c>
    </row>
    <row r="175" spans="1:18" ht="12.75" customHeight="1">
      <c r="A175" s="387">
        <v>43610</v>
      </c>
      <c r="B175" s="108" t="s">
        <v>112</v>
      </c>
      <c r="C175" s="109">
        <v>257</v>
      </c>
      <c r="D175" s="109">
        <v>42</v>
      </c>
      <c r="E175" s="109">
        <v>76</v>
      </c>
      <c r="F175" s="109">
        <v>132</v>
      </c>
      <c r="G175" s="109"/>
      <c r="H175" s="110">
        <v>31</v>
      </c>
      <c r="I175" s="110"/>
      <c r="J175" s="111">
        <v>52</v>
      </c>
      <c r="K175" s="111"/>
      <c r="L175" s="111"/>
      <c r="M175" s="27">
        <f aca="true" t="shared" si="55" ref="M175:M180">SUM(C175*15,F175*7.5,G175*7.5,H175*7.5,I175*7.5,J175*7.5,K175*100,L175*20)</f>
        <v>5467.5</v>
      </c>
      <c r="N175" s="27">
        <v>1267.5</v>
      </c>
      <c r="O175" s="165"/>
      <c r="Q175" s="122">
        <f t="shared" si="45"/>
        <v>4200</v>
      </c>
      <c r="R175" s="166">
        <v>51</v>
      </c>
    </row>
    <row r="176" spans="1:18" ht="12.75" customHeight="1">
      <c r="A176" s="387"/>
      <c r="B176" s="108" t="s">
        <v>113</v>
      </c>
      <c r="C176" s="109">
        <v>0</v>
      </c>
      <c r="D176" s="109"/>
      <c r="E176" s="109"/>
      <c r="F176" s="109"/>
      <c r="G176" s="109"/>
      <c r="H176" s="110"/>
      <c r="I176" s="110"/>
      <c r="J176" s="111"/>
      <c r="K176" s="111"/>
      <c r="L176" s="111"/>
      <c r="M176" s="27">
        <f t="shared" si="55"/>
        <v>0</v>
      </c>
      <c r="N176" s="27">
        <v>0</v>
      </c>
      <c r="O176" s="27"/>
      <c r="P176" s="167"/>
      <c r="Q176" s="122">
        <f t="shared" si="45"/>
        <v>0</v>
      </c>
      <c r="R176" s="166"/>
    </row>
    <row r="177" spans="1:18" ht="12.75" customHeight="1">
      <c r="A177" s="387"/>
      <c r="B177" s="108" t="s">
        <v>114</v>
      </c>
      <c r="C177" s="109">
        <v>398</v>
      </c>
      <c r="D177" s="109"/>
      <c r="E177" s="109">
        <v>19</v>
      </c>
      <c r="F177" s="109">
        <v>73</v>
      </c>
      <c r="G177" s="109">
        <v>8</v>
      </c>
      <c r="H177" s="110">
        <v>40</v>
      </c>
      <c r="I177" s="110">
        <v>1</v>
      </c>
      <c r="J177" s="111">
        <v>90</v>
      </c>
      <c r="K177" s="111">
        <v>2</v>
      </c>
      <c r="L177" s="111">
        <v>4</v>
      </c>
      <c r="M177" s="27">
        <f t="shared" si="55"/>
        <v>7840</v>
      </c>
      <c r="N177" s="27">
        <v>2300</v>
      </c>
      <c r="O177" s="127"/>
      <c r="P177" s="167"/>
      <c r="Q177" s="122">
        <f t="shared" si="45"/>
        <v>5540</v>
      </c>
      <c r="R177" s="166">
        <v>84</v>
      </c>
    </row>
    <row r="178" spans="1:18" ht="12.75" customHeight="1">
      <c r="A178" s="387"/>
      <c r="B178" s="108" t="s">
        <v>139</v>
      </c>
      <c r="C178" s="109">
        <v>249</v>
      </c>
      <c r="D178" s="109">
        <v>4</v>
      </c>
      <c r="E178" s="109">
        <v>7</v>
      </c>
      <c r="F178" s="109">
        <v>61</v>
      </c>
      <c r="G178" s="109"/>
      <c r="H178" s="110">
        <v>28</v>
      </c>
      <c r="I178" s="110"/>
      <c r="J178" s="111">
        <v>29</v>
      </c>
      <c r="K178" s="111"/>
      <c r="L178" s="111"/>
      <c r="M178" s="27">
        <f t="shared" si="55"/>
        <v>4620</v>
      </c>
      <c r="N178" s="27">
        <v>1380</v>
      </c>
      <c r="O178" s="127"/>
      <c r="P178" s="167"/>
      <c r="Q178" s="122">
        <f t="shared" si="45"/>
        <v>3240</v>
      </c>
      <c r="R178" s="166">
        <v>60</v>
      </c>
    </row>
    <row r="179" spans="1:18" ht="12.75" customHeight="1">
      <c r="A179" s="387"/>
      <c r="B179" s="108" t="s">
        <v>115</v>
      </c>
      <c r="C179" s="109">
        <v>213</v>
      </c>
      <c r="D179" s="109">
        <v>31</v>
      </c>
      <c r="E179" s="109">
        <v>10</v>
      </c>
      <c r="F179" s="109">
        <v>47</v>
      </c>
      <c r="G179" s="109">
        <v>2</v>
      </c>
      <c r="H179" s="110">
        <v>25</v>
      </c>
      <c r="I179" s="110"/>
      <c r="J179" s="111">
        <v>21</v>
      </c>
      <c r="K179" s="111"/>
      <c r="L179" s="111"/>
      <c r="M179" s="27">
        <f t="shared" si="55"/>
        <v>3907.5</v>
      </c>
      <c r="N179" s="27">
        <v>1260</v>
      </c>
      <c r="O179" s="127"/>
      <c r="P179" s="167"/>
      <c r="Q179" s="122">
        <f t="shared" si="45"/>
        <v>2647.5</v>
      </c>
      <c r="R179" s="166">
        <v>57</v>
      </c>
    </row>
    <row r="180" spans="1:18" ht="12.75" customHeight="1">
      <c r="A180" s="387"/>
      <c r="B180" s="108" t="s">
        <v>116</v>
      </c>
      <c r="C180" s="109">
        <v>50</v>
      </c>
      <c r="D180" s="109">
        <v>19</v>
      </c>
      <c r="E180" s="109">
        <v>23</v>
      </c>
      <c r="F180" s="109">
        <v>6</v>
      </c>
      <c r="G180" s="109"/>
      <c r="H180" s="110">
        <v>9</v>
      </c>
      <c r="I180" s="110"/>
      <c r="J180" s="111">
        <v>9</v>
      </c>
      <c r="K180" s="111"/>
      <c r="L180" s="111"/>
      <c r="M180" s="27">
        <f t="shared" si="55"/>
        <v>930</v>
      </c>
      <c r="N180" s="27">
        <v>337.5</v>
      </c>
      <c r="O180" s="127"/>
      <c r="P180" s="167"/>
      <c r="Q180" s="122">
        <f t="shared" si="45"/>
        <v>592.5</v>
      </c>
      <c r="R180" s="166">
        <v>16</v>
      </c>
    </row>
    <row r="181" spans="1:18" ht="12.75" customHeight="1">
      <c r="A181" s="387"/>
      <c r="B181" s="116" t="s">
        <v>117</v>
      </c>
      <c r="C181" s="117">
        <f aca="true" t="shared" si="56" ref="C181:P181">SUM(C175:C180)</f>
        <v>1167</v>
      </c>
      <c r="D181" s="117">
        <f t="shared" si="56"/>
        <v>96</v>
      </c>
      <c r="E181" s="117">
        <f t="shared" si="56"/>
        <v>135</v>
      </c>
      <c r="F181" s="117">
        <f t="shared" si="56"/>
        <v>319</v>
      </c>
      <c r="G181" s="117">
        <f t="shared" si="56"/>
        <v>10</v>
      </c>
      <c r="H181" s="117">
        <f t="shared" si="56"/>
        <v>133</v>
      </c>
      <c r="I181" s="117">
        <f t="shared" si="56"/>
        <v>1</v>
      </c>
      <c r="J181" s="117">
        <f t="shared" si="56"/>
        <v>201</v>
      </c>
      <c r="K181" s="117">
        <f t="shared" si="56"/>
        <v>2</v>
      </c>
      <c r="L181" s="118">
        <f t="shared" si="56"/>
        <v>4</v>
      </c>
      <c r="M181" s="119">
        <f t="shared" si="56"/>
        <v>22765</v>
      </c>
      <c r="N181" s="119">
        <f t="shared" si="56"/>
        <v>6545</v>
      </c>
      <c r="O181" s="118">
        <f t="shared" si="56"/>
        <v>0</v>
      </c>
      <c r="P181" s="118">
        <f t="shared" si="56"/>
        <v>0</v>
      </c>
      <c r="Q181" s="120">
        <f t="shared" si="45"/>
        <v>16220</v>
      </c>
      <c r="R181" s="121">
        <f>SUM(R175:R180)</f>
        <v>268</v>
      </c>
    </row>
    <row r="182" spans="1:18" ht="12.75" customHeight="1">
      <c r="A182" s="387">
        <v>43611</v>
      </c>
      <c r="B182" s="108" t="s">
        <v>112</v>
      </c>
      <c r="C182" s="109">
        <v>324</v>
      </c>
      <c r="D182" s="109">
        <v>45</v>
      </c>
      <c r="E182" s="109">
        <v>12</v>
      </c>
      <c r="F182" s="109">
        <v>89</v>
      </c>
      <c r="G182" s="109"/>
      <c r="H182" s="110">
        <v>25</v>
      </c>
      <c r="I182" s="110"/>
      <c r="J182" s="111">
        <v>46</v>
      </c>
      <c r="K182" s="111"/>
      <c r="L182" s="111"/>
      <c r="M182" s="27">
        <f aca="true" t="shared" si="57" ref="M182:M187">SUM(C182*15,F182*7.5,G182*7.5,H182*7.5,I182*7.5,J182*7.5,K182*100,L182*20)</f>
        <v>6060</v>
      </c>
      <c r="N182" s="27">
        <v>2332.5</v>
      </c>
      <c r="O182" s="127"/>
      <c r="Q182" s="122">
        <f t="shared" si="45"/>
        <v>3727.5</v>
      </c>
      <c r="R182" s="166">
        <v>85</v>
      </c>
    </row>
    <row r="183" spans="1:18" ht="12.75" customHeight="1">
      <c r="A183" s="387"/>
      <c r="B183" s="108" t="s">
        <v>113</v>
      </c>
      <c r="C183" s="109"/>
      <c r="D183" s="109"/>
      <c r="E183" s="109"/>
      <c r="F183" s="109"/>
      <c r="G183" s="109"/>
      <c r="H183" s="110"/>
      <c r="I183" s="110"/>
      <c r="J183" s="111"/>
      <c r="K183" s="111"/>
      <c r="L183" s="111"/>
      <c r="M183" s="27">
        <f t="shared" si="57"/>
        <v>0</v>
      </c>
      <c r="N183" s="27"/>
      <c r="P183" s="167"/>
      <c r="Q183" s="122">
        <f t="shared" si="45"/>
        <v>0</v>
      </c>
      <c r="R183" s="166"/>
    </row>
    <row r="184" spans="1:18" ht="12.75" customHeight="1">
      <c r="A184" s="387"/>
      <c r="B184" s="108" t="s">
        <v>114</v>
      </c>
      <c r="C184" s="109">
        <v>362</v>
      </c>
      <c r="D184" s="109">
        <v>0</v>
      </c>
      <c r="E184" s="109">
        <v>25</v>
      </c>
      <c r="F184" s="109">
        <v>81</v>
      </c>
      <c r="G184" s="109">
        <v>12</v>
      </c>
      <c r="H184" s="110">
        <v>45</v>
      </c>
      <c r="I184" s="110"/>
      <c r="J184" s="111">
        <v>65</v>
      </c>
      <c r="K184" s="111"/>
      <c r="L184" s="111"/>
      <c r="M184" s="27">
        <f t="shared" si="57"/>
        <v>6952.5</v>
      </c>
      <c r="N184" s="27">
        <v>2287.5</v>
      </c>
      <c r="O184" s="127"/>
      <c r="P184" s="167"/>
      <c r="Q184" s="122">
        <f t="shared" si="45"/>
        <v>4665</v>
      </c>
      <c r="R184" s="166">
        <v>98</v>
      </c>
    </row>
    <row r="185" spans="1:18" ht="12.75" customHeight="1">
      <c r="A185" s="387"/>
      <c r="B185" s="108" t="s">
        <v>139</v>
      </c>
      <c r="C185" s="109">
        <v>181</v>
      </c>
      <c r="D185" s="109">
        <v>0</v>
      </c>
      <c r="E185" s="109">
        <v>5</v>
      </c>
      <c r="F185" s="109">
        <v>37</v>
      </c>
      <c r="G185" s="109">
        <v>2</v>
      </c>
      <c r="H185" s="110">
        <v>21</v>
      </c>
      <c r="I185" s="110"/>
      <c r="J185" s="111">
        <v>8</v>
      </c>
      <c r="K185" s="111"/>
      <c r="L185" s="111"/>
      <c r="M185" s="27">
        <f t="shared" si="57"/>
        <v>3225</v>
      </c>
      <c r="N185" s="27">
        <v>1072.5</v>
      </c>
      <c r="O185" s="127"/>
      <c r="P185" s="167"/>
      <c r="Q185" s="122">
        <f t="shared" si="45"/>
        <v>2152.5</v>
      </c>
      <c r="R185" s="166">
        <v>42</v>
      </c>
    </row>
    <row r="186" spans="1:18" ht="12.75" customHeight="1">
      <c r="A186" s="387"/>
      <c r="B186" s="108" t="s">
        <v>115</v>
      </c>
      <c r="C186" s="109">
        <v>227</v>
      </c>
      <c r="D186" s="109">
        <v>37</v>
      </c>
      <c r="E186" s="109">
        <v>12</v>
      </c>
      <c r="F186" s="109">
        <v>43</v>
      </c>
      <c r="G186" s="109">
        <v>1</v>
      </c>
      <c r="H186" s="110">
        <v>32</v>
      </c>
      <c r="I186" s="110"/>
      <c r="J186" s="111">
        <v>22</v>
      </c>
      <c r="K186" s="111"/>
      <c r="L186" s="111"/>
      <c r="M186" s="27">
        <f t="shared" si="57"/>
        <v>4140</v>
      </c>
      <c r="N186" s="27">
        <v>1207.5</v>
      </c>
      <c r="O186" s="127"/>
      <c r="P186" s="167"/>
      <c r="Q186" s="122">
        <f t="shared" si="45"/>
        <v>2932.5</v>
      </c>
      <c r="R186" s="166">
        <v>50</v>
      </c>
    </row>
    <row r="187" spans="1:18" ht="12.75" customHeight="1">
      <c r="A187" s="387"/>
      <c r="B187" s="108" t="s">
        <v>116</v>
      </c>
      <c r="C187" s="109">
        <v>78</v>
      </c>
      <c r="D187" s="109">
        <v>22</v>
      </c>
      <c r="E187" s="109">
        <v>13</v>
      </c>
      <c r="F187" s="109">
        <v>3</v>
      </c>
      <c r="G187" s="109"/>
      <c r="H187" s="110">
        <v>10</v>
      </c>
      <c r="I187" s="110"/>
      <c r="J187" s="111">
        <v>9</v>
      </c>
      <c r="K187" s="111"/>
      <c r="L187" s="111"/>
      <c r="M187" s="27">
        <f t="shared" si="57"/>
        <v>1335</v>
      </c>
      <c r="N187" s="27">
        <v>442.5</v>
      </c>
      <c r="O187" s="127"/>
      <c r="P187" s="167"/>
      <c r="Q187" s="122">
        <f t="shared" si="45"/>
        <v>892.5</v>
      </c>
      <c r="R187" s="166">
        <v>19</v>
      </c>
    </row>
    <row r="188" spans="1:18" ht="12.75" customHeight="1">
      <c r="A188" s="387"/>
      <c r="B188" s="116" t="s">
        <v>117</v>
      </c>
      <c r="C188" s="117">
        <f aca="true" t="shared" si="58" ref="C188:P188">SUM(C182:C187)</f>
        <v>1172</v>
      </c>
      <c r="D188" s="117">
        <f t="shared" si="58"/>
        <v>104</v>
      </c>
      <c r="E188" s="117">
        <f t="shared" si="58"/>
        <v>67</v>
      </c>
      <c r="F188" s="117">
        <f t="shared" si="58"/>
        <v>253</v>
      </c>
      <c r="G188" s="117">
        <f t="shared" si="58"/>
        <v>15</v>
      </c>
      <c r="H188" s="117">
        <f t="shared" si="58"/>
        <v>133</v>
      </c>
      <c r="I188" s="117">
        <f t="shared" si="58"/>
        <v>0</v>
      </c>
      <c r="J188" s="117">
        <f t="shared" si="58"/>
        <v>150</v>
      </c>
      <c r="K188" s="117">
        <f t="shared" si="58"/>
        <v>0</v>
      </c>
      <c r="L188" s="118">
        <f t="shared" si="58"/>
        <v>0</v>
      </c>
      <c r="M188" s="119">
        <f t="shared" si="58"/>
        <v>21712.5</v>
      </c>
      <c r="N188" s="119">
        <f t="shared" si="58"/>
        <v>7342.5</v>
      </c>
      <c r="O188" s="118">
        <f t="shared" si="58"/>
        <v>0</v>
      </c>
      <c r="P188" s="118">
        <f t="shared" si="58"/>
        <v>0</v>
      </c>
      <c r="Q188" s="120">
        <f t="shared" si="45"/>
        <v>14370</v>
      </c>
      <c r="R188" s="121">
        <f>SUM(R182:R187)</f>
        <v>294</v>
      </c>
    </row>
    <row r="189" spans="1:18" ht="12.75" customHeight="1">
      <c r="A189" s="385" t="s">
        <v>118</v>
      </c>
      <c r="B189" s="385"/>
      <c r="C189" s="125">
        <f aca="true" t="shared" si="59" ref="C189:N189">SUM(C146,C153,C160,C167,C174,C181,C188)</f>
        <v>4914</v>
      </c>
      <c r="D189" s="125">
        <f t="shared" si="59"/>
        <v>609</v>
      </c>
      <c r="E189" s="125">
        <f t="shared" si="59"/>
        <v>572</v>
      </c>
      <c r="F189" s="125">
        <f t="shared" si="59"/>
        <v>1192</v>
      </c>
      <c r="G189" s="125">
        <f t="shared" si="59"/>
        <v>36</v>
      </c>
      <c r="H189" s="125">
        <f t="shared" si="59"/>
        <v>463</v>
      </c>
      <c r="I189" s="125">
        <f t="shared" si="59"/>
        <v>3</v>
      </c>
      <c r="J189" s="125">
        <f t="shared" si="59"/>
        <v>696</v>
      </c>
      <c r="K189" s="125">
        <f t="shared" si="59"/>
        <v>2</v>
      </c>
      <c r="L189" s="125">
        <f t="shared" si="59"/>
        <v>8</v>
      </c>
      <c r="M189" s="125">
        <f t="shared" si="59"/>
        <v>91995</v>
      </c>
      <c r="N189" s="125">
        <f t="shared" si="59"/>
        <v>22707</v>
      </c>
      <c r="O189" s="125">
        <f>SUM(O160,O167,O174,O181,O188)</f>
        <v>0</v>
      </c>
      <c r="P189" s="125">
        <f>SUM(P160,P167,P174,P181,P188)</f>
        <v>16</v>
      </c>
      <c r="Q189" s="125">
        <f>SUM(Q146,Q153,Q160,Q167,Q174,Q181,Q188)</f>
        <v>69064</v>
      </c>
      <c r="R189" s="125">
        <f>SUM(R160,R167,R174,R181,R188)</f>
        <v>797</v>
      </c>
    </row>
    <row r="190" spans="1:18" ht="12.75" customHeight="1">
      <c r="A190" s="387">
        <v>43612</v>
      </c>
      <c r="B190" s="108" t="s">
        <v>112</v>
      </c>
      <c r="C190" s="109">
        <v>219</v>
      </c>
      <c r="D190" s="109">
        <v>27</v>
      </c>
      <c r="E190" s="109">
        <v>88</v>
      </c>
      <c r="F190" s="109">
        <v>44</v>
      </c>
      <c r="G190" s="109"/>
      <c r="H190" s="110">
        <v>27</v>
      </c>
      <c r="I190" s="110"/>
      <c r="J190" s="111">
        <v>29</v>
      </c>
      <c r="K190" s="111"/>
      <c r="L190" s="111"/>
      <c r="M190" s="27">
        <f aca="true" t="shared" si="60" ref="M190:M195">SUM(C190*15,F190*7.5,G190*7.5,H190*7.5,I190*7.5,J190*7.5,K190*100,L190*20)</f>
        <v>4035</v>
      </c>
      <c r="N190" s="27">
        <v>720</v>
      </c>
      <c r="O190" s="165"/>
      <c r="Q190" s="122">
        <f aca="true" t="shared" si="61" ref="Q190:Q224">SUM(M190-N190)-O190+P190</f>
        <v>3315</v>
      </c>
      <c r="R190" s="166">
        <v>29</v>
      </c>
    </row>
    <row r="191" spans="1:18" ht="12.75" customHeight="1">
      <c r="A191" s="387"/>
      <c r="B191" s="108" t="s">
        <v>113</v>
      </c>
      <c r="C191" s="109"/>
      <c r="D191" s="109"/>
      <c r="E191" s="109"/>
      <c r="F191" s="109"/>
      <c r="G191" s="109"/>
      <c r="H191" s="110"/>
      <c r="I191" s="110"/>
      <c r="J191" s="111"/>
      <c r="K191" s="111"/>
      <c r="L191" s="111"/>
      <c r="M191" s="27">
        <f t="shared" si="60"/>
        <v>0</v>
      </c>
      <c r="N191" s="27"/>
      <c r="O191" s="27"/>
      <c r="P191" s="167"/>
      <c r="Q191" s="122">
        <f t="shared" si="61"/>
        <v>0</v>
      </c>
      <c r="R191" s="166"/>
    </row>
    <row r="192" spans="1:18" ht="12.75" customHeight="1">
      <c r="A192" s="387"/>
      <c r="B192" s="108" t="s">
        <v>114</v>
      </c>
      <c r="C192" s="109"/>
      <c r="D192" s="109"/>
      <c r="E192" s="109"/>
      <c r="F192" s="109"/>
      <c r="G192" s="109"/>
      <c r="H192" s="110"/>
      <c r="I192" s="110"/>
      <c r="J192" s="111"/>
      <c r="K192" s="111"/>
      <c r="L192" s="111"/>
      <c r="M192" s="27">
        <f t="shared" si="60"/>
        <v>0</v>
      </c>
      <c r="N192" s="27"/>
      <c r="O192" s="127"/>
      <c r="P192" s="167"/>
      <c r="Q192" s="122">
        <f t="shared" si="61"/>
        <v>0</v>
      </c>
      <c r="R192" s="166"/>
    </row>
    <row r="193" spans="1:18" ht="12.75" customHeight="1">
      <c r="A193" s="387"/>
      <c r="B193" s="108" t="s">
        <v>139</v>
      </c>
      <c r="C193" s="109">
        <v>100</v>
      </c>
      <c r="D193" s="109">
        <v>0</v>
      </c>
      <c r="E193" s="109">
        <v>2</v>
      </c>
      <c r="F193" s="109">
        <v>16</v>
      </c>
      <c r="G193" s="109"/>
      <c r="H193" s="110">
        <v>5</v>
      </c>
      <c r="I193" s="110"/>
      <c r="J193" s="111">
        <v>1</v>
      </c>
      <c r="K193" s="111"/>
      <c r="L193" s="111"/>
      <c r="M193" s="27">
        <f t="shared" si="60"/>
        <v>1665</v>
      </c>
      <c r="N193" s="27">
        <v>360</v>
      </c>
      <c r="O193" s="127"/>
      <c r="P193" s="167"/>
      <c r="Q193" s="122">
        <f t="shared" si="61"/>
        <v>1305</v>
      </c>
      <c r="R193" s="166">
        <v>16</v>
      </c>
    </row>
    <row r="194" spans="1:18" ht="12.75" customHeight="1">
      <c r="A194" s="387"/>
      <c r="B194" s="108" t="s">
        <v>115</v>
      </c>
      <c r="C194" s="109">
        <v>43</v>
      </c>
      <c r="D194" s="109">
        <v>19</v>
      </c>
      <c r="E194" s="109">
        <v>13</v>
      </c>
      <c r="F194" s="109">
        <v>16</v>
      </c>
      <c r="G194" s="109"/>
      <c r="H194" s="110">
        <v>2</v>
      </c>
      <c r="I194" s="110"/>
      <c r="J194" s="111">
        <v>4</v>
      </c>
      <c r="K194" s="111"/>
      <c r="L194" s="111"/>
      <c r="M194" s="27">
        <f t="shared" si="60"/>
        <v>810</v>
      </c>
      <c r="N194" s="27">
        <v>165</v>
      </c>
      <c r="O194" s="127"/>
      <c r="P194" s="167"/>
      <c r="Q194" s="122">
        <f t="shared" si="61"/>
        <v>645</v>
      </c>
      <c r="R194" s="166">
        <v>7</v>
      </c>
    </row>
    <row r="195" spans="1:18" ht="12.75" customHeight="1">
      <c r="A195" s="387"/>
      <c r="B195" s="108" t="s">
        <v>116</v>
      </c>
      <c r="C195" s="109">
        <v>44</v>
      </c>
      <c r="D195" s="109">
        <v>4</v>
      </c>
      <c r="E195" s="109">
        <v>9</v>
      </c>
      <c r="F195" s="109">
        <v>2</v>
      </c>
      <c r="G195" s="109"/>
      <c r="H195" s="110">
        <v>4</v>
      </c>
      <c r="I195" s="110"/>
      <c r="J195" s="111">
        <v>2</v>
      </c>
      <c r="K195" s="111"/>
      <c r="L195" s="111"/>
      <c r="M195" s="27">
        <f t="shared" si="60"/>
        <v>720</v>
      </c>
      <c r="N195" s="27"/>
      <c r="O195" s="127"/>
      <c r="P195" s="167"/>
      <c r="Q195" s="122">
        <f t="shared" si="61"/>
        <v>720</v>
      </c>
      <c r="R195" s="166"/>
    </row>
    <row r="196" spans="1:18" ht="12.75" customHeight="1">
      <c r="A196" s="387"/>
      <c r="B196" s="116" t="s">
        <v>117</v>
      </c>
      <c r="C196" s="117">
        <f aca="true" t="shared" si="62" ref="C196:P196">SUM(C190:C195)</f>
        <v>406</v>
      </c>
      <c r="D196" s="117">
        <f t="shared" si="62"/>
        <v>50</v>
      </c>
      <c r="E196" s="117">
        <f t="shared" si="62"/>
        <v>112</v>
      </c>
      <c r="F196" s="117">
        <f t="shared" si="62"/>
        <v>78</v>
      </c>
      <c r="G196" s="117">
        <f t="shared" si="62"/>
        <v>0</v>
      </c>
      <c r="H196" s="117">
        <f t="shared" si="62"/>
        <v>38</v>
      </c>
      <c r="I196" s="117">
        <f t="shared" si="62"/>
        <v>0</v>
      </c>
      <c r="J196" s="117">
        <f t="shared" si="62"/>
        <v>36</v>
      </c>
      <c r="K196" s="117">
        <f t="shared" si="62"/>
        <v>0</v>
      </c>
      <c r="L196" s="118">
        <f t="shared" si="62"/>
        <v>0</v>
      </c>
      <c r="M196" s="119">
        <f t="shared" si="62"/>
        <v>7230</v>
      </c>
      <c r="N196" s="119">
        <f t="shared" si="62"/>
        <v>1245</v>
      </c>
      <c r="O196" s="118">
        <f t="shared" si="62"/>
        <v>0</v>
      </c>
      <c r="P196" s="118">
        <f t="shared" si="62"/>
        <v>0</v>
      </c>
      <c r="Q196" s="120">
        <f t="shared" si="61"/>
        <v>5985</v>
      </c>
      <c r="R196" s="121">
        <f>SUM(R190:R195)</f>
        <v>52</v>
      </c>
    </row>
    <row r="197" spans="1:18" ht="12.75" customHeight="1">
      <c r="A197" s="387">
        <v>43613</v>
      </c>
      <c r="B197" s="108" t="s">
        <v>112</v>
      </c>
      <c r="C197" s="109">
        <v>63</v>
      </c>
      <c r="D197" s="109">
        <v>24</v>
      </c>
      <c r="E197" s="109">
        <v>9</v>
      </c>
      <c r="F197" s="109">
        <v>20</v>
      </c>
      <c r="G197" s="109"/>
      <c r="H197" s="110">
        <v>2</v>
      </c>
      <c r="I197" s="110"/>
      <c r="J197" s="111">
        <v>2</v>
      </c>
      <c r="K197" s="111">
        <v>1</v>
      </c>
      <c r="L197" s="111">
        <v>2</v>
      </c>
      <c r="M197" s="27">
        <f aca="true" t="shared" si="63" ref="M197:M202">SUM(C197*15,F197*7.5,G197*7.5,H197*7.5,I197*7.5,J197*7.5,K197*100,L197*20)</f>
        <v>1265</v>
      </c>
      <c r="N197" s="27">
        <v>420</v>
      </c>
      <c r="O197" s="127"/>
      <c r="Q197" s="122">
        <f t="shared" si="61"/>
        <v>845</v>
      </c>
      <c r="R197" s="166">
        <v>16</v>
      </c>
    </row>
    <row r="198" spans="1:18" ht="12.75" customHeight="1">
      <c r="A198" s="387"/>
      <c r="B198" s="108" t="s">
        <v>113</v>
      </c>
      <c r="C198" s="109"/>
      <c r="D198" s="109"/>
      <c r="E198" s="109"/>
      <c r="F198" s="109"/>
      <c r="G198" s="109"/>
      <c r="H198" s="110"/>
      <c r="I198" s="110"/>
      <c r="J198" s="111"/>
      <c r="K198" s="111"/>
      <c r="L198" s="111"/>
      <c r="M198" s="27">
        <f t="shared" si="63"/>
        <v>0</v>
      </c>
      <c r="N198" s="27"/>
      <c r="P198" s="167"/>
      <c r="Q198" s="122">
        <f t="shared" si="61"/>
        <v>0</v>
      </c>
      <c r="R198" s="166"/>
    </row>
    <row r="199" spans="1:18" ht="12.75" customHeight="1">
      <c r="A199" s="387"/>
      <c r="B199" s="108" t="s">
        <v>114</v>
      </c>
      <c r="C199" s="109">
        <v>149</v>
      </c>
      <c r="D199" s="109">
        <v>24</v>
      </c>
      <c r="E199" s="109">
        <v>2</v>
      </c>
      <c r="F199" s="109">
        <v>18</v>
      </c>
      <c r="G199" s="109"/>
      <c r="H199" s="110">
        <v>25</v>
      </c>
      <c r="I199" s="110"/>
      <c r="J199" s="111">
        <v>13</v>
      </c>
      <c r="K199" s="111"/>
      <c r="L199" s="111">
        <v>1</v>
      </c>
      <c r="M199" s="27">
        <f t="shared" si="63"/>
        <v>2675</v>
      </c>
      <c r="N199" s="27">
        <v>560</v>
      </c>
      <c r="O199" s="127"/>
      <c r="P199" s="167"/>
      <c r="Q199" s="122">
        <f t="shared" si="61"/>
        <v>2115</v>
      </c>
      <c r="R199" s="166">
        <v>22</v>
      </c>
    </row>
    <row r="200" spans="1:18" ht="12.75" customHeight="1">
      <c r="A200" s="387"/>
      <c r="B200" s="108" t="s">
        <v>139</v>
      </c>
      <c r="C200" s="109">
        <v>73</v>
      </c>
      <c r="D200" s="109">
        <v>0</v>
      </c>
      <c r="E200" s="109">
        <v>6</v>
      </c>
      <c r="F200" s="109">
        <v>55</v>
      </c>
      <c r="G200" s="109">
        <v>0</v>
      </c>
      <c r="H200" s="110">
        <v>13</v>
      </c>
      <c r="I200" s="110"/>
      <c r="J200" s="111">
        <v>14</v>
      </c>
      <c r="K200" s="111"/>
      <c r="L200" s="111"/>
      <c r="M200" s="27">
        <f t="shared" si="63"/>
        <v>1710</v>
      </c>
      <c r="N200" s="27">
        <v>292.5</v>
      </c>
      <c r="O200" s="127"/>
      <c r="P200" s="167"/>
      <c r="Q200" s="122">
        <f t="shared" si="61"/>
        <v>1417.5</v>
      </c>
      <c r="R200" s="166">
        <v>12</v>
      </c>
    </row>
    <row r="201" spans="1:18" ht="12.75" customHeight="1">
      <c r="A201" s="387"/>
      <c r="B201" s="108" t="s">
        <v>115</v>
      </c>
      <c r="C201" s="109">
        <v>72</v>
      </c>
      <c r="D201" s="109">
        <v>51</v>
      </c>
      <c r="E201" s="109">
        <v>4</v>
      </c>
      <c r="F201" s="109">
        <v>7</v>
      </c>
      <c r="G201" s="109"/>
      <c r="H201" s="110"/>
      <c r="I201" s="110"/>
      <c r="J201" s="111">
        <v>12</v>
      </c>
      <c r="K201" s="111"/>
      <c r="L201" s="111"/>
      <c r="M201" s="27">
        <f t="shared" si="63"/>
        <v>1222.5</v>
      </c>
      <c r="N201" s="27">
        <v>232.5</v>
      </c>
      <c r="O201" s="127"/>
      <c r="P201" s="167"/>
      <c r="Q201" s="122">
        <f t="shared" si="61"/>
        <v>990</v>
      </c>
      <c r="R201" s="166">
        <v>12</v>
      </c>
    </row>
    <row r="202" spans="1:18" ht="12.75" customHeight="1">
      <c r="A202" s="387"/>
      <c r="B202" s="108" t="s">
        <v>116</v>
      </c>
      <c r="C202" s="109">
        <v>21</v>
      </c>
      <c r="D202" s="109">
        <v>8</v>
      </c>
      <c r="E202" s="109">
        <v>12</v>
      </c>
      <c r="F202" s="109">
        <v>1</v>
      </c>
      <c r="G202" s="109"/>
      <c r="H202" s="110"/>
      <c r="I202" s="110"/>
      <c r="J202" s="111">
        <v>4</v>
      </c>
      <c r="K202" s="111"/>
      <c r="L202" s="111"/>
      <c r="M202" s="27">
        <f t="shared" si="63"/>
        <v>352.5</v>
      </c>
      <c r="N202" s="27">
        <v>75</v>
      </c>
      <c r="O202" s="127"/>
      <c r="P202" s="167"/>
      <c r="Q202" s="122">
        <f t="shared" si="61"/>
        <v>277.5</v>
      </c>
      <c r="R202" s="166">
        <v>3</v>
      </c>
    </row>
    <row r="203" spans="1:18" ht="12.75" customHeight="1">
      <c r="A203" s="387"/>
      <c r="B203" s="116" t="s">
        <v>117</v>
      </c>
      <c r="C203" s="117">
        <f aca="true" t="shared" si="64" ref="C203:P203">SUM(C197:C202)</f>
        <v>378</v>
      </c>
      <c r="D203" s="117">
        <f t="shared" si="64"/>
        <v>107</v>
      </c>
      <c r="E203" s="117">
        <f t="shared" si="64"/>
        <v>33</v>
      </c>
      <c r="F203" s="117">
        <f t="shared" si="64"/>
        <v>101</v>
      </c>
      <c r="G203" s="117">
        <f t="shared" si="64"/>
        <v>0</v>
      </c>
      <c r="H203" s="117">
        <f t="shared" si="64"/>
        <v>40</v>
      </c>
      <c r="I203" s="117">
        <f t="shared" si="64"/>
        <v>0</v>
      </c>
      <c r="J203" s="117">
        <f t="shared" si="64"/>
        <v>45</v>
      </c>
      <c r="K203" s="117">
        <f t="shared" si="64"/>
        <v>1</v>
      </c>
      <c r="L203" s="118">
        <f t="shared" si="64"/>
        <v>3</v>
      </c>
      <c r="M203" s="119">
        <f t="shared" si="64"/>
        <v>7225</v>
      </c>
      <c r="N203" s="119">
        <f t="shared" si="64"/>
        <v>1580</v>
      </c>
      <c r="O203" s="118">
        <f t="shared" si="64"/>
        <v>0</v>
      </c>
      <c r="P203" s="118">
        <f t="shared" si="64"/>
        <v>0</v>
      </c>
      <c r="Q203" s="120">
        <f t="shared" si="61"/>
        <v>5645</v>
      </c>
      <c r="R203" s="121">
        <f>SUM(R197:R202)</f>
        <v>65</v>
      </c>
    </row>
    <row r="204" spans="1:18" ht="12.75" customHeight="1">
      <c r="A204" s="387">
        <v>43614</v>
      </c>
      <c r="B204" s="108" t="s">
        <v>112</v>
      </c>
      <c r="C204" s="109">
        <v>63</v>
      </c>
      <c r="D204" s="109"/>
      <c r="E204" s="109">
        <v>3</v>
      </c>
      <c r="F204" s="109">
        <v>10</v>
      </c>
      <c r="G204" s="109">
        <v>3</v>
      </c>
      <c r="H204" s="110">
        <v>1</v>
      </c>
      <c r="I204" s="110">
        <v>15</v>
      </c>
      <c r="J204" s="111"/>
      <c r="K204" s="111"/>
      <c r="L204" s="111">
        <v>1</v>
      </c>
      <c r="M204" s="27">
        <f aca="true" t="shared" si="65" ref="M204:M209">SUM(C204*15,F204*7.5,G204*7.5,H204*7.5,I204*7.5,J204*7.5,K204*100,L204*20)</f>
        <v>1182.5</v>
      </c>
      <c r="N204" s="27">
        <v>172.5</v>
      </c>
      <c r="O204" s="165"/>
      <c r="Q204" s="122">
        <f t="shared" si="61"/>
        <v>1010</v>
      </c>
      <c r="R204" s="166">
        <v>7</v>
      </c>
    </row>
    <row r="205" spans="1:18" ht="12.75" customHeight="1">
      <c r="A205" s="387"/>
      <c r="B205" s="108" t="s">
        <v>113</v>
      </c>
      <c r="C205" s="109"/>
      <c r="D205" s="109"/>
      <c r="E205" s="109"/>
      <c r="F205" s="109"/>
      <c r="G205" s="109"/>
      <c r="H205" s="110"/>
      <c r="I205" s="110"/>
      <c r="J205" s="111"/>
      <c r="K205" s="111"/>
      <c r="L205" s="111"/>
      <c r="M205" s="27">
        <f t="shared" si="65"/>
        <v>0</v>
      </c>
      <c r="N205" s="27"/>
      <c r="O205" s="27"/>
      <c r="P205" s="167"/>
      <c r="Q205" s="122">
        <f t="shared" si="61"/>
        <v>0</v>
      </c>
      <c r="R205" s="166">
        <v>0</v>
      </c>
    </row>
    <row r="206" spans="1:18" ht="12.75" customHeight="1">
      <c r="A206" s="387"/>
      <c r="B206" s="108" t="s">
        <v>114</v>
      </c>
      <c r="C206" s="109">
        <v>190</v>
      </c>
      <c r="D206" s="109">
        <v>39</v>
      </c>
      <c r="E206" s="109">
        <v>78</v>
      </c>
      <c r="F206" s="109">
        <v>210</v>
      </c>
      <c r="G206" s="109">
        <v>3</v>
      </c>
      <c r="H206" s="110">
        <v>10</v>
      </c>
      <c r="I206" s="110"/>
      <c r="J206" s="111">
        <v>37</v>
      </c>
      <c r="K206" s="111"/>
      <c r="L206" s="111"/>
      <c r="M206" s="27">
        <f t="shared" si="65"/>
        <v>4800</v>
      </c>
      <c r="N206" s="27">
        <v>585</v>
      </c>
      <c r="O206" s="127"/>
      <c r="P206" s="167"/>
      <c r="Q206" s="122">
        <f t="shared" si="61"/>
        <v>4215</v>
      </c>
      <c r="R206" s="166">
        <v>25</v>
      </c>
    </row>
    <row r="207" spans="1:18" ht="12.75" customHeight="1">
      <c r="A207" s="387"/>
      <c r="B207" s="108" t="s">
        <v>139</v>
      </c>
      <c r="C207" s="109">
        <v>98</v>
      </c>
      <c r="D207" s="109">
        <v>0</v>
      </c>
      <c r="E207" s="109">
        <v>2</v>
      </c>
      <c r="F207" s="109">
        <v>12</v>
      </c>
      <c r="G207" s="109">
        <v>0</v>
      </c>
      <c r="H207" s="110">
        <v>6</v>
      </c>
      <c r="I207" s="110">
        <v>0</v>
      </c>
      <c r="J207" s="111">
        <v>7</v>
      </c>
      <c r="K207" s="111"/>
      <c r="L207" s="111"/>
      <c r="M207" s="27">
        <f t="shared" si="65"/>
        <v>1657.5</v>
      </c>
      <c r="N207" s="27">
        <v>202.5</v>
      </c>
      <c r="O207" s="127"/>
      <c r="P207" s="167"/>
      <c r="Q207" s="122">
        <f t="shared" si="61"/>
        <v>1455</v>
      </c>
      <c r="R207" s="166">
        <v>9</v>
      </c>
    </row>
    <row r="208" spans="1:18" ht="12.75" customHeight="1">
      <c r="A208" s="387"/>
      <c r="B208" s="108" t="s">
        <v>115</v>
      </c>
      <c r="C208" s="109">
        <v>74</v>
      </c>
      <c r="D208" s="109">
        <v>19</v>
      </c>
      <c r="E208" s="109">
        <v>3</v>
      </c>
      <c r="F208" s="109">
        <v>13</v>
      </c>
      <c r="G208" s="109"/>
      <c r="H208" s="110">
        <v>1</v>
      </c>
      <c r="I208" s="110"/>
      <c r="J208" s="111">
        <v>8</v>
      </c>
      <c r="K208" s="111"/>
      <c r="L208" s="111"/>
      <c r="M208" s="27">
        <f t="shared" si="65"/>
        <v>1275</v>
      </c>
      <c r="N208" s="27">
        <v>225</v>
      </c>
      <c r="O208" s="127"/>
      <c r="P208" s="167"/>
      <c r="Q208" s="122">
        <f t="shared" si="61"/>
        <v>1050</v>
      </c>
      <c r="R208" s="166">
        <v>8</v>
      </c>
    </row>
    <row r="209" spans="1:18" ht="12.75" customHeight="1">
      <c r="A209" s="387"/>
      <c r="B209" s="108" t="s">
        <v>116</v>
      </c>
      <c r="C209" s="109">
        <v>10</v>
      </c>
      <c r="D209" s="109">
        <v>22</v>
      </c>
      <c r="E209" s="109">
        <v>42</v>
      </c>
      <c r="F209" s="109">
        <v>1</v>
      </c>
      <c r="G209" s="109"/>
      <c r="H209" s="110">
        <v>1</v>
      </c>
      <c r="I209" s="110"/>
      <c r="J209" s="111">
        <v>3</v>
      </c>
      <c r="K209" s="111"/>
      <c r="L209" s="111"/>
      <c r="M209" s="27">
        <f t="shared" si="65"/>
        <v>187.5</v>
      </c>
      <c r="N209" s="27">
        <v>45</v>
      </c>
      <c r="O209" s="127"/>
      <c r="P209" s="167"/>
      <c r="Q209" s="122">
        <f t="shared" si="61"/>
        <v>142.5</v>
      </c>
      <c r="R209" s="166">
        <v>3</v>
      </c>
    </row>
    <row r="210" spans="1:18" ht="12.75" customHeight="1">
      <c r="A210" s="387"/>
      <c r="B210" s="116" t="s">
        <v>117</v>
      </c>
      <c r="C210" s="117">
        <f aca="true" t="shared" si="66" ref="C210:P210">SUM(C204:C209)</f>
        <v>435</v>
      </c>
      <c r="D210" s="117">
        <f t="shared" si="66"/>
        <v>80</v>
      </c>
      <c r="E210" s="117">
        <f t="shared" si="66"/>
        <v>128</v>
      </c>
      <c r="F210" s="117">
        <f t="shared" si="66"/>
        <v>246</v>
      </c>
      <c r="G210" s="117">
        <f t="shared" si="66"/>
        <v>6</v>
      </c>
      <c r="H210" s="117">
        <f t="shared" si="66"/>
        <v>19</v>
      </c>
      <c r="I210" s="117">
        <f t="shared" si="66"/>
        <v>15</v>
      </c>
      <c r="J210" s="117">
        <f t="shared" si="66"/>
        <v>55</v>
      </c>
      <c r="K210" s="117">
        <f t="shared" si="66"/>
        <v>0</v>
      </c>
      <c r="L210" s="118">
        <f t="shared" si="66"/>
        <v>1</v>
      </c>
      <c r="M210" s="119">
        <f t="shared" si="66"/>
        <v>9102.5</v>
      </c>
      <c r="N210" s="119">
        <f t="shared" si="66"/>
        <v>1230</v>
      </c>
      <c r="O210" s="118">
        <f t="shared" si="66"/>
        <v>0</v>
      </c>
      <c r="P210" s="118">
        <f t="shared" si="66"/>
        <v>0</v>
      </c>
      <c r="Q210" s="120">
        <f t="shared" si="61"/>
        <v>7872.5</v>
      </c>
      <c r="R210" s="121">
        <f>SUM(R204:R209)</f>
        <v>52</v>
      </c>
    </row>
    <row r="211" spans="1:18" ht="12.75" customHeight="1">
      <c r="A211" s="387">
        <v>43615</v>
      </c>
      <c r="B211" s="108" t="s">
        <v>112</v>
      </c>
      <c r="C211" s="109">
        <v>88</v>
      </c>
      <c r="D211" s="109">
        <v>30</v>
      </c>
      <c r="E211" s="109">
        <v>6</v>
      </c>
      <c r="F211" s="109">
        <v>8</v>
      </c>
      <c r="G211" s="109"/>
      <c r="H211" s="110">
        <v>8</v>
      </c>
      <c r="I211" s="110"/>
      <c r="J211" s="111">
        <v>11</v>
      </c>
      <c r="K211" s="111">
        <v>1</v>
      </c>
      <c r="L211" s="111">
        <v>1</v>
      </c>
      <c r="M211" s="27">
        <f aca="true" t="shared" si="67" ref="M211:M216">SUM(C211*15,F211*7.5,G211*7.5,H211*7.5,I211*7.5,J211*7.5,K211*100,L211*20)</f>
        <v>1642.5</v>
      </c>
      <c r="N211" s="27">
        <v>180</v>
      </c>
      <c r="O211" s="127"/>
      <c r="Q211" s="122">
        <f t="shared" si="61"/>
        <v>1462.5</v>
      </c>
      <c r="R211" s="166">
        <v>8</v>
      </c>
    </row>
    <row r="212" spans="1:18" ht="12.75" customHeight="1">
      <c r="A212" s="387"/>
      <c r="B212" s="108" t="s">
        <v>113</v>
      </c>
      <c r="C212" s="109"/>
      <c r="D212" s="109">
        <v>6</v>
      </c>
      <c r="E212" s="109"/>
      <c r="F212" s="109"/>
      <c r="G212" s="109"/>
      <c r="H212" s="110"/>
      <c r="I212" s="110"/>
      <c r="J212" s="111"/>
      <c r="K212" s="111"/>
      <c r="L212" s="111"/>
      <c r="M212" s="27">
        <f t="shared" si="67"/>
        <v>0</v>
      </c>
      <c r="N212" s="27"/>
      <c r="P212" s="167"/>
      <c r="Q212" s="122">
        <f t="shared" si="61"/>
        <v>0</v>
      </c>
      <c r="R212" s="166"/>
    </row>
    <row r="213" spans="1:18" ht="12.75" customHeight="1">
      <c r="A213" s="387"/>
      <c r="B213" s="108" t="s">
        <v>114</v>
      </c>
      <c r="C213" s="109">
        <v>177</v>
      </c>
      <c r="D213" s="109"/>
      <c r="E213" s="109">
        <v>51</v>
      </c>
      <c r="F213" s="109">
        <v>14</v>
      </c>
      <c r="G213" s="109">
        <v>1</v>
      </c>
      <c r="H213" s="110">
        <v>14</v>
      </c>
      <c r="I213" s="110"/>
      <c r="J213" s="111">
        <v>13</v>
      </c>
      <c r="K213" s="111"/>
      <c r="L213" s="111"/>
      <c r="M213" s="27">
        <f t="shared" si="67"/>
        <v>2970</v>
      </c>
      <c r="N213" s="27">
        <v>472.5</v>
      </c>
      <c r="O213" s="127"/>
      <c r="P213" s="167"/>
      <c r="Q213" s="122">
        <f t="shared" si="61"/>
        <v>2497.5</v>
      </c>
      <c r="R213" s="166">
        <v>18</v>
      </c>
    </row>
    <row r="214" spans="1:18" ht="12.75" customHeight="1">
      <c r="A214" s="387"/>
      <c r="B214" s="108" t="s">
        <v>139</v>
      </c>
      <c r="C214" s="109">
        <v>47</v>
      </c>
      <c r="D214" s="109">
        <v>1</v>
      </c>
      <c r="E214" s="109">
        <v>0</v>
      </c>
      <c r="F214" s="109">
        <v>20</v>
      </c>
      <c r="G214" s="109">
        <v>0</v>
      </c>
      <c r="H214" s="110">
        <v>4</v>
      </c>
      <c r="I214" s="110">
        <v>1</v>
      </c>
      <c r="J214" s="111">
        <v>6</v>
      </c>
      <c r="K214" s="111"/>
      <c r="L214" s="111"/>
      <c r="M214" s="27">
        <f t="shared" si="67"/>
        <v>937.5</v>
      </c>
      <c r="N214" s="27">
        <v>255</v>
      </c>
      <c r="O214" s="127"/>
      <c r="P214" s="167"/>
      <c r="Q214" s="122">
        <f t="shared" si="61"/>
        <v>682.5</v>
      </c>
      <c r="R214" s="166">
        <v>11</v>
      </c>
    </row>
    <row r="215" spans="1:18" ht="12.75" customHeight="1">
      <c r="A215" s="387"/>
      <c r="B215" s="108" t="s">
        <v>115</v>
      </c>
      <c r="C215" s="109">
        <v>69</v>
      </c>
      <c r="D215" s="109">
        <v>36</v>
      </c>
      <c r="E215" s="109">
        <v>3</v>
      </c>
      <c r="F215" s="109">
        <v>12</v>
      </c>
      <c r="G215" s="109"/>
      <c r="H215" s="110">
        <v>5</v>
      </c>
      <c r="I215" s="110"/>
      <c r="J215" s="111">
        <v>10</v>
      </c>
      <c r="K215" s="111"/>
      <c r="L215" s="111"/>
      <c r="M215" s="27">
        <f t="shared" si="67"/>
        <v>1237.5</v>
      </c>
      <c r="N215" s="27">
        <v>390</v>
      </c>
      <c r="O215" s="127"/>
      <c r="P215" s="167"/>
      <c r="Q215" s="122">
        <f t="shared" si="61"/>
        <v>847.5</v>
      </c>
      <c r="R215" s="166">
        <v>20</v>
      </c>
    </row>
    <row r="216" spans="1:18" ht="12.75" customHeight="1">
      <c r="A216" s="387"/>
      <c r="B216" s="108" t="s">
        <v>116</v>
      </c>
      <c r="C216" s="109">
        <v>12</v>
      </c>
      <c r="D216" s="109">
        <v>35</v>
      </c>
      <c r="E216" s="109">
        <v>9</v>
      </c>
      <c r="F216" s="109">
        <v>1</v>
      </c>
      <c r="G216" s="109"/>
      <c r="H216" s="110">
        <v>2</v>
      </c>
      <c r="I216" s="110"/>
      <c r="J216" s="111">
        <v>3</v>
      </c>
      <c r="K216" s="111"/>
      <c r="L216" s="111"/>
      <c r="M216" s="27">
        <f t="shared" si="67"/>
        <v>225</v>
      </c>
      <c r="N216" s="27">
        <v>75</v>
      </c>
      <c r="O216" s="127"/>
      <c r="P216" s="167"/>
      <c r="Q216" s="122">
        <f t="shared" si="61"/>
        <v>150</v>
      </c>
      <c r="R216" s="166">
        <v>3</v>
      </c>
    </row>
    <row r="217" spans="1:18" ht="12.75" customHeight="1">
      <c r="A217" s="387"/>
      <c r="B217" s="116" t="s">
        <v>117</v>
      </c>
      <c r="C217" s="117">
        <f aca="true" t="shared" si="68" ref="C217:P217">SUM(C211:C216)</f>
        <v>393</v>
      </c>
      <c r="D217" s="117">
        <f t="shared" si="68"/>
        <v>108</v>
      </c>
      <c r="E217" s="117">
        <f t="shared" si="68"/>
        <v>69</v>
      </c>
      <c r="F217" s="117">
        <f t="shared" si="68"/>
        <v>55</v>
      </c>
      <c r="G217" s="117">
        <f t="shared" si="68"/>
        <v>1</v>
      </c>
      <c r="H217" s="117">
        <f t="shared" si="68"/>
        <v>33</v>
      </c>
      <c r="I217" s="117">
        <f t="shared" si="68"/>
        <v>1</v>
      </c>
      <c r="J217" s="117">
        <f t="shared" si="68"/>
        <v>43</v>
      </c>
      <c r="K217" s="117">
        <f t="shared" si="68"/>
        <v>1</v>
      </c>
      <c r="L217" s="118">
        <f t="shared" si="68"/>
        <v>1</v>
      </c>
      <c r="M217" s="119">
        <f t="shared" si="68"/>
        <v>7012.5</v>
      </c>
      <c r="N217" s="119">
        <f t="shared" si="68"/>
        <v>1372.5</v>
      </c>
      <c r="O217" s="118">
        <f t="shared" si="68"/>
        <v>0</v>
      </c>
      <c r="P217" s="118">
        <f t="shared" si="68"/>
        <v>0</v>
      </c>
      <c r="Q217" s="120">
        <f t="shared" si="61"/>
        <v>5640</v>
      </c>
      <c r="R217" s="121">
        <f>SUM(R211:R216)</f>
        <v>60</v>
      </c>
    </row>
    <row r="218" spans="1:18" ht="12.75" customHeight="1">
      <c r="A218" s="387">
        <v>43616</v>
      </c>
      <c r="B218" s="108" t="s">
        <v>112</v>
      </c>
      <c r="C218" s="109">
        <v>99</v>
      </c>
      <c r="D218" s="109">
        <v>36</v>
      </c>
      <c r="E218" s="109">
        <v>23</v>
      </c>
      <c r="F218" s="109">
        <v>125</v>
      </c>
      <c r="G218" s="109"/>
      <c r="H218" s="110">
        <v>3</v>
      </c>
      <c r="I218" s="110"/>
      <c r="J218" s="111">
        <v>4</v>
      </c>
      <c r="K218" s="111">
        <v>1</v>
      </c>
      <c r="L218" s="111"/>
      <c r="M218" s="27">
        <f aca="true" t="shared" si="69" ref="M218:M223">SUM(C218*15,F218*7.5,G218*7.5,H218*7.5,I218*7.5,J218*7.5,K218*100,L218*20)</f>
        <v>2575</v>
      </c>
      <c r="N218" s="27">
        <v>370</v>
      </c>
      <c r="O218" s="165"/>
      <c r="Q218" s="122">
        <f t="shared" si="61"/>
        <v>2205</v>
      </c>
      <c r="R218" s="166">
        <v>12</v>
      </c>
    </row>
    <row r="219" spans="1:18" ht="12.75" customHeight="1">
      <c r="A219" s="387"/>
      <c r="B219" s="108" t="s">
        <v>113</v>
      </c>
      <c r="C219" s="109"/>
      <c r="D219" s="109"/>
      <c r="E219" s="109"/>
      <c r="F219" s="109"/>
      <c r="G219" s="109"/>
      <c r="H219" s="110"/>
      <c r="I219" s="110"/>
      <c r="J219" s="111"/>
      <c r="K219" s="111"/>
      <c r="L219" s="111"/>
      <c r="M219" s="27">
        <f t="shared" si="69"/>
        <v>0</v>
      </c>
      <c r="N219" s="27"/>
      <c r="O219" s="27"/>
      <c r="P219" s="167"/>
      <c r="Q219" s="122">
        <f t="shared" si="61"/>
        <v>0</v>
      </c>
      <c r="R219" s="166"/>
    </row>
    <row r="220" spans="1:24" ht="12.75" customHeight="1">
      <c r="A220" s="387"/>
      <c r="B220" s="108" t="s">
        <v>114</v>
      </c>
      <c r="C220" s="109">
        <v>132</v>
      </c>
      <c r="D220" s="109">
        <v>3</v>
      </c>
      <c r="E220" s="109">
        <v>14</v>
      </c>
      <c r="F220" s="109">
        <v>87</v>
      </c>
      <c r="G220" s="109">
        <v>1</v>
      </c>
      <c r="H220" s="110">
        <v>13</v>
      </c>
      <c r="I220" s="110"/>
      <c r="J220" s="111">
        <v>34</v>
      </c>
      <c r="K220" s="111"/>
      <c r="L220" s="111"/>
      <c r="M220" s="27">
        <f t="shared" si="69"/>
        <v>2992.5</v>
      </c>
      <c r="N220" s="27">
        <v>690</v>
      </c>
      <c r="O220" s="127"/>
      <c r="P220" s="167"/>
      <c r="Q220" s="122">
        <f t="shared" si="61"/>
        <v>2302.5</v>
      </c>
      <c r="R220" s="166">
        <v>33</v>
      </c>
      <c r="X220" t="s">
        <v>145</v>
      </c>
    </row>
    <row r="221" spans="1:18" ht="12.75" customHeight="1">
      <c r="A221" s="387"/>
      <c r="B221" s="108" t="s">
        <v>139</v>
      </c>
      <c r="C221" s="109">
        <v>66</v>
      </c>
      <c r="D221" s="109">
        <v>0</v>
      </c>
      <c r="E221" s="109">
        <v>13</v>
      </c>
      <c r="F221" s="109">
        <v>22</v>
      </c>
      <c r="G221" s="109">
        <v>0</v>
      </c>
      <c r="H221" s="110">
        <v>0</v>
      </c>
      <c r="I221" s="110">
        <v>0</v>
      </c>
      <c r="J221" s="111">
        <v>8</v>
      </c>
      <c r="K221" s="111"/>
      <c r="L221" s="111"/>
      <c r="M221" s="27">
        <f t="shared" si="69"/>
        <v>1215</v>
      </c>
      <c r="N221" s="27">
        <v>247.5</v>
      </c>
      <c r="O221" s="127"/>
      <c r="P221" s="167"/>
      <c r="Q221" s="122">
        <f t="shared" si="61"/>
        <v>967.5</v>
      </c>
      <c r="R221" s="166">
        <v>13</v>
      </c>
    </row>
    <row r="222" spans="1:18" ht="12.75" customHeight="1">
      <c r="A222" s="387"/>
      <c r="B222" s="108" t="s">
        <v>115</v>
      </c>
      <c r="C222" s="109">
        <v>62</v>
      </c>
      <c r="D222" s="109">
        <v>45</v>
      </c>
      <c r="E222" s="109">
        <v>6</v>
      </c>
      <c r="F222" s="109">
        <v>15</v>
      </c>
      <c r="G222" s="109"/>
      <c r="H222" s="110">
        <v>6</v>
      </c>
      <c r="I222" s="110"/>
      <c r="J222" s="111">
        <v>11</v>
      </c>
      <c r="K222" s="111"/>
      <c r="L222" s="111"/>
      <c r="M222" s="27">
        <f t="shared" si="69"/>
        <v>1170</v>
      </c>
      <c r="N222" s="27">
        <v>202.5</v>
      </c>
      <c r="O222" s="127"/>
      <c r="P222" s="167"/>
      <c r="Q222" s="122">
        <f t="shared" si="61"/>
        <v>967.5</v>
      </c>
      <c r="R222" s="166">
        <v>11</v>
      </c>
    </row>
    <row r="223" spans="1:18" ht="12.75" customHeight="1">
      <c r="A223" s="387"/>
      <c r="B223" s="108" t="s">
        <v>116</v>
      </c>
      <c r="C223" s="109">
        <v>9</v>
      </c>
      <c r="D223" s="109">
        <v>39</v>
      </c>
      <c r="E223" s="109">
        <v>1</v>
      </c>
      <c r="F223" s="109">
        <v>0</v>
      </c>
      <c r="G223" s="109"/>
      <c r="H223" s="110"/>
      <c r="I223" s="110"/>
      <c r="J223" s="111">
        <v>1</v>
      </c>
      <c r="K223" s="111"/>
      <c r="L223" s="111"/>
      <c r="M223" s="27">
        <f t="shared" si="69"/>
        <v>142.5</v>
      </c>
      <c r="N223" s="27">
        <v>45</v>
      </c>
      <c r="O223" s="127"/>
      <c r="P223" s="167"/>
      <c r="Q223" s="122">
        <f t="shared" si="61"/>
        <v>97.5</v>
      </c>
      <c r="R223" s="166">
        <v>1</v>
      </c>
    </row>
    <row r="224" spans="1:18" ht="12.75" customHeight="1">
      <c r="A224" s="387"/>
      <c r="B224" s="116" t="s">
        <v>117</v>
      </c>
      <c r="C224" s="117">
        <f aca="true" t="shared" si="70" ref="C224:P224">SUM(C218:C223)</f>
        <v>368</v>
      </c>
      <c r="D224" s="117">
        <f t="shared" si="70"/>
        <v>123</v>
      </c>
      <c r="E224" s="117">
        <f t="shared" si="70"/>
        <v>57</v>
      </c>
      <c r="F224" s="117">
        <f t="shared" si="70"/>
        <v>249</v>
      </c>
      <c r="G224" s="117">
        <f t="shared" si="70"/>
        <v>1</v>
      </c>
      <c r="H224" s="117">
        <f t="shared" si="70"/>
        <v>22</v>
      </c>
      <c r="I224" s="117">
        <f t="shared" si="70"/>
        <v>0</v>
      </c>
      <c r="J224" s="117">
        <f t="shared" si="70"/>
        <v>58</v>
      </c>
      <c r="K224" s="117">
        <f t="shared" si="70"/>
        <v>1</v>
      </c>
      <c r="L224" s="118">
        <f t="shared" si="70"/>
        <v>0</v>
      </c>
      <c r="M224" s="119">
        <f t="shared" si="70"/>
        <v>8095</v>
      </c>
      <c r="N224" s="119">
        <f t="shared" si="70"/>
        <v>1555</v>
      </c>
      <c r="O224" s="118">
        <f t="shared" si="70"/>
        <v>0</v>
      </c>
      <c r="P224" s="118">
        <f t="shared" si="70"/>
        <v>0</v>
      </c>
      <c r="Q224" s="120">
        <f t="shared" si="61"/>
        <v>6540</v>
      </c>
      <c r="R224" s="121">
        <f>SUM(R218:R223)</f>
        <v>70</v>
      </c>
    </row>
    <row r="225" spans="1:18" ht="12.75" customHeight="1">
      <c r="A225" s="385" t="s">
        <v>118</v>
      </c>
      <c r="B225" s="385"/>
      <c r="C225" s="125">
        <f aca="true" t="shared" si="71" ref="C225:Q225">SUM(C196,C203,C210,C217,C224)</f>
        <v>1980</v>
      </c>
      <c r="D225" s="125">
        <f t="shared" si="71"/>
        <v>468</v>
      </c>
      <c r="E225" s="125">
        <f t="shared" si="71"/>
        <v>399</v>
      </c>
      <c r="F225" s="125">
        <f t="shared" si="71"/>
        <v>729</v>
      </c>
      <c r="G225" s="125">
        <f t="shared" si="71"/>
        <v>8</v>
      </c>
      <c r="H225" s="125">
        <f t="shared" si="71"/>
        <v>152</v>
      </c>
      <c r="I225" s="125">
        <f t="shared" si="71"/>
        <v>16</v>
      </c>
      <c r="J225" s="125">
        <f t="shared" si="71"/>
        <v>237</v>
      </c>
      <c r="K225" s="125">
        <f t="shared" si="71"/>
        <v>3</v>
      </c>
      <c r="L225" s="125">
        <f t="shared" si="71"/>
        <v>5</v>
      </c>
      <c r="M225" s="125">
        <f t="shared" si="71"/>
        <v>38665</v>
      </c>
      <c r="N225" s="125">
        <f t="shared" si="71"/>
        <v>6982.5</v>
      </c>
      <c r="O225" s="125">
        <f t="shared" si="71"/>
        <v>0</v>
      </c>
      <c r="P225" s="125">
        <f t="shared" si="71"/>
        <v>0</v>
      </c>
      <c r="Q225" s="125">
        <f t="shared" si="71"/>
        <v>31682.5</v>
      </c>
      <c r="R225" s="125">
        <f>SUM(R217,R224)</f>
        <v>130</v>
      </c>
    </row>
    <row r="226" spans="1:18" ht="12.75" customHeight="1">
      <c r="A226" s="393" t="s">
        <v>125</v>
      </c>
      <c r="B226" s="393" t="s">
        <v>113</v>
      </c>
      <c r="C226" s="153">
        <f aca="true" t="shared" si="72" ref="C226:R226">SUM(C39,C89,C139,C189,C225)</f>
        <v>21723</v>
      </c>
      <c r="D226" s="153">
        <f t="shared" si="72"/>
        <v>2747</v>
      </c>
      <c r="E226" s="153">
        <f t="shared" si="72"/>
        <v>2608</v>
      </c>
      <c r="F226" s="153">
        <f t="shared" si="72"/>
        <v>4481</v>
      </c>
      <c r="G226" s="153">
        <f t="shared" si="72"/>
        <v>196</v>
      </c>
      <c r="H226" s="153">
        <f t="shared" si="72"/>
        <v>2039</v>
      </c>
      <c r="I226" s="153">
        <f t="shared" si="72"/>
        <v>43</v>
      </c>
      <c r="J226" s="153">
        <f t="shared" si="72"/>
        <v>4453</v>
      </c>
      <c r="K226" s="153">
        <f t="shared" si="72"/>
        <v>13</v>
      </c>
      <c r="L226" s="153">
        <f t="shared" si="72"/>
        <v>31</v>
      </c>
      <c r="M226" s="153">
        <f t="shared" si="72"/>
        <v>411855</v>
      </c>
      <c r="N226" s="153">
        <f t="shared" si="72"/>
        <v>114697</v>
      </c>
      <c r="O226" s="153">
        <f t="shared" si="72"/>
        <v>101</v>
      </c>
      <c r="P226" s="153">
        <f t="shared" si="72"/>
        <v>88.5</v>
      </c>
      <c r="Q226" s="153">
        <f t="shared" si="72"/>
        <v>296930</v>
      </c>
      <c r="R226" s="153">
        <f t="shared" si="72"/>
        <v>3928</v>
      </c>
    </row>
  </sheetData>
  <sheetProtection selectLockedCells="1" selectUnlockedCells="1"/>
  <mergeCells count="55">
    <mergeCell ref="A1:Q1"/>
    <mergeCell ref="A2:B2"/>
    <mergeCell ref="C2:E2"/>
    <mergeCell ref="F2:J2"/>
    <mergeCell ref="K2:L2"/>
    <mergeCell ref="A4:A10"/>
    <mergeCell ref="T6:W8"/>
    <mergeCell ref="T10:T11"/>
    <mergeCell ref="U10:U11"/>
    <mergeCell ref="V10:V11"/>
    <mergeCell ref="W10:W11"/>
    <mergeCell ref="A11:A17"/>
    <mergeCell ref="T12:T13"/>
    <mergeCell ref="U12:U13"/>
    <mergeCell ref="V12:V13"/>
    <mergeCell ref="W12:W13"/>
    <mergeCell ref="T15:T16"/>
    <mergeCell ref="U15:U16"/>
    <mergeCell ref="V15:V16"/>
    <mergeCell ref="W15:W16"/>
    <mergeCell ref="A18:A24"/>
    <mergeCell ref="A25:A31"/>
    <mergeCell ref="A32:A38"/>
    <mergeCell ref="A39:B39"/>
    <mergeCell ref="A40:A46"/>
    <mergeCell ref="A47:A53"/>
    <mergeCell ref="A54:A60"/>
    <mergeCell ref="A61:A67"/>
    <mergeCell ref="A68:A74"/>
    <mergeCell ref="A75:A81"/>
    <mergeCell ref="A82:A88"/>
    <mergeCell ref="A89:B89"/>
    <mergeCell ref="A90:A96"/>
    <mergeCell ref="A97:A103"/>
    <mergeCell ref="A104:A110"/>
    <mergeCell ref="A111:A117"/>
    <mergeCell ref="A118:A124"/>
    <mergeCell ref="A125:A131"/>
    <mergeCell ref="A132:A138"/>
    <mergeCell ref="A139:B139"/>
    <mergeCell ref="A140:A146"/>
    <mergeCell ref="A147:A153"/>
    <mergeCell ref="A154:A160"/>
    <mergeCell ref="A161:A167"/>
    <mergeCell ref="A168:A174"/>
    <mergeCell ref="A175:A181"/>
    <mergeCell ref="A218:A224"/>
    <mergeCell ref="A225:B225"/>
    <mergeCell ref="A226:B226"/>
    <mergeCell ref="A182:A188"/>
    <mergeCell ref="A189:B189"/>
    <mergeCell ref="A190:A196"/>
    <mergeCell ref="A197:A203"/>
    <mergeCell ref="A204:A210"/>
    <mergeCell ref="A211:A217"/>
  </mergeCells>
  <printOptions/>
  <pageMargins left="0.39375" right="0.39375" top="0.3541666666666667" bottom="0.3541666666666667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O220"/>
  <sheetViews>
    <sheetView zoomScalePageLayoutView="0" workbookViewId="0" topLeftCell="A1">
      <pane ySplit="3" topLeftCell="A204" activePane="bottomLeft" state="frozen"/>
      <selection pane="topLeft" activeCell="A1" sqref="A1"/>
      <selection pane="bottomLeft" activeCell="F219" sqref="F219:J219"/>
    </sheetView>
  </sheetViews>
  <sheetFormatPr defaultColWidth="6.57421875" defaultRowHeight="12.75" customHeight="1"/>
  <cols>
    <col min="1" max="1" width="7.57421875" style="180" customWidth="1"/>
    <col min="2" max="2" width="16.57421875" style="180" customWidth="1"/>
    <col min="3" max="3" width="6.57421875" style="180" customWidth="1"/>
    <col min="4" max="4" width="7.57421875" style="180" customWidth="1"/>
    <col min="5" max="5" width="6.57421875" style="180" customWidth="1"/>
    <col min="6" max="6" width="5.57421875" style="180" customWidth="1"/>
    <col min="7" max="8" width="6.57421875" style="180" customWidth="1"/>
    <col min="9" max="9" width="10.57421875" style="1" customWidth="1"/>
    <col min="10" max="10" width="5.57421875" style="180" customWidth="1"/>
    <col min="11" max="11" width="9.57421875" style="180" customWidth="1"/>
    <col min="12" max="12" width="7.57421875" style="180" customWidth="1"/>
    <col min="13" max="13" width="10.57421875" style="181" customWidth="1"/>
    <col min="14" max="14" width="8.57421875" style="180" customWidth="1"/>
    <col min="15" max="15" width="8.57421875" style="3" customWidth="1"/>
    <col min="16" max="16" width="6.57421875" style="3" customWidth="1"/>
    <col min="17" max="17" width="12.57421875" style="3" customWidth="1"/>
    <col min="18" max="18" width="10.57421875" style="3" customWidth="1"/>
    <col min="19" max="19" width="2.57421875" style="3" customWidth="1"/>
    <col min="20" max="20" width="6.57421875" style="3" customWidth="1"/>
    <col min="21" max="21" width="11.140625" style="3" customWidth="1"/>
    <col min="22" max="22" width="10.57421875" style="3" customWidth="1"/>
    <col min="23" max="23" width="13.140625" style="3" customWidth="1"/>
    <col min="24" max="16384" width="6.57421875" style="3" customWidth="1"/>
  </cols>
  <sheetData>
    <row r="1" spans="1:18" ht="12.75" customHeight="1">
      <c r="A1" s="394" t="s">
        <v>88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144"/>
      <c r="O1" s="182"/>
      <c r="P1" s="183"/>
      <c r="Q1" s="182"/>
      <c r="R1" s="408" t="s">
        <v>98</v>
      </c>
    </row>
    <row r="2" spans="1:18" ht="24" customHeight="1">
      <c r="A2" s="395" t="s">
        <v>146</v>
      </c>
      <c r="B2" s="395"/>
      <c r="C2" s="394" t="s">
        <v>90</v>
      </c>
      <c r="D2" s="394"/>
      <c r="E2" s="394"/>
      <c r="F2" s="394" t="s">
        <v>91</v>
      </c>
      <c r="G2" s="394"/>
      <c r="H2" s="394"/>
      <c r="I2" s="394"/>
      <c r="J2" s="394"/>
      <c r="K2" s="394" t="s">
        <v>92</v>
      </c>
      <c r="L2" s="394"/>
      <c r="M2" s="145" t="s">
        <v>93</v>
      </c>
      <c r="N2" s="145" t="s">
        <v>147</v>
      </c>
      <c r="O2" s="146" t="s">
        <v>95</v>
      </c>
      <c r="P2" s="146" t="s">
        <v>96</v>
      </c>
      <c r="Q2" s="144" t="s">
        <v>148</v>
      </c>
      <c r="R2" s="408"/>
    </row>
    <row r="3" spans="1:249" s="187" customFormat="1" ht="19.5" customHeight="1">
      <c r="A3" s="161" t="s">
        <v>99</v>
      </c>
      <c r="B3" s="161" t="s">
        <v>100</v>
      </c>
      <c r="C3" s="161" t="s">
        <v>136</v>
      </c>
      <c r="D3" s="161" t="s">
        <v>102</v>
      </c>
      <c r="E3" s="144" t="s">
        <v>103</v>
      </c>
      <c r="F3" s="144" t="s">
        <v>104</v>
      </c>
      <c r="G3" s="144" t="s">
        <v>105</v>
      </c>
      <c r="H3" s="144" t="s">
        <v>106</v>
      </c>
      <c r="I3" s="144" t="s">
        <v>107</v>
      </c>
      <c r="J3" s="144" t="s">
        <v>108</v>
      </c>
      <c r="K3" s="144" t="s">
        <v>109</v>
      </c>
      <c r="L3" s="144" t="s">
        <v>110</v>
      </c>
      <c r="M3" s="185" t="s">
        <v>111</v>
      </c>
      <c r="N3" s="186" t="s">
        <v>149</v>
      </c>
      <c r="O3" s="186"/>
      <c r="P3" s="186"/>
      <c r="Q3" s="186" t="s">
        <v>111</v>
      </c>
      <c r="R3" s="408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18" ht="12.75" customHeight="1">
      <c r="A4" s="387">
        <v>43617</v>
      </c>
      <c r="B4" s="188" t="s">
        <v>112</v>
      </c>
      <c r="C4" s="189">
        <v>295</v>
      </c>
      <c r="D4" s="189">
        <v>33</v>
      </c>
      <c r="E4" s="189">
        <v>15</v>
      </c>
      <c r="F4" s="189">
        <v>92</v>
      </c>
      <c r="G4" s="189">
        <v>2</v>
      </c>
      <c r="H4" s="190">
        <v>32</v>
      </c>
      <c r="I4" s="190"/>
      <c r="J4" s="191">
        <v>43</v>
      </c>
      <c r="K4" s="191"/>
      <c r="L4" s="191">
        <v>3</v>
      </c>
      <c r="M4" s="192">
        <f aca="true" t="shared" si="0" ref="M4:M9">SUM(C4*15,F4*7.5,G4*7.5,H4*7.5,I4*7.5,J4*7.5,K4*100,L4*20)</f>
        <v>5752.5</v>
      </c>
      <c r="N4" s="27">
        <v>1785</v>
      </c>
      <c r="O4" s="127"/>
      <c r="P4" s="167"/>
      <c r="Q4" s="122">
        <f aca="true" t="shared" si="1" ref="Q4:Q17">SUM(M4-N4)-O4+P4</f>
        <v>3967.5</v>
      </c>
      <c r="R4" s="166">
        <v>69</v>
      </c>
    </row>
    <row r="5" spans="1:18" ht="12.75" customHeight="1">
      <c r="A5" s="387"/>
      <c r="B5" s="188" t="s">
        <v>113</v>
      </c>
      <c r="C5" s="189"/>
      <c r="D5" s="189"/>
      <c r="E5" s="189"/>
      <c r="F5" s="189"/>
      <c r="G5" s="189"/>
      <c r="H5" s="190"/>
      <c r="I5" s="190"/>
      <c r="J5" s="191"/>
      <c r="K5" s="191"/>
      <c r="L5" s="191"/>
      <c r="M5" s="193">
        <f t="shared" si="0"/>
        <v>0</v>
      </c>
      <c r="N5" s="27">
        <v>0</v>
      </c>
      <c r="O5" s="194"/>
      <c r="P5" s="195"/>
      <c r="Q5" s="122">
        <f t="shared" si="1"/>
        <v>0</v>
      </c>
      <c r="R5" s="166"/>
    </row>
    <row r="6" spans="1:18" ht="12.75" customHeight="1">
      <c r="A6" s="387"/>
      <c r="B6" s="188" t="s">
        <v>114</v>
      </c>
      <c r="C6" s="189">
        <v>309</v>
      </c>
      <c r="D6" s="189"/>
      <c r="E6" s="189">
        <v>12</v>
      </c>
      <c r="F6" s="189">
        <v>66</v>
      </c>
      <c r="G6" s="189">
        <v>2</v>
      </c>
      <c r="H6" s="190">
        <v>53</v>
      </c>
      <c r="I6" s="190"/>
      <c r="J6" s="191">
        <v>54</v>
      </c>
      <c r="K6" s="191">
        <v>2</v>
      </c>
      <c r="L6" s="191">
        <v>6</v>
      </c>
      <c r="M6" s="193">
        <f t="shared" si="0"/>
        <v>6267.5</v>
      </c>
      <c r="N6" s="27">
        <v>2180</v>
      </c>
      <c r="O6" s="196"/>
      <c r="P6" s="197"/>
      <c r="Q6" s="122">
        <f t="shared" si="1"/>
        <v>4087.5</v>
      </c>
      <c r="R6" s="166">
        <v>70</v>
      </c>
    </row>
    <row r="7" spans="1:18" ht="12.75" customHeight="1">
      <c r="A7" s="387"/>
      <c r="B7" s="108" t="s">
        <v>139</v>
      </c>
      <c r="C7" s="109">
        <v>105</v>
      </c>
      <c r="D7" s="109">
        <v>0</v>
      </c>
      <c r="E7" s="109">
        <v>4</v>
      </c>
      <c r="F7" s="109">
        <v>33</v>
      </c>
      <c r="G7" s="109">
        <v>1</v>
      </c>
      <c r="H7" s="110">
        <v>17</v>
      </c>
      <c r="I7" s="110">
        <v>0</v>
      </c>
      <c r="J7" s="111">
        <v>17</v>
      </c>
      <c r="K7" s="111"/>
      <c r="L7" s="111"/>
      <c r="M7" s="27">
        <f t="shared" si="0"/>
        <v>2085</v>
      </c>
      <c r="N7" s="27">
        <v>555</v>
      </c>
      <c r="O7" s="127"/>
      <c r="P7" s="167"/>
      <c r="Q7" s="122">
        <f t="shared" si="1"/>
        <v>1530</v>
      </c>
      <c r="R7" s="166">
        <v>22</v>
      </c>
    </row>
    <row r="8" spans="1:18" ht="12.75" customHeight="1">
      <c r="A8" s="387"/>
      <c r="B8" s="188" t="s">
        <v>115</v>
      </c>
      <c r="C8" s="189">
        <v>179</v>
      </c>
      <c r="D8" s="189">
        <v>28</v>
      </c>
      <c r="E8" s="189">
        <v>4</v>
      </c>
      <c r="F8" s="189">
        <v>48</v>
      </c>
      <c r="G8" s="189">
        <v>1</v>
      </c>
      <c r="H8" s="190">
        <v>28</v>
      </c>
      <c r="I8" s="190"/>
      <c r="J8" s="191">
        <v>25</v>
      </c>
      <c r="K8" s="191"/>
      <c r="L8" s="191"/>
      <c r="M8" s="193">
        <f t="shared" si="0"/>
        <v>3450</v>
      </c>
      <c r="N8" s="27">
        <v>1260</v>
      </c>
      <c r="O8" s="196"/>
      <c r="P8" s="197"/>
      <c r="Q8" s="122">
        <f t="shared" si="1"/>
        <v>2190</v>
      </c>
      <c r="R8" s="166">
        <v>54</v>
      </c>
    </row>
    <row r="9" spans="1:18" ht="12.75" customHeight="1">
      <c r="A9" s="387"/>
      <c r="B9" s="188" t="s">
        <v>116</v>
      </c>
      <c r="C9" s="189">
        <v>67</v>
      </c>
      <c r="D9" s="189">
        <v>25</v>
      </c>
      <c r="E9" s="189">
        <v>29</v>
      </c>
      <c r="F9" s="189">
        <v>8</v>
      </c>
      <c r="G9" s="189"/>
      <c r="H9" s="190">
        <v>12</v>
      </c>
      <c r="I9" s="190"/>
      <c r="J9" s="191">
        <v>16</v>
      </c>
      <c r="K9" s="191"/>
      <c r="L9" s="191"/>
      <c r="M9" s="193">
        <f t="shared" si="0"/>
        <v>1275</v>
      </c>
      <c r="N9" s="27">
        <v>705</v>
      </c>
      <c r="O9" s="196"/>
      <c r="P9" s="197"/>
      <c r="Q9" s="122">
        <f t="shared" si="1"/>
        <v>570</v>
      </c>
      <c r="R9" s="166">
        <v>1</v>
      </c>
    </row>
    <row r="10" spans="1:18" ht="12.75" customHeight="1">
      <c r="A10" s="387"/>
      <c r="B10" s="198" t="s">
        <v>117</v>
      </c>
      <c r="C10" s="199">
        <f aca="true" t="shared" si="2" ref="C10:P10">SUM(C4:C9)</f>
        <v>955</v>
      </c>
      <c r="D10" s="199">
        <f t="shared" si="2"/>
        <v>86</v>
      </c>
      <c r="E10" s="199">
        <f t="shared" si="2"/>
        <v>64</v>
      </c>
      <c r="F10" s="199">
        <f t="shared" si="2"/>
        <v>247</v>
      </c>
      <c r="G10" s="199">
        <f t="shared" si="2"/>
        <v>6</v>
      </c>
      <c r="H10" s="199">
        <f t="shared" si="2"/>
        <v>142</v>
      </c>
      <c r="I10" s="199">
        <f t="shared" si="2"/>
        <v>0</v>
      </c>
      <c r="J10" s="199">
        <f t="shared" si="2"/>
        <v>155</v>
      </c>
      <c r="K10" s="199">
        <f t="shared" si="2"/>
        <v>2</v>
      </c>
      <c r="L10" s="199">
        <f t="shared" si="2"/>
        <v>9</v>
      </c>
      <c r="M10" s="200">
        <f t="shared" si="2"/>
        <v>18830</v>
      </c>
      <c r="N10" s="119">
        <f t="shared" si="2"/>
        <v>6485</v>
      </c>
      <c r="O10" s="118">
        <f t="shared" si="2"/>
        <v>0</v>
      </c>
      <c r="P10" s="118">
        <f t="shared" si="2"/>
        <v>0</v>
      </c>
      <c r="Q10" s="120">
        <f t="shared" si="1"/>
        <v>12345</v>
      </c>
      <c r="R10" s="121">
        <f>SUM(R4:R9)</f>
        <v>216</v>
      </c>
    </row>
    <row r="11" spans="1:18" ht="12.75" customHeight="1">
      <c r="A11" s="387">
        <v>43618</v>
      </c>
      <c r="B11" s="188" t="s">
        <v>112</v>
      </c>
      <c r="C11" s="189">
        <v>83</v>
      </c>
      <c r="D11" s="189">
        <v>29</v>
      </c>
      <c r="E11" s="189">
        <v>5</v>
      </c>
      <c r="F11" s="189">
        <v>8</v>
      </c>
      <c r="G11" s="189"/>
      <c r="H11" s="190">
        <v>10</v>
      </c>
      <c r="I11" s="190"/>
      <c r="J11" s="191">
        <v>3</v>
      </c>
      <c r="K11" s="191"/>
      <c r="L11" s="191"/>
      <c r="M11" s="193">
        <f aca="true" t="shared" si="3" ref="M11:M16">SUM(C11*15,F11*7.5,G11*7.5,H11*7.5,I11*7.5,J11*7.5,K11*100,L11*20)</f>
        <v>1402.5</v>
      </c>
      <c r="N11" s="27">
        <v>262.5</v>
      </c>
      <c r="O11" s="196"/>
      <c r="P11" s="197"/>
      <c r="Q11" s="122">
        <f t="shared" si="1"/>
        <v>1140</v>
      </c>
      <c r="R11" s="166">
        <v>9</v>
      </c>
    </row>
    <row r="12" spans="1:18" ht="12.75" customHeight="1">
      <c r="A12" s="387"/>
      <c r="B12" s="188" t="s">
        <v>113</v>
      </c>
      <c r="C12" s="189"/>
      <c r="D12" s="189"/>
      <c r="E12" s="189"/>
      <c r="F12" s="189"/>
      <c r="G12" s="189"/>
      <c r="H12" s="190"/>
      <c r="I12" s="190"/>
      <c r="J12" s="191"/>
      <c r="K12" s="191"/>
      <c r="L12" s="191"/>
      <c r="M12" s="193">
        <f t="shared" si="3"/>
        <v>0</v>
      </c>
      <c r="N12" s="27">
        <v>0</v>
      </c>
      <c r="P12" s="197"/>
      <c r="Q12" s="122">
        <f t="shared" si="1"/>
        <v>0</v>
      </c>
      <c r="R12" s="166">
        <v>10</v>
      </c>
    </row>
    <row r="13" spans="1:18" ht="12.75" customHeight="1">
      <c r="A13" s="387"/>
      <c r="B13" s="188" t="s">
        <v>114</v>
      </c>
      <c r="C13" s="189">
        <v>182</v>
      </c>
      <c r="D13" s="189"/>
      <c r="E13" s="189">
        <v>8</v>
      </c>
      <c r="F13" s="189">
        <v>31</v>
      </c>
      <c r="G13" s="189"/>
      <c r="H13" s="190">
        <v>8</v>
      </c>
      <c r="I13" s="190"/>
      <c r="J13" s="191">
        <v>19</v>
      </c>
      <c r="K13" s="191"/>
      <c r="L13" s="191"/>
      <c r="M13" s="193">
        <f t="shared" si="3"/>
        <v>3165</v>
      </c>
      <c r="N13" s="27">
        <v>667.5</v>
      </c>
      <c r="O13" s="196"/>
      <c r="P13" s="197"/>
      <c r="Q13" s="122">
        <f t="shared" si="1"/>
        <v>2497.5</v>
      </c>
      <c r="R13" s="166">
        <v>25</v>
      </c>
    </row>
    <row r="14" spans="1:18" ht="12.75" customHeight="1">
      <c r="A14" s="387"/>
      <c r="B14" s="108" t="s">
        <v>139</v>
      </c>
      <c r="C14" s="109">
        <v>69</v>
      </c>
      <c r="D14" s="109">
        <v>0</v>
      </c>
      <c r="E14" s="109">
        <v>4</v>
      </c>
      <c r="F14" s="109">
        <v>14</v>
      </c>
      <c r="G14" s="109">
        <v>0</v>
      </c>
      <c r="H14" s="110">
        <v>4</v>
      </c>
      <c r="I14" s="110">
        <v>0</v>
      </c>
      <c r="J14" s="111">
        <v>1</v>
      </c>
      <c r="K14" s="111"/>
      <c r="L14" s="111"/>
      <c r="M14" s="193">
        <f t="shared" si="3"/>
        <v>1177.5</v>
      </c>
      <c r="N14" s="27">
        <v>352.5</v>
      </c>
      <c r="O14" s="127"/>
      <c r="P14" s="167"/>
      <c r="Q14" s="122">
        <f t="shared" si="1"/>
        <v>825</v>
      </c>
      <c r="R14" s="166">
        <v>12</v>
      </c>
    </row>
    <row r="15" spans="1:18" ht="12.75" customHeight="1">
      <c r="A15" s="387"/>
      <c r="B15" s="188" t="s">
        <v>115</v>
      </c>
      <c r="C15" s="189">
        <v>74</v>
      </c>
      <c r="D15" s="189">
        <v>17</v>
      </c>
      <c r="E15" s="189">
        <v>3</v>
      </c>
      <c r="F15" s="189">
        <v>22</v>
      </c>
      <c r="G15" s="189"/>
      <c r="H15" s="190">
        <v>9</v>
      </c>
      <c r="I15" s="190"/>
      <c r="J15" s="191">
        <v>9</v>
      </c>
      <c r="K15" s="191"/>
      <c r="L15" s="191"/>
      <c r="M15" s="193">
        <f t="shared" si="3"/>
        <v>1410</v>
      </c>
      <c r="N15" s="27">
        <v>397.5</v>
      </c>
      <c r="O15" s="196"/>
      <c r="P15" s="197"/>
      <c r="Q15" s="122">
        <f t="shared" si="1"/>
        <v>1012.5</v>
      </c>
      <c r="R15" s="166">
        <v>17</v>
      </c>
    </row>
    <row r="16" spans="1:18" ht="12.75" customHeight="1">
      <c r="A16" s="387"/>
      <c r="B16" s="188" t="s">
        <v>116</v>
      </c>
      <c r="C16" s="189">
        <v>16</v>
      </c>
      <c r="D16" s="189">
        <v>14</v>
      </c>
      <c r="E16" s="189">
        <v>2</v>
      </c>
      <c r="F16" s="189">
        <v>4</v>
      </c>
      <c r="G16" s="189"/>
      <c r="H16" s="190"/>
      <c r="I16" s="190"/>
      <c r="J16" s="191"/>
      <c r="K16" s="191"/>
      <c r="L16" s="191"/>
      <c r="M16" s="193">
        <f t="shared" si="3"/>
        <v>270</v>
      </c>
      <c r="N16" s="27">
        <v>45</v>
      </c>
      <c r="O16" s="196">
        <v>0</v>
      </c>
      <c r="P16" s="197"/>
      <c r="Q16" s="122">
        <f t="shared" si="1"/>
        <v>225</v>
      </c>
      <c r="R16" s="166">
        <v>1</v>
      </c>
    </row>
    <row r="17" spans="1:18" ht="12.75" customHeight="1">
      <c r="A17" s="387"/>
      <c r="B17" s="198" t="s">
        <v>117</v>
      </c>
      <c r="C17" s="199">
        <f aca="true" t="shared" si="4" ref="C17:P17">SUM(C11:C16)</f>
        <v>424</v>
      </c>
      <c r="D17" s="199">
        <f t="shared" si="4"/>
        <v>60</v>
      </c>
      <c r="E17" s="199">
        <f t="shared" si="4"/>
        <v>22</v>
      </c>
      <c r="F17" s="199">
        <f t="shared" si="4"/>
        <v>79</v>
      </c>
      <c r="G17" s="199">
        <f t="shared" si="4"/>
        <v>0</v>
      </c>
      <c r="H17" s="199">
        <f t="shared" si="4"/>
        <v>31</v>
      </c>
      <c r="I17" s="199">
        <f t="shared" si="4"/>
        <v>0</v>
      </c>
      <c r="J17" s="199">
        <f t="shared" si="4"/>
        <v>32</v>
      </c>
      <c r="K17" s="199">
        <f t="shared" si="4"/>
        <v>0</v>
      </c>
      <c r="L17" s="199">
        <f t="shared" si="4"/>
        <v>0</v>
      </c>
      <c r="M17" s="200">
        <f t="shared" si="4"/>
        <v>7425</v>
      </c>
      <c r="N17" s="119">
        <f t="shared" si="4"/>
        <v>1725</v>
      </c>
      <c r="O17" s="118">
        <f t="shared" si="4"/>
        <v>0</v>
      </c>
      <c r="P17" s="118">
        <f t="shared" si="4"/>
        <v>0</v>
      </c>
      <c r="Q17" s="120">
        <f t="shared" si="1"/>
        <v>5700</v>
      </c>
      <c r="R17" s="121">
        <f>SUM(R11:R16)</f>
        <v>74</v>
      </c>
    </row>
    <row r="18" spans="1:18" ht="12.75" customHeight="1">
      <c r="A18" s="402" t="s">
        <v>118</v>
      </c>
      <c r="B18" s="402"/>
      <c r="C18" s="201">
        <f aca="true" t="shared" si="5" ref="C18:R18">SUM(C10,C17)</f>
        <v>1379</v>
      </c>
      <c r="D18" s="201">
        <f t="shared" si="5"/>
        <v>146</v>
      </c>
      <c r="E18" s="201">
        <f t="shared" si="5"/>
        <v>86</v>
      </c>
      <c r="F18" s="201">
        <f t="shared" si="5"/>
        <v>326</v>
      </c>
      <c r="G18" s="201">
        <f t="shared" si="5"/>
        <v>6</v>
      </c>
      <c r="H18" s="201">
        <f t="shared" si="5"/>
        <v>173</v>
      </c>
      <c r="I18" s="201">
        <f t="shared" si="5"/>
        <v>0</v>
      </c>
      <c r="J18" s="201">
        <f t="shared" si="5"/>
        <v>187</v>
      </c>
      <c r="K18" s="201">
        <f t="shared" si="5"/>
        <v>2</v>
      </c>
      <c r="L18" s="201">
        <f t="shared" si="5"/>
        <v>9</v>
      </c>
      <c r="M18" s="201">
        <f t="shared" si="5"/>
        <v>26255</v>
      </c>
      <c r="N18" s="201">
        <f t="shared" si="5"/>
        <v>8210</v>
      </c>
      <c r="O18" s="201">
        <f t="shared" si="5"/>
        <v>0</v>
      </c>
      <c r="P18" s="201">
        <f t="shared" si="5"/>
        <v>0</v>
      </c>
      <c r="Q18" s="201">
        <f t="shared" si="5"/>
        <v>18045</v>
      </c>
      <c r="R18" s="201">
        <f t="shared" si="5"/>
        <v>290</v>
      </c>
    </row>
    <row r="19" spans="1:18" ht="12.75" customHeight="1">
      <c r="A19" s="387">
        <v>43619</v>
      </c>
      <c r="B19" s="202" t="s">
        <v>112</v>
      </c>
      <c r="C19" s="203"/>
      <c r="D19" s="203"/>
      <c r="E19" s="203"/>
      <c r="F19" s="203"/>
      <c r="G19" s="203"/>
      <c r="H19" s="204"/>
      <c r="I19" s="204"/>
      <c r="J19" s="205"/>
      <c r="K19" s="205"/>
      <c r="L19" s="205"/>
      <c r="M19" s="206">
        <f aca="true" t="shared" si="6" ref="M19:M24">SUM(C19*15,F19*7.5,G19*7.5,H19*7.5,I19*7.5,J19*7.5,K19*100,L19*20)</f>
        <v>0</v>
      </c>
      <c r="N19" s="207">
        <v>0</v>
      </c>
      <c r="O19" s="208"/>
      <c r="P19" s="209"/>
      <c r="Q19" s="122">
        <f aca="true" t="shared" si="7" ref="Q19:Q67">SUM(M19-N19)-O19+P19</f>
        <v>0</v>
      </c>
      <c r="R19" s="210"/>
    </row>
    <row r="20" spans="1:18" ht="12.75" customHeight="1">
      <c r="A20" s="387"/>
      <c r="B20" s="202" t="s">
        <v>113</v>
      </c>
      <c r="C20" s="203"/>
      <c r="D20" s="203"/>
      <c r="E20" s="203"/>
      <c r="F20" s="203"/>
      <c r="G20" s="203"/>
      <c r="H20" s="204"/>
      <c r="I20" s="204"/>
      <c r="J20" s="205"/>
      <c r="K20" s="205"/>
      <c r="L20" s="205"/>
      <c r="M20" s="206">
        <f t="shared" si="6"/>
        <v>0</v>
      </c>
      <c r="N20" s="207">
        <v>0</v>
      </c>
      <c r="O20" s="211"/>
      <c r="P20" s="212"/>
      <c r="Q20" s="122">
        <f t="shared" si="7"/>
        <v>0</v>
      </c>
      <c r="R20" s="210"/>
    </row>
    <row r="21" spans="1:18" ht="12.75" customHeight="1">
      <c r="A21" s="387"/>
      <c r="B21" s="202" t="s">
        <v>114</v>
      </c>
      <c r="C21" s="203">
        <v>124</v>
      </c>
      <c r="D21" s="203">
        <v>6</v>
      </c>
      <c r="E21" s="203">
        <v>8</v>
      </c>
      <c r="F21" s="203">
        <v>9</v>
      </c>
      <c r="G21" s="203"/>
      <c r="H21" s="204">
        <v>5</v>
      </c>
      <c r="I21" s="204"/>
      <c r="J21" s="205">
        <v>7</v>
      </c>
      <c r="K21" s="205"/>
      <c r="L21" s="205"/>
      <c r="M21" s="206">
        <f t="shared" si="6"/>
        <v>2017.5</v>
      </c>
      <c r="N21" s="207">
        <v>202.5</v>
      </c>
      <c r="O21" s="208"/>
      <c r="P21" s="212"/>
      <c r="Q21" s="122">
        <f t="shared" si="7"/>
        <v>1815</v>
      </c>
      <c r="R21" s="210">
        <v>7</v>
      </c>
    </row>
    <row r="22" spans="1:18" ht="12.75" customHeight="1">
      <c r="A22" s="387"/>
      <c r="B22" s="213" t="s">
        <v>139</v>
      </c>
      <c r="C22" s="214">
        <v>34</v>
      </c>
      <c r="D22" s="214">
        <v>0</v>
      </c>
      <c r="E22" s="214">
        <v>3</v>
      </c>
      <c r="F22" s="214">
        <v>8</v>
      </c>
      <c r="G22" s="214">
        <v>0</v>
      </c>
      <c r="H22" s="215">
        <v>3</v>
      </c>
      <c r="I22" s="215">
        <v>0</v>
      </c>
      <c r="J22" s="216">
        <v>0</v>
      </c>
      <c r="K22" s="216"/>
      <c r="L22" s="216"/>
      <c r="M22" s="207">
        <f t="shared" si="6"/>
        <v>592.5</v>
      </c>
      <c r="N22" s="207">
        <v>135</v>
      </c>
      <c r="O22" s="217"/>
      <c r="P22" s="218"/>
      <c r="Q22" s="122">
        <f t="shared" si="7"/>
        <v>457.5</v>
      </c>
      <c r="R22" s="114">
        <v>8</v>
      </c>
    </row>
    <row r="23" spans="1:18" ht="12.75" customHeight="1">
      <c r="A23" s="387"/>
      <c r="B23" s="202" t="s">
        <v>115</v>
      </c>
      <c r="C23" s="203">
        <v>13</v>
      </c>
      <c r="D23" s="203">
        <v>8</v>
      </c>
      <c r="E23" s="203">
        <v>3</v>
      </c>
      <c r="F23" s="203">
        <v>6</v>
      </c>
      <c r="G23" s="203"/>
      <c r="H23" s="204"/>
      <c r="I23" s="204"/>
      <c r="J23" s="205">
        <v>2</v>
      </c>
      <c r="K23" s="205"/>
      <c r="L23" s="205"/>
      <c r="M23" s="206">
        <f t="shared" si="6"/>
        <v>255</v>
      </c>
      <c r="N23" s="207">
        <v>75</v>
      </c>
      <c r="O23" s="208"/>
      <c r="P23" s="212"/>
      <c r="Q23" s="122">
        <f t="shared" si="7"/>
        <v>180</v>
      </c>
      <c r="R23" s="210">
        <v>4</v>
      </c>
    </row>
    <row r="24" spans="1:18" ht="12.75" customHeight="1">
      <c r="A24" s="387"/>
      <c r="B24" s="202" t="s">
        <v>116</v>
      </c>
      <c r="C24" s="203">
        <v>6</v>
      </c>
      <c r="D24" s="203">
        <v>11</v>
      </c>
      <c r="E24" s="203">
        <v>1</v>
      </c>
      <c r="F24" s="203"/>
      <c r="G24" s="203">
        <v>0</v>
      </c>
      <c r="H24" s="204"/>
      <c r="I24" s="204"/>
      <c r="J24" s="205">
        <v>2</v>
      </c>
      <c r="K24" s="205"/>
      <c r="L24" s="205"/>
      <c r="M24" s="206">
        <f t="shared" si="6"/>
        <v>105</v>
      </c>
      <c r="N24" s="207">
        <v>0</v>
      </c>
      <c r="O24" s="208"/>
      <c r="P24" s="212"/>
      <c r="Q24" s="122">
        <f t="shared" si="7"/>
        <v>105</v>
      </c>
      <c r="R24" s="210">
        <v>0</v>
      </c>
    </row>
    <row r="25" spans="1:18" ht="12.75" customHeight="1">
      <c r="A25" s="387"/>
      <c r="B25" s="219" t="s">
        <v>117</v>
      </c>
      <c r="C25" s="220">
        <f aca="true" t="shared" si="8" ref="C25:P25">SUM(C19:C24)</f>
        <v>177</v>
      </c>
      <c r="D25" s="220">
        <f t="shared" si="8"/>
        <v>25</v>
      </c>
      <c r="E25" s="220">
        <f t="shared" si="8"/>
        <v>15</v>
      </c>
      <c r="F25" s="220">
        <f t="shared" si="8"/>
        <v>23</v>
      </c>
      <c r="G25" s="220">
        <f t="shared" si="8"/>
        <v>0</v>
      </c>
      <c r="H25" s="220">
        <f t="shared" si="8"/>
        <v>8</v>
      </c>
      <c r="I25" s="220">
        <f t="shared" si="8"/>
        <v>0</v>
      </c>
      <c r="J25" s="220">
        <f t="shared" si="8"/>
        <v>11</v>
      </c>
      <c r="K25" s="220">
        <f t="shared" si="8"/>
        <v>0</v>
      </c>
      <c r="L25" s="220">
        <f t="shared" si="8"/>
        <v>0</v>
      </c>
      <c r="M25" s="221">
        <f t="shared" si="8"/>
        <v>2970</v>
      </c>
      <c r="N25" s="221">
        <f t="shared" si="8"/>
        <v>412.5</v>
      </c>
      <c r="O25" s="220">
        <f t="shared" si="8"/>
        <v>0</v>
      </c>
      <c r="P25" s="220">
        <f t="shared" si="8"/>
        <v>0</v>
      </c>
      <c r="Q25" s="120">
        <f t="shared" si="7"/>
        <v>2557.5</v>
      </c>
      <c r="R25" s="121">
        <f>SUM(R19:R24)</f>
        <v>19</v>
      </c>
    </row>
    <row r="26" spans="1:18" ht="12.75" customHeight="1">
      <c r="A26" s="387">
        <v>43620</v>
      </c>
      <c r="B26" s="202" t="s">
        <v>112</v>
      </c>
      <c r="C26" s="203">
        <v>52</v>
      </c>
      <c r="D26" s="203">
        <v>11</v>
      </c>
      <c r="E26" s="203">
        <v>1</v>
      </c>
      <c r="F26" s="203">
        <v>14</v>
      </c>
      <c r="G26" s="203"/>
      <c r="H26" s="204">
        <v>7</v>
      </c>
      <c r="I26" s="204"/>
      <c r="J26" s="205">
        <v>9</v>
      </c>
      <c r="K26" s="205"/>
      <c r="L26" s="205"/>
      <c r="M26" s="206">
        <f aca="true" t="shared" si="9" ref="M26:M31">SUM(C26*15,F26*7.5,G26*7.5,H26*7.5,I26*7.5,J26*7.5,K26*100,L26*20)</f>
        <v>1005</v>
      </c>
      <c r="N26" s="207">
        <v>82.5</v>
      </c>
      <c r="O26" s="208"/>
      <c r="P26" s="209"/>
      <c r="Q26" s="122">
        <f t="shared" si="7"/>
        <v>922.5</v>
      </c>
      <c r="R26" s="210">
        <v>4</v>
      </c>
    </row>
    <row r="27" spans="1:18" ht="12.75" customHeight="1">
      <c r="A27" s="387"/>
      <c r="B27" s="202" t="s">
        <v>113</v>
      </c>
      <c r="C27" s="203"/>
      <c r="D27" s="203"/>
      <c r="E27" s="203"/>
      <c r="F27" s="203"/>
      <c r="G27" s="203"/>
      <c r="H27" s="204"/>
      <c r="I27" s="204"/>
      <c r="J27" s="205"/>
      <c r="K27" s="205"/>
      <c r="L27" s="205"/>
      <c r="M27" s="206">
        <f t="shared" si="9"/>
        <v>0</v>
      </c>
      <c r="N27" s="207">
        <v>0</v>
      </c>
      <c r="O27" s="211"/>
      <c r="P27" s="212"/>
      <c r="Q27" s="122">
        <f t="shared" si="7"/>
        <v>0</v>
      </c>
      <c r="R27" s="210"/>
    </row>
    <row r="28" spans="1:18" ht="12.75" customHeight="1">
      <c r="A28" s="387"/>
      <c r="B28" s="202" t="s">
        <v>114</v>
      </c>
      <c r="C28" s="203">
        <v>56</v>
      </c>
      <c r="D28" s="203"/>
      <c r="E28" s="203">
        <v>3</v>
      </c>
      <c r="F28" s="203">
        <v>7</v>
      </c>
      <c r="G28" s="203"/>
      <c r="H28" s="204">
        <v>6</v>
      </c>
      <c r="I28" s="204"/>
      <c r="J28" s="205">
        <v>3</v>
      </c>
      <c r="K28" s="205"/>
      <c r="L28" s="205"/>
      <c r="M28" s="206">
        <f t="shared" si="9"/>
        <v>960</v>
      </c>
      <c r="N28" s="207">
        <v>90</v>
      </c>
      <c r="O28" s="208"/>
      <c r="P28" s="212"/>
      <c r="Q28" s="122">
        <f t="shared" si="7"/>
        <v>870</v>
      </c>
      <c r="R28" s="210">
        <v>2</v>
      </c>
    </row>
    <row r="29" spans="1:18" ht="12.75" customHeight="1">
      <c r="A29" s="387"/>
      <c r="B29" s="213" t="s">
        <v>139</v>
      </c>
      <c r="C29" s="214">
        <v>32</v>
      </c>
      <c r="D29" s="214">
        <v>0</v>
      </c>
      <c r="E29" s="214">
        <v>0</v>
      </c>
      <c r="F29" s="214">
        <v>4</v>
      </c>
      <c r="G29" s="214">
        <v>0</v>
      </c>
      <c r="H29" s="215">
        <v>3</v>
      </c>
      <c r="I29" s="215">
        <v>0</v>
      </c>
      <c r="J29" s="216">
        <v>2</v>
      </c>
      <c r="K29" s="216"/>
      <c r="L29" s="216"/>
      <c r="M29" s="207">
        <f t="shared" si="9"/>
        <v>547.5</v>
      </c>
      <c r="N29" s="207">
        <v>75</v>
      </c>
      <c r="O29" s="217"/>
      <c r="P29" s="218"/>
      <c r="Q29" s="122">
        <f t="shared" si="7"/>
        <v>472.5</v>
      </c>
      <c r="R29" s="114">
        <v>3</v>
      </c>
    </row>
    <row r="30" spans="1:18" ht="12.75" customHeight="1">
      <c r="A30" s="387"/>
      <c r="B30" s="202" t="s">
        <v>115</v>
      </c>
      <c r="C30" s="203">
        <v>41</v>
      </c>
      <c r="D30" s="203"/>
      <c r="E30" s="203">
        <v>7</v>
      </c>
      <c r="F30" s="203">
        <v>7</v>
      </c>
      <c r="G30" s="203"/>
      <c r="H30" s="204"/>
      <c r="I30" s="204"/>
      <c r="J30" s="205">
        <v>4</v>
      </c>
      <c r="K30" s="205"/>
      <c r="L30" s="205"/>
      <c r="M30" s="206">
        <f t="shared" si="9"/>
        <v>697.5</v>
      </c>
      <c r="N30" s="207">
        <v>105</v>
      </c>
      <c r="O30" s="208"/>
      <c r="P30" s="212"/>
      <c r="Q30" s="122">
        <f t="shared" si="7"/>
        <v>592.5</v>
      </c>
      <c r="R30" s="210">
        <v>5</v>
      </c>
    </row>
    <row r="31" spans="1:18" ht="12.75" customHeight="1">
      <c r="A31" s="387"/>
      <c r="B31" s="202" t="s">
        <v>116</v>
      </c>
      <c r="C31" s="203">
        <v>7</v>
      </c>
      <c r="D31" s="203">
        <v>13</v>
      </c>
      <c r="E31" s="203">
        <v>5</v>
      </c>
      <c r="F31" s="203"/>
      <c r="G31" s="203"/>
      <c r="H31" s="204"/>
      <c r="I31" s="204"/>
      <c r="J31" s="205">
        <v>1</v>
      </c>
      <c r="K31" s="205"/>
      <c r="L31" s="205"/>
      <c r="M31" s="206">
        <f t="shared" si="9"/>
        <v>112.5</v>
      </c>
      <c r="N31" s="207">
        <v>82.5</v>
      </c>
      <c r="O31" s="208"/>
      <c r="P31" s="212"/>
      <c r="Q31" s="122">
        <f t="shared" si="7"/>
        <v>30</v>
      </c>
      <c r="R31" s="210">
        <v>2</v>
      </c>
    </row>
    <row r="32" spans="1:18" ht="12.75" customHeight="1">
      <c r="A32" s="387"/>
      <c r="B32" s="219" t="s">
        <v>117</v>
      </c>
      <c r="C32" s="220">
        <f aca="true" t="shared" si="10" ref="C32:P32">SUM(C26:C31)</f>
        <v>188</v>
      </c>
      <c r="D32" s="220">
        <f t="shared" si="10"/>
        <v>24</v>
      </c>
      <c r="E32" s="220">
        <f t="shared" si="10"/>
        <v>16</v>
      </c>
      <c r="F32" s="220">
        <f t="shared" si="10"/>
        <v>32</v>
      </c>
      <c r="G32" s="220">
        <f t="shared" si="10"/>
        <v>0</v>
      </c>
      <c r="H32" s="220">
        <f t="shared" si="10"/>
        <v>16</v>
      </c>
      <c r="I32" s="220">
        <f t="shared" si="10"/>
        <v>0</v>
      </c>
      <c r="J32" s="220">
        <f t="shared" si="10"/>
        <v>19</v>
      </c>
      <c r="K32" s="220">
        <f t="shared" si="10"/>
        <v>0</v>
      </c>
      <c r="L32" s="220">
        <f t="shared" si="10"/>
        <v>0</v>
      </c>
      <c r="M32" s="221">
        <f t="shared" si="10"/>
        <v>3322.5</v>
      </c>
      <c r="N32" s="221">
        <f t="shared" si="10"/>
        <v>435</v>
      </c>
      <c r="O32" s="220">
        <f t="shared" si="10"/>
        <v>0</v>
      </c>
      <c r="P32" s="220">
        <f t="shared" si="10"/>
        <v>0</v>
      </c>
      <c r="Q32" s="120">
        <f t="shared" si="7"/>
        <v>2887.5</v>
      </c>
      <c r="R32" s="121">
        <f>SUM(R26:R31)</f>
        <v>16</v>
      </c>
    </row>
    <row r="33" spans="1:18" ht="12.75" customHeight="1">
      <c r="A33" s="387">
        <v>43621</v>
      </c>
      <c r="B33" s="202" t="s">
        <v>112</v>
      </c>
      <c r="C33" s="203">
        <v>89</v>
      </c>
      <c r="D33" s="203">
        <v>33</v>
      </c>
      <c r="E33" s="203">
        <v>2</v>
      </c>
      <c r="F33" s="203">
        <v>19</v>
      </c>
      <c r="G33" s="203">
        <v>2</v>
      </c>
      <c r="H33" s="204">
        <v>3</v>
      </c>
      <c r="I33" s="204"/>
      <c r="J33" s="205">
        <v>3</v>
      </c>
      <c r="K33" s="205"/>
      <c r="L33" s="205"/>
      <c r="M33" s="206">
        <f aca="true" t="shared" si="11" ref="M33:M38">SUM(C33*15,F33*7.5,G33*7.5,H33*7.5,I33*7.5,J33*7.5,K33*100,L33*20)</f>
        <v>1537.5</v>
      </c>
      <c r="N33" s="207">
        <v>135</v>
      </c>
      <c r="O33" s="208"/>
      <c r="P33" s="209"/>
      <c r="Q33" s="122">
        <f t="shared" si="7"/>
        <v>1402.5</v>
      </c>
      <c r="R33" s="210">
        <v>8</v>
      </c>
    </row>
    <row r="34" spans="1:18" ht="12.75" customHeight="1">
      <c r="A34" s="387"/>
      <c r="B34" s="202" t="s">
        <v>113</v>
      </c>
      <c r="C34" s="203"/>
      <c r="D34" s="203"/>
      <c r="E34" s="203"/>
      <c r="F34" s="203"/>
      <c r="G34" s="203"/>
      <c r="H34" s="204"/>
      <c r="I34" s="204"/>
      <c r="J34" s="205"/>
      <c r="K34" s="205"/>
      <c r="L34" s="205"/>
      <c r="M34" s="206">
        <f t="shared" si="11"/>
        <v>0</v>
      </c>
      <c r="N34" s="207">
        <v>0</v>
      </c>
      <c r="O34" s="211"/>
      <c r="P34" s="212"/>
      <c r="Q34" s="122">
        <f t="shared" si="7"/>
        <v>0</v>
      </c>
      <c r="R34" s="210"/>
    </row>
    <row r="35" spans="1:18" ht="12.75" customHeight="1">
      <c r="A35" s="387"/>
      <c r="B35" s="202" t="s">
        <v>114</v>
      </c>
      <c r="C35" s="203">
        <v>154</v>
      </c>
      <c r="D35" s="203">
        <v>0</v>
      </c>
      <c r="E35" s="203">
        <v>147</v>
      </c>
      <c r="F35" s="203">
        <v>16</v>
      </c>
      <c r="G35" s="203"/>
      <c r="H35" s="204">
        <v>66</v>
      </c>
      <c r="I35" s="204"/>
      <c r="J35" s="205">
        <v>26</v>
      </c>
      <c r="K35" s="205"/>
      <c r="L35" s="205"/>
      <c r="M35" s="206">
        <f t="shared" si="11"/>
        <v>3120</v>
      </c>
      <c r="N35" s="207">
        <v>420</v>
      </c>
      <c r="O35" s="208"/>
      <c r="P35" s="212"/>
      <c r="Q35" s="122">
        <f t="shared" si="7"/>
        <v>2700</v>
      </c>
      <c r="R35" s="210">
        <v>17</v>
      </c>
    </row>
    <row r="36" spans="1:18" ht="12.75" customHeight="1">
      <c r="A36" s="387"/>
      <c r="B36" s="213" t="s">
        <v>139</v>
      </c>
      <c r="C36" s="214">
        <v>55</v>
      </c>
      <c r="D36" s="214">
        <v>0</v>
      </c>
      <c r="E36" s="214">
        <v>4</v>
      </c>
      <c r="F36" s="214">
        <v>2</v>
      </c>
      <c r="G36" s="214">
        <v>0</v>
      </c>
      <c r="H36" s="215">
        <v>3</v>
      </c>
      <c r="I36" s="215">
        <v>0</v>
      </c>
      <c r="J36" s="216">
        <v>13</v>
      </c>
      <c r="K36" s="216"/>
      <c r="L36" s="216"/>
      <c r="M36" s="207">
        <f t="shared" si="11"/>
        <v>960</v>
      </c>
      <c r="N36" s="207">
        <v>37.5</v>
      </c>
      <c r="O36" s="217"/>
      <c r="P36" s="218"/>
      <c r="Q36" s="122">
        <f t="shared" si="7"/>
        <v>922.5</v>
      </c>
      <c r="R36" s="114">
        <v>2</v>
      </c>
    </row>
    <row r="37" spans="1:18" ht="12.75" customHeight="1">
      <c r="A37" s="387"/>
      <c r="B37" s="202" t="s">
        <v>115</v>
      </c>
      <c r="C37" s="203">
        <v>64</v>
      </c>
      <c r="D37" s="203">
        <v>11</v>
      </c>
      <c r="E37" s="203">
        <v>7</v>
      </c>
      <c r="F37" s="203">
        <v>5</v>
      </c>
      <c r="G37" s="203"/>
      <c r="H37" s="204">
        <v>6</v>
      </c>
      <c r="I37" s="204"/>
      <c r="J37" s="205">
        <v>1</v>
      </c>
      <c r="K37" s="205"/>
      <c r="L37" s="205"/>
      <c r="M37" s="206">
        <f t="shared" si="11"/>
        <v>1050</v>
      </c>
      <c r="N37" s="207">
        <v>30</v>
      </c>
      <c r="O37" s="208"/>
      <c r="P37" s="212"/>
      <c r="Q37" s="122">
        <f t="shared" si="7"/>
        <v>1020</v>
      </c>
      <c r="R37" s="210">
        <v>1</v>
      </c>
    </row>
    <row r="38" spans="1:18" ht="12.75" customHeight="1">
      <c r="A38" s="387"/>
      <c r="B38" s="202" t="s">
        <v>116</v>
      </c>
      <c r="C38" s="203">
        <v>36</v>
      </c>
      <c r="D38" s="203">
        <v>16</v>
      </c>
      <c r="E38" s="203">
        <v>0</v>
      </c>
      <c r="F38" s="203"/>
      <c r="G38" s="203"/>
      <c r="H38" s="204">
        <v>3</v>
      </c>
      <c r="I38" s="204"/>
      <c r="J38" s="205">
        <v>6</v>
      </c>
      <c r="K38" s="205"/>
      <c r="L38" s="205"/>
      <c r="M38" s="206">
        <f t="shared" si="11"/>
        <v>607.5</v>
      </c>
      <c r="N38" s="207">
        <v>165</v>
      </c>
      <c r="O38" s="208"/>
      <c r="P38" s="212"/>
      <c r="Q38" s="122">
        <f t="shared" si="7"/>
        <v>442.5</v>
      </c>
      <c r="R38" s="210">
        <v>1</v>
      </c>
    </row>
    <row r="39" spans="1:18" ht="12.75" customHeight="1">
      <c r="A39" s="387"/>
      <c r="B39" s="219" t="s">
        <v>117</v>
      </c>
      <c r="C39" s="220">
        <f aca="true" t="shared" si="12" ref="C39:P39">SUM(C33:C38)</f>
        <v>398</v>
      </c>
      <c r="D39" s="220">
        <f t="shared" si="12"/>
        <v>60</v>
      </c>
      <c r="E39" s="220">
        <f t="shared" si="12"/>
        <v>160</v>
      </c>
      <c r="F39" s="220">
        <f t="shared" si="12"/>
        <v>42</v>
      </c>
      <c r="G39" s="220">
        <f t="shared" si="12"/>
        <v>2</v>
      </c>
      <c r="H39" s="220">
        <f t="shared" si="12"/>
        <v>81</v>
      </c>
      <c r="I39" s="220">
        <f t="shared" si="12"/>
        <v>0</v>
      </c>
      <c r="J39" s="220">
        <f t="shared" si="12"/>
        <v>49</v>
      </c>
      <c r="K39" s="220">
        <f t="shared" si="12"/>
        <v>0</v>
      </c>
      <c r="L39" s="220">
        <f t="shared" si="12"/>
        <v>0</v>
      </c>
      <c r="M39" s="221">
        <f t="shared" si="12"/>
        <v>7275</v>
      </c>
      <c r="N39" s="221">
        <f t="shared" si="12"/>
        <v>787.5</v>
      </c>
      <c r="O39" s="220">
        <f t="shared" si="12"/>
        <v>0</v>
      </c>
      <c r="P39" s="220">
        <f t="shared" si="12"/>
        <v>0</v>
      </c>
      <c r="Q39" s="120">
        <f t="shared" si="7"/>
        <v>6487.5</v>
      </c>
      <c r="R39" s="121">
        <f>SUM(R33:R38)</f>
        <v>29</v>
      </c>
    </row>
    <row r="40" spans="1:18" ht="12.75" customHeight="1">
      <c r="A40" s="387">
        <v>43622</v>
      </c>
      <c r="B40" s="202" t="s">
        <v>112</v>
      </c>
      <c r="C40" s="203">
        <v>66</v>
      </c>
      <c r="D40" s="203">
        <v>22</v>
      </c>
      <c r="E40" s="203">
        <v>57</v>
      </c>
      <c r="F40" s="203">
        <v>110</v>
      </c>
      <c r="G40" s="203">
        <v>2</v>
      </c>
      <c r="H40" s="204">
        <v>7</v>
      </c>
      <c r="I40" s="204"/>
      <c r="J40" s="205">
        <v>19</v>
      </c>
      <c r="K40" s="205"/>
      <c r="L40" s="205"/>
      <c r="M40" s="206">
        <f aca="true" t="shared" si="13" ref="M40:M45">SUM(C40*15,F40*7.5,G40*7.5,H40*7.5,I40*7.5,J40*7.5,K40*100,L40*20)</f>
        <v>2025</v>
      </c>
      <c r="N40" s="207">
        <v>300</v>
      </c>
      <c r="O40" s="208"/>
      <c r="P40" s="209"/>
      <c r="Q40" s="122">
        <f t="shared" si="7"/>
        <v>1725</v>
      </c>
      <c r="R40" s="210">
        <v>12</v>
      </c>
    </row>
    <row r="41" spans="1:18" ht="12.75" customHeight="1">
      <c r="A41" s="387"/>
      <c r="B41" s="202" t="s">
        <v>113</v>
      </c>
      <c r="C41" s="203"/>
      <c r="D41" s="203"/>
      <c r="E41" s="203"/>
      <c r="F41" s="203"/>
      <c r="G41" s="203"/>
      <c r="H41" s="204"/>
      <c r="I41" s="204"/>
      <c r="J41" s="205"/>
      <c r="K41" s="205"/>
      <c r="L41" s="205"/>
      <c r="M41" s="206">
        <f t="shared" si="13"/>
        <v>0</v>
      </c>
      <c r="N41" s="207">
        <v>0</v>
      </c>
      <c r="O41" s="211"/>
      <c r="P41" s="212"/>
      <c r="Q41" s="122">
        <f t="shared" si="7"/>
        <v>0</v>
      </c>
      <c r="R41" s="210"/>
    </row>
    <row r="42" spans="1:18" ht="12.75" customHeight="1">
      <c r="A42" s="387"/>
      <c r="B42" s="202" t="s">
        <v>114</v>
      </c>
      <c r="C42" s="203">
        <v>93</v>
      </c>
      <c r="D42" s="203"/>
      <c r="E42" s="203">
        <v>237</v>
      </c>
      <c r="F42" s="203">
        <v>29</v>
      </c>
      <c r="G42" s="203">
        <v>19</v>
      </c>
      <c r="H42" s="204">
        <v>24</v>
      </c>
      <c r="I42" s="204"/>
      <c r="J42" s="205">
        <v>45</v>
      </c>
      <c r="K42" s="205">
        <v>1</v>
      </c>
      <c r="L42" s="205">
        <v>1</v>
      </c>
      <c r="M42" s="206">
        <f t="shared" si="13"/>
        <v>2392.5</v>
      </c>
      <c r="N42" s="207">
        <v>382.5</v>
      </c>
      <c r="O42" s="208"/>
      <c r="P42" s="212"/>
      <c r="Q42" s="122">
        <f t="shared" si="7"/>
        <v>2010</v>
      </c>
      <c r="R42" s="210">
        <v>17</v>
      </c>
    </row>
    <row r="43" spans="1:18" ht="12.75" customHeight="1">
      <c r="A43" s="387"/>
      <c r="B43" s="213" t="s">
        <v>139</v>
      </c>
      <c r="C43" s="214">
        <v>55</v>
      </c>
      <c r="D43" s="214">
        <v>0</v>
      </c>
      <c r="E43" s="214">
        <v>2</v>
      </c>
      <c r="F43" s="214">
        <v>6</v>
      </c>
      <c r="G43" s="214">
        <v>0</v>
      </c>
      <c r="H43" s="215">
        <v>10</v>
      </c>
      <c r="I43" s="215">
        <v>0</v>
      </c>
      <c r="J43" s="216">
        <v>8</v>
      </c>
      <c r="K43" s="216"/>
      <c r="L43" s="216"/>
      <c r="M43" s="207">
        <f t="shared" si="13"/>
        <v>1005</v>
      </c>
      <c r="N43" s="207">
        <v>240</v>
      </c>
      <c r="O43" s="217"/>
      <c r="P43" s="218"/>
      <c r="Q43" s="122">
        <f t="shared" si="7"/>
        <v>765</v>
      </c>
      <c r="R43" s="114">
        <v>9</v>
      </c>
    </row>
    <row r="44" spans="1:18" ht="12.75" customHeight="1">
      <c r="A44" s="387"/>
      <c r="B44" s="202" t="s">
        <v>115</v>
      </c>
      <c r="C44" s="203">
        <v>65</v>
      </c>
      <c r="D44" s="203">
        <v>26</v>
      </c>
      <c r="E44" s="203">
        <v>3</v>
      </c>
      <c r="F44" s="203">
        <v>7</v>
      </c>
      <c r="G44" s="203"/>
      <c r="H44" s="204"/>
      <c r="I44" s="204"/>
      <c r="J44" s="205">
        <v>16</v>
      </c>
      <c r="K44" s="205"/>
      <c r="L44" s="205"/>
      <c r="M44" s="206">
        <f t="shared" si="13"/>
        <v>1147.5</v>
      </c>
      <c r="N44" s="207">
        <v>187.5</v>
      </c>
      <c r="O44" s="208"/>
      <c r="P44" s="212"/>
      <c r="Q44" s="122">
        <f t="shared" si="7"/>
        <v>960</v>
      </c>
      <c r="R44" s="210">
        <v>8</v>
      </c>
    </row>
    <row r="45" spans="1:18" ht="12.75" customHeight="1">
      <c r="A45" s="387"/>
      <c r="B45" s="202" t="s">
        <v>116</v>
      </c>
      <c r="C45" s="203">
        <v>7</v>
      </c>
      <c r="D45" s="203">
        <v>12</v>
      </c>
      <c r="E45" s="203">
        <v>3</v>
      </c>
      <c r="F45" s="203">
        <v>1</v>
      </c>
      <c r="G45" s="203"/>
      <c r="H45" s="204">
        <v>2</v>
      </c>
      <c r="I45" s="204"/>
      <c r="J45" s="205"/>
      <c r="K45" s="205"/>
      <c r="L45" s="205"/>
      <c r="M45" s="206">
        <f t="shared" si="13"/>
        <v>127.5</v>
      </c>
      <c r="N45" s="207">
        <v>30</v>
      </c>
      <c r="O45" s="208"/>
      <c r="P45" s="212"/>
      <c r="Q45" s="122">
        <f t="shared" si="7"/>
        <v>97.5</v>
      </c>
      <c r="R45" s="210">
        <v>2</v>
      </c>
    </row>
    <row r="46" spans="1:18" ht="12.75" customHeight="1">
      <c r="A46" s="387"/>
      <c r="B46" s="219" t="s">
        <v>117</v>
      </c>
      <c r="C46" s="220">
        <f aca="true" t="shared" si="14" ref="C46:P46">SUM(C40:C45)</f>
        <v>286</v>
      </c>
      <c r="D46" s="220">
        <f t="shared" si="14"/>
        <v>60</v>
      </c>
      <c r="E46" s="220">
        <f t="shared" si="14"/>
        <v>302</v>
      </c>
      <c r="F46" s="220">
        <f t="shared" si="14"/>
        <v>153</v>
      </c>
      <c r="G46" s="220">
        <f t="shared" si="14"/>
        <v>21</v>
      </c>
      <c r="H46" s="220">
        <f t="shared" si="14"/>
        <v>43</v>
      </c>
      <c r="I46" s="220">
        <f t="shared" si="14"/>
        <v>0</v>
      </c>
      <c r="J46" s="220">
        <f t="shared" si="14"/>
        <v>88</v>
      </c>
      <c r="K46" s="220">
        <f t="shared" si="14"/>
        <v>1</v>
      </c>
      <c r="L46" s="220">
        <f t="shared" si="14"/>
        <v>1</v>
      </c>
      <c r="M46" s="221">
        <f t="shared" si="14"/>
        <v>6697.5</v>
      </c>
      <c r="N46" s="221">
        <f t="shared" si="14"/>
        <v>1140</v>
      </c>
      <c r="O46" s="220">
        <f t="shared" si="14"/>
        <v>0</v>
      </c>
      <c r="P46" s="220">
        <f t="shared" si="14"/>
        <v>0</v>
      </c>
      <c r="Q46" s="120">
        <f t="shared" si="7"/>
        <v>5557.5</v>
      </c>
      <c r="R46" s="121">
        <f>SUM(R40:R45)</f>
        <v>48</v>
      </c>
    </row>
    <row r="47" spans="1:18" ht="12.75" customHeight="1">
      <c r="A47" s="387">
        <v>43623</v>
      </c>
      <c r="B47" s="202" t="s">
        <v>112</v>
      </c>
      <c r="C47" s="203">
        <v>152</v>
      </c>
      <c r="D47" s="203">
        <v>32</v>
      </c>
      <c r="E47" s="203">
        <v>29</v>
      </c>
      <c r="F47" s="203">
        <v>114</v>
      </c>
      <c r="G47" s="203">
        <v>1</v>
      </c>
      <c r="H47" s="204">
        <v>7</v>
      </c>
      <c r="I47" s="204"/>
      <c r="J47" s="205">
        <v>24</v>
      </c>
      <c r="K47" s="205">
        <v>2</v>
      </c>
      <c r="L47" s="205">
        <v>2</v>
      </c>
      <c r="M47" s="206">
        <f aca="true" t="shared" si="15" ref="M47:M52">SUM(C47*15,F47*7.5,G47*7.5,H47*7.5,I47*7.5,J47*7.5,K47*100,L47*20)</f>
        <v>3615</v>
      </c>
      <c r="N47" s="207">
        <v>792.5</v>
      </c>
      <c r="O47" s="208"/>
      <c r="P47" s="209"/>
      <c r="Q47" s="122">
        <f t="shared" si="7"/>
        <v>2822.5</v>
      </c>
      <c r="R47" s="210">
        <v>26</v>
      </c>
    </row>
    <row r="48" spans="1:18" ht="12.75" customHeight="1">
      <c r="A48" s="387"/>
      <c r="B48" s="202" t="s">
        <v>113</v>
      </c>
      <c r="C48" s="203"/>
      <c r="D48" s="203"/>
      <c r="E48" s="203"/>
      <c r="F48" s="203"/>
      <c r="G48" s="203"/>
      <c r="H48" s="204"/>
      <c r="I48" s="204"/>
      <c r="J48" s="205"/>
      <c r="K48" s="205"/>
      <c r="L48" s="205"/>
      <c r="M48" s="206">
        <f t="shared" si="15"/>
        <v>0</v>
      </c>
      <c r="N48" s="207">
        <v>0</v>
      </c>
      <c r="O48" s="211"/>
      <c r="P48" s="212"/>
      <c r="Q48" s="122">
        <f t="shared" si="7"/>
        <v>0</v>
      </c>
      <c r="R48" s="210"/>
    </row>
    <row r="49" spans="1:18" ht="12.75" customHeight="1">
      <c r="A49" s="387"/>
      <c r="B49" s="202" t="s">
        <v>114</v>
      </c>
      <c r="C49" s="203">
        <v>113</v>
      </c>
      <c r="D49" s="203"/>
      <c r="E49" s="203">
        <v>37</v>
      </c>
      <c r="F49" s="203">
        <v>66</v>
      </c>
      <c r="G49" s="203"/>
      <c r="H49" s="204">
        <v>1</v>
      </c>
      <c r="I49" s="204"/>
      <c r="J49" s="205">
        <v>22</v>
      </c>
      <c r="K49" s="205"/>
      <c r="L49" s="205"/>
      <c r="M49" s="206">
        <f t="shared" si="15"/>
        <v>2362.5</v>
      </c>
      <c r="N49" s="207">
        <v>712.5</v>
      </c>
      <c r="O49" s="208"/>
      <c r="P49" s="212"/>
      <c r="Q49" s="122">
        <f t="shared" si="7"/>
        <v>1650</v>
      </c>
      <c r="R49" s="210">
        <v>17</v>
      </c>
    </row>
    <row r="50" spans="1:18" ht="12.75" customHeight="1">
      <c r="A50" s="387"/>
      <c r="B50" s="213" t="s">
        <v>139</v>
      </c>
      <c r="C50" s="214">
        <v>71</v>
      </c>
      <c r="D50" s="214">
        <v>1</v>
      </c>
      <c r="E50" s="214">
        <v>2</v>
      </c>
      <c r="F50" s="214">
        <v>12</v>
      </c>
      <c r="G50" s="214">
        <v>0</v>
      </c>
      <c r="H50" s="215">
        <v>3</v>
      </c>
      <c r="I50" s="215">
        <v>0</v>
      </c>
      <c r="J50" s="216">
        <v>7</v>
      </c>
      <c r="K50" s="216"/>
      <c r="L50" s="216"/>
      <c r="M50" s="207">
        <f t="shared" si="15"/>
        <v>1230</v>
      </c>
      <c r="N50" s="207">
        <v>450</v>
      </c>
      <c r="O50" s="217"/>
      <c r="P50" s="218"/>
      <c r="Q50" s="122">
        <f t="shared" si="7"/>
        <v>780</v>
      </c>
      <c r="R50" s="114">
        <v>22</v>
      </c>
    </row>
    <row r="51" spans="1:18" ht="12.75" customHeight="1">
      <c r="A51" s="387"/>
      <c r="B51" s="202" t="s">
        <v>115</v>
      </c>
      <c r="C51" s="203">
        <v>69</v>
      </c>
      <c r="D51" s="203">
        <v>19</v>
      </c>
      <c r="E51" s="203">
        <v>7</v>
      </c>
      <c r="F51" s="203">
        <v>20</v>
      </c>
      <c r="G51" s="203"/>
      <c r="H51" s="204">
        <v>2</v>
      </c>
      <c r="I51" s="204"/>
      <c r="J51" s="205">
        <v>15</v>
      </c>
      <c r="K51" s="205"/>
      <c r="L51" s="205"/>
      <c r="M51" s="206">
        <f t="shared" si="15"/>
        <v>1312.5</v>
      </c>
      <c r="N51" s="207">
        <v>315</v>
      </c>
      <c r="O51" s="208"/>
      <c r="P51" s="212"/>
      <c r="Q51" s="122">
        <f t="shared" si="7"/>
        <v>997.5</v>
      </c>
      <c r="R51" s="210">
        <v>15</v>
      </c>
    </row>
    <row r="52" spans="1:18" ht="12.75" customHeight="1">
      <c r="A52" s="387"/>
      <c r="B52" s="202" t="s">
        <v>116</v>
      </c>
      <c r="C52" s="203">
        <v>15</v>
      </c>
      <c r="D52" s="203">
        <v>23</v>
      </c>
      <c r="E52" s="203">
        <v>4</v>
      </c>
      <c r="F52" s="203">
        <v>3</v>
      </c>
      <c r="G52" s="203"/>
      <c r="H52" s="204">
        <v>1</v>
      </c>
      <c r="I52" s="204"/>
      <c r="J52" s="205">
        <v>4</v>
      </c>
      <c r="K52" s="205"/>
      <c r="L52" s="205"/>
      <c r="M52" s="206">
        <f t="shared" si="15"/>
        <v>285</v>
      </c>
      <c r="N52" s="207">
        <v>30</v>
      </c>
      <c r="O52" s="208"/>
      <c r="P52" s="212"/>
      <c r="Q52" s="122">
        <f t="shared" si="7"/>
        <v>255</v>
      </c>
      <c r="R52" s="210">
        <v>1</v>
      </c>
    </row>
    <row r="53" spans="1:18" ht="12.75" customHeight="1">
      <c r="A53" s="387"/>
      <c r="B53" s="219" t="s">
        <v>117</v>
      </c>
      <c r="C53" s="220">
        <f aca="true" t="shared" si="16" ref="C53:P53">SUM(C47:C52)</f>
        <v>420</v>
      </c>
      <c r="D53" s="220">
        <f t="shared" si="16"/>
        <v>75</v>
      </c>
      <c r="E53" s="220">
        <f t="shared" si="16"/>
        <v>79</v>
      </c>
      <c r="F53" s="220">
        <f t="shared" si="16"/>
        <v>215</v>
      </c>
      <c r="G53" s="220">
        <f t="shared" si="16"/>
        <v>1</v>
      </c>
      <c r="H53" s="220">
        <f t="shared" si="16"/>
        <v>14</v>
      </c>
      <c r="I53" s="220">
        <f t="shared" si="16"/>
        <v>0</v>
      </c>
      <c r="J53" s="220">
        <f t="shared" si="16"/>
        <v>72</v>
      </c>
      <c r="K53" s="220">
        <f t="shared" si="16"/>
        <v>2</v>
      </c>
      <c r="L53" s="220">
        <f t="shared" si="16"/>
        <v>2</v>
      </c>
      <c r="M53" s="221">
        <f t="shared" si="16"/>
        <v>8805</v>
      </c>
      <c r="N53" s="221">
        <f t="shared" si="16"/>
        <v>2300</v>
      </c>
      <c r="O53" s="220">
        <f t="shared" si="16"/>
        <v>0</v>
      </c>
      <c r="P53" s="220">
        <f t="shared" si="16"/>
        <v>0</v>
      </c>
      <c r="Q53" s="120">
        <f t="shared" si="7"/>
        <v>6505</v>
      </c>
      <c r="R53" s="121">
        <f>SUM(R47:R52)</f>
        <v>81</v>
      </c>
    </row>
    <row r="54" spans="1:18" ht="12.75" customHeight="1">
      <c r="A54" s="387">
        <v>43624</v>
      </c>
      <c r="B54" s="202" t="s">
        <v>112</v>
      </c>
      <c r="C54" s="203">
        <v>226</v>
      </c>
      <c r="D54" s="203">
        <v>46</v>
      </c>
      <c r="E54" s="203">
        <v>46</v>
      </c>
      <c r="F54" s="203">
        <v>51</v>
      </c>
      <c r="G54" s="203">
        <v>4</v>
      </c>
      <c r="H54" s="204">
        <v>34</v>
      </c>
      <c r="I54" s="204"/>
      <c r="J54" s="205">
        <v>37</v>
      </c>
      <c r="K54" s="205"/>
      <c r="L54" s="205">
        <v>1</v>
      </c>
      <c r="M54" s="206">
        <f aca="true" t="shared" si="17" ref="M54:M59">SUM(C54*15,F54*7.5,G54*7.5,H54*7.5,I54*7.5,J54*7.5,K54*100,L54*20)</f>
        <v>4355</v>
      </c>
      <c r="N54" s="207">
        <v>1455</v>
      </c>
      <c r="O54" s="208"/>
      <c r="P54" s="209">
        <v>15</v>
      </c>
      <c r="Q54" s="122">
        <f t="shared" si="7"/>
        <v>2915</v>
      </c>
      <c r="R54" s="210">
        <v>62</v>
      </c>
    </row>
    <row r="55" spans="1:18" ht="12.75" customHeight="1">
      <c r="A55" s="387"/>
      <c r="B55" s="202" t="s">
        <v>113</v>
      </c>
      <c r="C55" s="203"/>
      <c r="D55" s="203"/>
      <c r="E55" s="203"/>
      <c r="F55" s="203"/>
      <c r="G55" s="203"/>
      <c r="H55" s="204"/>
      <c r="I55" s="204"/>
      <c r="J55" s="205"/>
      <c r="K55" s="205"/>
      <c r="L55" s="205"/>
      <c r="M55" s="206">
        <f t="shared" si="17"/>
        <v>0</v>
      </c>
      <c r="N55" s="207">
        <v>0</v>
      </c>
      <c r="O55" s="211"/>
      <c r="P55" s="212"/>
      <c r="Q55" s="122">
        <f t="shared" si="7"/>
        <v>0</v>
      </c>
      <c r="R55" s="210"/>
    </row>
    <row r="56" spans="1:18" ht="12.75" customHeight="1">
      <c r="A56" s="387"/>
      <c r="B56" s="202" t="s">
        <v>114</v>
      </c>
      <c r="C56" s="203">
        <v>375</v>
      </c>
      <c r="D56" s="203"/>
      <c r="E56" s="203">
        <v>134</v>
      </c>
      <c r="F56" s="203">
        <v>106</v>
      </c>
      <c r="G56" s="203">
        <v>4</v>
      </c>
      <c r="H56" s="204">
        <v>44</v>
      </c>
      <c r="I56" s="204"/>
      <c r="J56" s="205">
        <v>80</v>
      </c>
      <c r="K56" s="205">
        <v>1</v>
      </c>
      <c r="L56" s="205">
        <v>2</v>
      </c>
      <c r="M56" s="206">
        <f t="shared" si="17"/>
        <v>7520</v>
      </c>
      <c r="N56" s="207">
        <v>3120</v>
      </c>
      <c r="O56" s="208"/>
      <c r="P56" s="212"/>
      <c r="Q56" s="122">
        <f t="shared" si="7"/>
        <v>4400</v>
      </c>
      <c r="R56" s="210">
        <v>90</v>
      </c>
    </row>
    <row r="57" spans="1:18" ht="12.75" customHeight="1">
      <c r="A57" s="387"/>
      <c r="B57" s="213" t="s">
        <v>139</v>
      </c>
      <c r="C57" s="214">
        <v>169</v>
      </c>
      <c r="D57" s="214">
        <v>1</v>
      </c>
      <c r="E57" s="214">
        <v>15</v>
      </c>
      <c r="F57" s="214">
        <v>44</v>
      </c>
      <c r="G57" s="214">
        <v>0</v>
      </c>
      <c r="H57" s="215">
        <v>29</v>
      </c>
      <c r="I57" s="215">
        <v>0</v>
      </c>
      <c r="J57" s="216">
        <v>23</v>
      </c>
      <c r="K57" s="216"/>
      <c r="L57" s="216"/>
      <c r="M57" s="207">
        <f t="shared" si="17"/>
        <v>3255</v>
      </c>
      <c r="N57" s="207">
        <v>1035</v>
      </c>
      <c r="O57" s="217"/>
      <c r="P57" s="218"/>
      <c r="Q57" s="122">
        <f t="shared" si="7"/>
        <v>2220</v>
      </c>
      <c r="R57" s="114">
        <v>11</v>
      </c>
    </row>
    <row r="58" spans="1:18" ht="12.75" customHeight="1">
      <c r="A58" s="387"/>
      <c r="B58" s="202" t="s">
        <v>115</v>
      </c>
      <c r="C58" s="203">
        <v>167</v>
      </c>
      <c r="D58" s="203">
        <v>47</v>
      </c>
      <c r="E58" s="203">
        <v>9</v>
      </c>
      <c r="F58" s="203">
        <v>35</v>
      </c>
      <c r="G58" s="203">
        <v>2</v>
      </c>
      <c r="H58" s="204">
        <v>17</v>
      </c>
      <c r="I58" s="204"/>
      <c r="J58" s="205">
        <v>23</v>
      </c>
      <c r="K58" s="205"/>
      <c r="L58" s="205"/>
      <c r="M58" s="206">
        <f t="shared" si="17"/>
        <v>3082.5</v>
      </c>
      <c r="N58" s="207">
        <v>1245</v>
      </c>
      <c r="O58" s="208"/>
      <c r="P58" s="212"/>
      <c r="Q58" s="122">
        <f t="shared" si="7"/>
        <v>1837.5</v>
      </c>
      <c r="R58" s="210">
        <v>52</v>
      </c>
    </row>
    <row r="59" spans="1:18" ht="12.75" customHeight="1">
      <c r="A59" s="387"/>
      <c r="B59" s="202" t="s">
        <v>116</v>
      </c>
      <c r="C59" s="203">
        <v>33</v>
      </c>
      <c r="D59" s="203">
        <v>6</v>
      </c>
      <c r="E59" s="203">
        <v>17</v>
      </c>
      <c r="F59" s="203">
        <v>6</v>
      </c>
      <c r="G59" s="203"/>
      <c r="H59" s="204"/>
      <c r="I59" s="204"/>
      <c r="J59" s="205">
        <v>6</v>
      </c>
      <c r="K59" s="205"/>
      <c r="L59" s="205"/>
      <c r="M59" s="206">
        <f t="shared" si="17"/>
        <v>585</v>
      </c>
      <c r="N59" s="207">
        <v>67.5</v>
      </c>
      <c r="O59" s="208"/>
      <c r="P59" s="212"/>
      <c r="Q59" s="122">
        <f t="shared" si="7"/>
        <v>517.5</v>
      </c>
      <c r="R59" s="210">
        <v>2</v>
      </c>
    </row>
    <row r="60" spans="1:18" ht="12.75" customHeight="1">
      <c r="A60" s="387"/>
      <c r="B60" s="219" t="s">
        <v>117</v>
      </c>
      <c r="C60" s="220">
        <f aca="true" t="shared" si="18" ref="C60:P60">SUM(C54:C59)</f>
        <v>970</v>
      </c>
      <c r="D60" s="220">
        <f t="shared" si="18"/>
        <v>100</v>
      </c>
      <c r="E60" s="220">
        <f t="shared" si="18"/>
        <v>221</v>
      </c>
      <c r="F60" s="220">
        <f t="shared" si="18"/>
        <v>242</v>
      </c>
      <c r="G60" s="220">
        <f t="shared" si="18"/>
        <v>10</v>
      </c>
      <c r="H60" s="220">
        <f t="shared" si="18"/>
        <v>124</v>
      </c>
      <c r="I60" s="220">
        <f t="shared" si="18"/>
        <v>0</v>
      </c>
      <c r="J60" s="220">
        <f t="shared" si="18"/>
        <v>169</v>
      </c>
      <c r="K60" s="220">
        <f t="shared" si="18"/>
        <v>1</v>
      </c>
      <c r="L60" s="220">
        <f t="shared" si="18"/>
        <v>3</v>
      </c>
      <c r="M60" s="221">
        <f t="shared" si="18"/>
        <v>18797.5</v>
      </c>
      <c r="N60" s="221">
        <f t="shared" si="18"/>
        <v>6922.5</v>
      </c>
      <c r="O60" s="220">
        <f t="shared" si="18"/>
        <v>0</v>
      </c>
      <c r="P60" s="220">
        <f t="shared" si="18"/>
        <v>15</v>
      </c>
      <c r="Q60" s="120">
        <f t="shared" si="7"/>
        <v>11890</v>
      </c>
      <c r="R60" s="121">
        <f>SUM(R54:R59)</f>
        <v>217</v>
      </c>
    </row>
    <row r="61" spans="1:18" ht="12.75" customHeight="1">
      <c r="A61" s="387">
        <v>43625</v>
      </c>
      <c r="B61" s="202" t="s">
        <v>112</v>
      </c>
      <c r="C61" s="203">
        <v>384</v>
      </c>
      <c r="D61" s="203">
        <v>90</v>
      </c>
      <c r="E61" s="203">
        <v>22</v>
      </c>
      <c r="F61" s="203">
        <v>102</v>
      </c>
      <c r="G61" s="203">
        <v>2</v>
      </c>
      <c r="H61" s="204">
        <v>34</v>
      </c>
      <c r="I61" s="204"/>
      <c r="J61" s="205">
        <v>61</v>
      </c>
      <c r="K61" s="205"/>
      <c r="L61" s="205"/>
      <c r="M61" s="206">
        <f aca="true" t="shared" si="19" ref="M61:M66">SUM(C61*15,F61*7.5,G61*7.5,H61*7.5,I61*7.5,J61*7.5,K61*100,L61*20)</f>
        <v>7252.5</v>
      </c>
      <c r="N61" s="207">
        <v>2902.5</v>
      </c>
      <c r="O61" s="208"/>
      <c r="P61" s="209"/>
      <c r="Q61" s="122">
        <f t="shared" si="7"/>
        <v>4350</v>
      </c>
      <c r="R61" s="210">
        <v>100</v>
      </c>
    </row>
    <row r="62" spans="1:18" ht="12.75" customHeight="1">
      <c r="A62" s="387"/>
      <c r="B62" s="202" t="s">
        <v>113</v>
      </c>
      <c r="C62" s="203"/>
      <c r="D62" s="203"/>
      <c r="E62" s="203"/>
      <c r="F62" s="203"/>
      <c r="G62" s="203"/>
      <c r="H62" s="204"/>
      <c r="I62" s="204"/>
      <c r="J62" s="205"/>
      <c r="K62" s="205"/>
      <c r="L62" s="205"/>
      <c r="M62" s="206">
        <f t="shared" si="19"/>
        <v>0</v>
      </c>
      <c r="N62" s="207">
        <v>0</v>
      </c>
      <c r="O62" s="211"/>
      <c r="P62" s="212"/>
      <c r="Q62" s="122">
        <f t="shared" si="7"/>
        <v>0</v>
      </c>
      <c r="R62" s="210"/>
    </row>
    <row r="63" spans="1:18" ht="12.75" customHeight="1">
      <c r="A63" s="387"/>
      <c r="B63" s="202" t="s">
        <v>114</v>
      </c>
      <c r="C63" s="203">
        <v>341</v>
      </c>
      <c r="D63" s="203"/>
      <c r="E63" s="203">
        <v>13</v>
      </c>
      <c r="F63" s="203">
        <v>52</v>
      </c>
      <c r="G63" s="203">
        <v>5</v>
      </c>
      <c r="H63" s="204">
        <v>55</v>
      </c>
      <c r="I63" s="204"/>
      <c r="J63" s="205">
        <v>96</v>
      </c>
      <c r="K63" s="205"/>
      <c r="L63" s="205"/>
      <c r="M63" s="206">
        <f t="shared" si="19"/>
        <v>6675</v>
      </c>
      <c r="N63" s="207">
        <v>2437.5</v>
      </c>
      <c r="O63" s="208"/>
      <c r="P63" s="212"/>
      <c r="Q63" s="122">
        <f t="shared" si="7"/>
        <v>4237.5</v>
      </c>
      <c r="R63" s="210">
        <v>84</v>
      </c>
    </row>
    <row r="64" spans="1:18" ht="12.75" customHeight="1">
      <c r="A64" s="387"/>
      <c r="B64" s="213" t="s">
        <v>139</v>
      </c>
      <c r="C64" s="214">
        <v>175</v>
      </c>
      <c r="D64" s="214">
        <v>1</v>
      </c>
      <c r="E64" s="214">
        <v>3</v>
      </c>
      <c r="F64" s="214">
        <v>35</v>
      </c>
      <c r="G64" s="214">
        <v>0</v>
      </c>
      <c r="H64" s="215">
        <v>25</v>
      </c>
      <c r="I64" s="215">
        <v>0</v>
      </c>
      <c r="J64" s="216">
        <v>27</v>
      </c>
      <c r="K64" s="216"/>
      <c r="L64" s="216"/>
      <c r="M64" s="207">
        <f t="shared" si="19"/>
        <v>3277.5</v>
      </c>
      <c r="N64" s="207">
        <v>990</v>
      </c>
      <c r="O64" s="217"/>
      <c r="P64" s="218"/>
      <c r="Q64" s="122">
        <f t="shared" si="7"/>
        <v>2287.5</v>
      </c>
      <c r="R64" s="114">
        <v>44</v>
      </c>
    </row>
    <row r="65" spans="1:18" ht="12.75" customHeight="1">
      <c r="A65" s="387"/>
      <c r="B65" s="202" t="s">
        <v>115</v>
      </c>
      <c r="C65" s="203">
        <v>183</v>
      </c>
      <c r="D65" s="203">
        <v>19</v>
      </c>
      <c r="E65" s="203">
        <v>20</v>
      </c>
      <c r="F65" s="203">
        <v>38</v>
      </c>
      <c r="G65" s="203">
        <v>3</v>
      </c>
      <c r="H65" s="204">
        <v>32</v>
      </c>
      <c r="I65" s="204"/>
      <c r="J65" s="205">
        <v>43</v>
      </c>
      <c r="K65" s="205"/>
      <c r="L65" s="205"/>
      <c r="M65" s="206">
        <f t="shared" si="19"/>
        <v>3615</v>
      </c>
      <c r="N65" s="207">
        <v>1125</v>
      </c>
      <c r="O65" s="208"/>
      <c r="P65" s="212"/>
      <c r="Q65" s="122">
        <f t="shared" si="7"/>
        <v>2490</v>
      </c>
      <c r="R65" s="210">
        <v>48</v>
      </c>
    </row>
    <row r="66" spans="1:18" ht="12.75" customHeight="1">
      <c r="A66" s="387"/>
      <c r="B66" s="202" t="s">
        <v>116</v>
      </c>
      <c r="C66" s="203">
        <v>56</v>
      </c>
      <c r="D66" s="203">
        <v>40</v>
      </c>
      <c r="E66" s="203">
        <v>7</v>
      </c>
      <c r="F66" s="203">
        <v>5</v>
      </c>
      <c r="G66" s="203"/>
      <c r="H66" s="204">
        <v>19</v>
      </c>
      <c r="I66" s="204"/>
      <c r="J66" s="205">
        <v>15</v>
      </c>
      <c r="K66" s="205"/>
      <c r="L66" s="205"/>
      <c r="M66" s="206">
        <f t="shared" si="19"/>
        <v>1132.5</v>
      </c>
      <c r="N66" s="207">
        <v>360</v>
      </c>
      <c r="O66" s="208"/>
      <c r="P66" s="212"/>
      <c r="Q66" s="122">
        <f t="shared" si="7"/>
        <v>772.5</v>
      </c>
      <c r="R66" s="210">
        <v>14</v>
      </c>
    </row>
    <row r="67" spans="1:18" ht="12.75" customHeight="1">
      <c r="A67" s="387"/>
      <c r="B67" s="219" t="s">
        <v>117</v>
      </c>
      <c r="C67" s="220">
        <f aca="true" t="shared" si="20" ref="C67:P67">SUM(C61:C66)</f>
        <v>1139</v>
      </c>
      <c r="D67" s="220">
        <f t="shared" si="20"/>
        <v>150</v>
      </c>
      <c r="E67" s="220">
        <f t="shared" si="20"/>
        <v>65</v>
      </c>
      <c r="F67" s="220">
        <f t="shared" si="20"/>
        <v>232</v>
      </c>
      <c r="G67" s="220">
        <f t="shared" si="20"/>
        <v>10</v>
      </c>
      <c r="H67" s="220">
        <f t="shared" si="20"/>
        <v>165</v>
      </c>
      <c r="I67" s="220">
        <f t="shared" si="20"/>
        <v>0</v>
      </c>
      <c r="J67" s="220">
        <f t="shared" si="20"/>
        <v>242</v>
      </c>
      <c r="K67" s="220">
        <f t="shared" si="20"/>
        <v>0</v>
      </c>
      <c r="L67" s="220">
        <f t="shared" si="20"/>
        <v>0</v>
      </c>
      <c r="M67" s="221">
        <f t="shared" si="20"/>
        <v>21952.5</v>
      </c>
      <c r="N67" s="221">
        <f t="shared" si="20"/>
        <v>7815</v>
      </c>
      <c r="O67" s="220">
        <f t="shared" si="20"/>
        <v>0</v>
      </c>
      <c r="P67" s="220">
        <f t="shared" si="20"/>
        <v>0</v>
      </c>
      <c r="Q67" s="120">
        <f t="shared" si="7"/>
        <v>14137.5</v>
      </c>
      <c r="R67" s="121">
        <f>SUM(R61:R66)</f>
        <v>290</v>
      </c>
    </row>
    <row r="68" spans="1:18" ht="12.75" customHeight="1">
      <c r="A68" s="402" t="s">
        <v>118</v>
      </c>
      <c r="B68" s="402"/>
      <c r="C68" s="201">
        <f aca="true" t="shared" si="21" ref="C68:R68">SUM(C25,C32,C39,C46,C53,C60,C67)</f>
        <v>3578</v>
      </c>
      <c r="D68" s="201">
        <f t="shared" si="21"/>
        <v>494</v>
      </c>
      <c r="E68" s="201">
        <f t="shared" si="21"/>
        <v>858</v>
      </c>
      <c r="F68" s="201">
        <f t="shared" si="21"/>
        <v>939</v>
      </c>
      <c r="G68" s="201">
        <f t="shared" si="21"/>
        <v>44</v>
      </c>
      <c r="H68" s="201">
        <f t="shared" si="21"/>
        <v>451</v>
      </c>
      <c r="I68" s="201">
        <f t="shared" si="21"/>
        <v>0</v>
      </c>
      <c r="J68" s="201">
        <f t="shared" si="21"/>
        <v>650</v>
      </c>
      <c r="K68" s="201">
        <f t="shared" si="21"/>
        <v>4</v>
      </c>
      <c r="L68" s="201">
        <f t="shared" si="21"/>
        <v>6</v>
      </c>
      <c r="M68" s="201">
        <f t="shared" si="21"/>
        <v>69820</v>
      </c>
      <c r="N68" s="201">
        <f t="shared" si="21"/>
        <v>19812.5</v>
      </c>
      <c r="O68" s="201">
        <f t="shared" si="21"/>
        <v>0</v>
      </c>
      <c r="P68" s="201">
        <f t="shared" si="21"/>
        <v>15</v>
      </c>
      <c r="Q68" s="201">
        <f t="shared" si="21"/>
        <v>50022.5</v>
      </c>
      <c r="R68" s="201">
        <f t="shared" si="21"/>
        <v>700</v>
      </c>
    </row>
    <row r="69" spans="1:18" ht="12.75" customHeight="1">
      <c r="A69" s="387">
        <v>43626</v>
      </c>
      <c r="B69" s="202" t="s">
        <v>112</v>
      </c>
      <c r="C69" s="203">
        <v>0</v>
      </c>
      <c r="D69" s="203">
        <v>0</v>
      </c>
      <c r="E69" s="203">
        <v>0</v>
      </c>
      <c r="F69" s="203">
        <v>0</v>
      </c>
      <c r="G69" s="203">
        <v>0</v>
      </c>
      <c r="H69" s="204">
        <v>0</v>
      </c>
      <c r="I69" s="204"/>
      <c r="J69" s="205">
        <v>0</v>
      </c>
      <c r="K69" s="205">
        <v>0</v>
      </c>
      <c r="L69" s="205"/>
      <c r="M69" s="206">
        <f aca="true" t="shared" si="22" ref="M69:M74">SUM(C69*15,F69*7.5,G69*7.5,H69*7.5,I69*7.5,J69*7.5,K69*100,L69*20)</f>
        <v>0</v>
      </c>
      <c r="N69" s="207">
        <v>0</v>
      </c>
      <c r="O69" s="208"/>
      <c r="P69" s="209"/>
      <c r="Q69" s="122">
        <f aca="true" t="shared" si="23" ref="Q69:Q117">SUM(M69-N69)-O69+P69</f>
        <v>0</v>
      </c>
      <c r="R69" s="210">
        <v>0</v>
      </c>
    </row>
    <row r="70" spans="1:18" ht="12.75" customHeight="1">
      <c r="A70" s="387"/>
      <c r="B70" s="202" t="s">
        <v>113</v>
      </c>
      <c r="C70" s="203"/>
      <c r="D70" s="203"/>
      <c r="E70" s="203"/>
      <c r="F70" s="203"/>
      <c r="G70" s="203"/>
      <c r="H70" s="204"/>
      <c r="I70" s="204"/>
      <c r="J70" s="205"/>
      <c r="K70" s="205"/>
      <c r="L70" s="205"/>
      <c r="M70" s="206">
        <f t="shared" si="22"/>
        <v>0</v>
      </c>
      <c r="N70" s="207">
        <v>0</v>
      </c>
      <c r="O70" s="211"/>
      <c r="P70" s="212"/>
      <c r="Q70" s="122">
        <f t="shared" si="23"/>
        <v>0</v>
      </c>
      <c r="R70" s="210"/>
    </row>
    <row r="71" spans="1:18" ht="12.75" customHeight="1">
      <c r="A71" s="387"/>
      <c r="B71" s="202" t="s">
        <v>114</v>
      </c>
      <c r="C71" s="203">
        <v>262</v>
      </c>
      <c r="D71" s="203">
        <v>18</v>
      </c>
      <c r="E71" s="203">
        <v>69</v>
      </c>
      <c r="F71" s="203">
        <v>50</v>
      </c>
      <c r="G71" s="203">
        <v>2</v>
      </c>
      <c r="H71" s="204">
        <v>11</v>
      </c>
      <c r="I71" s="204"/>
      <c r="J71" s="205">
        <v>25</v>
      </c>
      <c r="K71" s="205"/>
      <c r="L71" s="205"/>
      <c r="M71" s="206">
        <f t="shared" si="22"/>
        <v>4590</v>
      </c>
      <c r="N71" s="207">
        <v>1387.5</v>
      </c>
      <c r="O71" s="208"/>
      <c r="P71" s="212"/>
      <c r="Q71" s="122">
        <f t="shared" si="23"/>
        <v>3202.5</v>
      </c>
      <c r="R71" s="210">
        <v>25</v>
      </c>
    </row>
    <row r="72" spans="1:18" ht="12.75" customHeight="1">
      <c r="A72" s="387"/>
      <c r="B72" s="213" t="s">
        <v>139</v>
      </c>
      <c r="C72" s="214">
        <v>120</v>
      </c>
      <c r="D72" s="214">
        <v>0</v>
      </c>
      <c r="E72" s="214">
        <v>3</v>
      </c>
      <c r="F72" s="214">
        <v>29</v>
      </c>
      <c r="G72" s="214">
        <v>0</v>
      </c>
      <c r="H72" s="215">
        <v>12</v>
      </c>
      <c r="I72" s="215">
        <v>0</v>
      </c>
      <c r="J72" s="216">
        <v>8</v>
      </c>
      <c r="K72" s="216"/>
      <c r="L72" s="216"/>
      <c r="M72" s="207">
        <f t="shared" si="22"/>
        <v>2167.5</v>
      </c>
      <c r="N72" s="207">
        <v>457.5</v>
      </c>
      <c r="O72" s="217"/>
      <c r="P72" s="218"/>
      <c r="Q72" s="122">
        <f t="shared" si="23"/>
        <v>1710</v>
      </c>
      <c r="R72" s="114">
        <v>25</v>
      </c>
    </row>
    <row r="73" spans="1:18" ht="12.75" customHeight="1">
      <c r="A73" s="387"/>
      <c r="B73" s="202" t="s">
        <v>115</v>
      </c>
      <c r="C73" s="203">
        <v>90</v>
      </c>
      <c r="D73" s="203">
        <v>26</v>
      </c>
      <c r="E73" s="203">
        <v>16</v>
      </c>
      <c r="F73" s="203">
        <v>10</v>
      </c>
      <c r="G73" s="203"/>
      <c r="H73" s="204">
        <v>7</v>
      </c>
      <c r="I73" s="204">
        <v>1</v>
      </c>
      <c r="J73" s="205">
        <v>10</v>
      </c>
      <c r="K73" s="205"/>
      <c r="L73" s="205"/>
      <c r="M73" s="206">
        <f t="shared" si="22"/>
        <v>1560</v>
      </c>
      <c r="N73" s="207">
        <v>90</v>
      </c>
      <c r="O73" s="208"/>
      <c r="P73" s="212"/>
      <c r="Q73" s="122">
        <f t="shared" si="23"/>
        <v>1470</v>
      </c>
      <c r="R73" s="210">
        <v>5</v>
      </c>
    </row>
    <row r="74" spans="1:18" ht="12.75" customHeight="1">
      <c r="A74" s="387"/>
      <c r="B74" s="202" t="s">
        <v>116</v>
      </c>
      <c r="C74" s="203">
        <v>26</v>
      </c>
      <c r="D74" s="203">
        <v>15</v>
      </c>
      <c r="E74" s="203">
        <v>10</v>
      </c>
      <c r="F74" s="203">
        <v>3</v>
      </c>
      <c r="G74" s="203"/>
      <c r="H74" s="204">
        <v>1</v>
      </c>
      <c r="I74" s="204"/>
      <c r="J74" s="205">
        <v>2</v>
      </c>
      <c r="K74" s="205"/>
      <c r="L74" s="205"/>
      <c r="M74" s="206">
        <f t="shared" si="22"/>
        <v>435</v>
      </c>
      <c r="N74" s="207">
        <v>82.5</v>
      </c>
      <c r="O74" s="208"/>
      <c r="P74" s="212"/>
      <c r="Q74" s="122">
        <f t="shared" si="23"/>
        <v>352.5</v>
      </c>
      <c r="R74" s="210">
        <v>3</v>
      </c>
    </row>
    <row r="75" spans="1:18" ht="12.75" customHeight="1">
      <c r="A75" s="387"/>
      <c r="B75" s="219" t="s">
        <v>117</v>
      </c>
      <c r="C75" s="220">
        <f aca="true" t="shared" si="24" ref="C75:P75">SUM(C69:C74)</f>
        <v>498</v>
      </c>
      <c r="D75" s="220">
        <f t="shared" si="24"/>
        <v>59</v>
      </c>
      <c r="E75" s="220">
        <f t="shared" si="24"/>
        <v>98</v>
      </c>
      <c r="F75" s="220">
        <f t="shared" si="24"/>
        <v>92</v>
      </c>
      <c r="G75" s="220">
        <f t="shared" si="24"/>
        <v>2</v>
      </c>
      <c r="H75" s="220">
        <f t="shared" si="24"/>
        <v>31</v>
      </c>
      <c r="I75" s="220">
        <f t="shared" si="24"/>
        <v>1</v>
      </c>
      <c r="J75" s="220">
        <f t="shared" si="24"/>
        <v>45</v>
      </c>
      <c r="K75" s="220">
        <f t="shared" si="24"/>
        <v>0</v>
      </c>
      <c r="L75" s="220">
        <f t="shared" si="24"/>
        <v>0</v>
      </c>
      <c r="M75" s="221">
        <f t="shared" si="24"/>
        <v>8752.5</v>
      </c>
      <c r="N75" s="221">
        <f t="shared" si="24"/>
        <v>2017.5</v>
      </c>
      <c r="O75" s="220">
        <f t="shared" si="24"/>
        <v>0</v>
      </c>
      <c r="P75" s="220">
        <f t="shared" si="24"/>
        <v>0</v>
      </c>
      <c r="Q75" s="120">
        <f t="shared" si="23"/>
        <v>6735</v>
      </c>
      <c r="R75" s="121">
        <f>SUM(R69:R74)</f>
        <v>58</v>
      </c>
    </row>
    <row r="76" spans="1:18" ht="12.75" customHeight="1">
      <c r="A76" s="387">
        <v>43627</v>
      </c>
      <c r="B76" s="202" t="s">
        <v>112</v>
      </c>
      <c r="C76" s="203">
        <v>113</v>
      </c>
      <c r="D76" s="203">
        <v>32</v>
      </c>
      <c r="E76" s="203">
        <v>26</v>
      </c>
      <c r="F76" s="203">
        <v>67</v>
      </c>
      <c r="G76" s="203">
        <v>2</v>
      </c>
      <c r="H76" s="204">
        <v>4</v>
      </c>
      <c r="I76" s="204"/>
      <c r="J76" s="205">
        <v>25</v>
      </c>
      <c r="K76" s="205"/>
      <c r="L76" s="205"/>
      <c r="M76" s="206">
        <f aca="true" t="shared" si="25" ref="M76:M81">SUM(C76*15,F76*7.5,G76*7.5,H76*7.5,I76*7.5,J76*7.5,K76*100,L76*20)</f>
        <v>2430</v>
      </c>
      <c r="N76" s="207">
        <v>570</v>
      </c>
      <c r="O76" s="208"/>
      <c r="P76" s="209"/>
      <c r="Q76" s="122">
        <f t="shared" si="23"/>
        <v>1860</v>
      </c>
      <c r="R76" s="210">
        <v>22</v>
      </c>
    </row>
    <row r="77" spans="1:18" ht="12.75" customHeight="1">
      <c r="A77" s="387"/>
      <c r="B77" s="202" t="s">
        <v>113</v>
      </c>
      <c r="C77" s="203"/>
      <c r="D77" s="203"/>
      <c r="E77" s="203"/>
      <c r="F77" s="203"/>
      <c r="G77" s="203"/>
      <c r="H77" s="204"/>
      <c r="I77" s="204"/>
      <c r="J77" s="205"/>
      <c r="K77" s="205"/>
      <c r="L77" s="205"/>
      <c r="M77" s="206">
        <f t="shared" si="25"/>
        <v>0</v>
      </c>
      <c r="N77" s="207">
        <v>0</v>
      </c>
      <c r="O77" s="211"/>
      <c r="P77" s="212"/>
      <c r="Q77" s="122">
        <f t="shared" si="23"/>
        <v>0</v>
      </c>
      <c r="R77" s="210"/>
    </row>
    <row r="78" spans="1:18" ht="12.75" customHeight="1">
      <c r="A78" s="387"/>
      <c r="B78" s="202" t="s">
        <v>114</v>
      </c>
      <c r="C78" s="203">
        <v>107</v>
      </c>
      <c r="D78" s="203">
        <v>3</v>
      </c>
      <c r="E78" s="203">
        <v>49</v>
      </c>
      <c r="F78" s="203">
        <v>11</v>
      </c>
      <c r="G78" s="203">
        <v>1</v>
      </c>
      <c r="H78" s="204">
        <v>16</v>
      </c>
      <c r="I78" s="204"/>
      <c r="J78" s="205">
        <v>21</v>
      </c>
      <c r="K78" s="205">
        <v>2</v>
      </c>
      <c r="L78" s="205">
        <v>2</v>
      </c>
      <c r="M78" s="206">
        <f t="shared" si="25"/>
        <v>2212.5</v>
      </c>
      <c r="N78" s="207">
        <v>757.5</v>
      </c>
      <c r="O78" s="208"/>
      <c r="P78" s="212"/>
      <c r="Q78" s="122">
        <f t="shared" si="23"/>
        <v>1455</v>
      </c>
      <c r="R78" s="210">
        <v>20</v>
      </c>
    </row>
    <row r="79" spans="1:18" ht="12.75" customHeight="1">
      <c r="A79" s="387"/>
      <c r="B79" s="213" t="s">
        <v>139</v>
      </c>
      <c r="C79" s="214">
        <v>64</v>
      </c>
      <c r="D79" s="214">
        <v>0</v>
      </c>
      <c r="E79" s="214">
        <v>9</v>
      </c>
      <c r="F79" s="214">
        <v>10</v>
      </c>
      <c r="G79" s="214">
        <v>1</v>
      </c>
      <c r="H79" s="215">
        <v>4</v>
      </c>
      <c r="I79" s="215">
        <v>0</v>
      </c>
      <c r="J79" s="216">
        <v>3</v>
      </c>
      <c r="K79" s="216"/>
      <c r="L79" s="216"/>
      <c r="M79" s="207">
        <f t="shared" si="25"/>
        <v>1095</v>
      </c>
      <c r="N79" s="207">
        <v>202.5</v>
      </c>
      <c r="O79" s="217"/>
      <c r="P79" s="218"/>
      <c r="Q79" s="122">
        <f t="shared" si="23"/>
        <v>892.5</v>
      </c>
      <c r="R79" s="114">
        <v>8</v>
      </c>
    </row>
    <row r="80" spans="1:18" ht="12.75" customHeight="1">
      <c r="A80" s="387"/>
      <c r="B80" s="202" t="s">
        <v>115</v>
      </c>
      <c r="C80" s="203">
        <v>69</v>
      </c>
      <c r="D80" s="203">
        <v>29</v>
      </c>
      <c r="E80" s="203">
        <v>8</v>
      </c>
      <c r="F80" s="203">
        <v>4</v>
      </c>
      <c r="G80" s="203"/>
      <c r="H80" s="204">
        <v>6</v>
      </c>
      <c r="I80" s="204"/>
      <c r="J80" s="205">
        <v>9</v>
      </c>
      <c r="K80" s="205"/>
      <c r="L80" s="205"/>
      <c r="M80" s="206">
        <f t="shared" si="25"/>
        <v>1177.5</v>
      </c>
      <c r="N80" s="207">
        <v>292.5</v>
      </c>
      <c r="O80" s="208"/>
      <c r="P80" s="212"/>
      <c r="Q80" s="122">
        <f t="shared" si="23"/>
        <v>885</v>
      </c>
      <c r="R80" s="210">
        <v>13</v>
      </c>
    </row>
    <row r="81" spans="1:18" ht="12.75" customHeight="1">
      <c r="A81" s="387"/>
      <c r="B81" s="202" t="s">
        <v>116</v>
      </c>
      <c r="C81" s="203">
        <v>19</v>
      </c>
      <c r="D81" s="203">
        <v>33</v>
      </c>
      <c r="E81" s="203">
        <v>8</v>
      </c>
      <c r="F81" s="203">
        <v>3</v>
      </c>
      <c r="G81" s="203"/>
      <c r="H81" s="204">
        <v>1</v>
      </c>
      <c r="I81" s="204"/>
      <c r="J81" s="205"/>
      <c r="K81" s="205"/>
      <c r="L81" s="205"/>
      <c r="M81" s="206">
        <f t="shared" si="25"/>
        <v>315</v>
      </c>
      <c r="N81" s="207">
        <v>22.5</v>
      </c>
      <c r="O81" s="208">
        <v>0</v>
      </c>
      <c r="P81" s="212"/>
      <c r="Q81" s="122">
        <f t="shared" si="23"/>
        <v>292.5</v>
      </c>
      <c r="R81" s="210">
        <v>2</v>
      </c>
    </row>
    <row r="82" spans="1:18" ht="12.75" customHeight="1">
      <c r="A82" s="387"/>
      <c r="B82" s="219" t="s">
        <v>117</v>
      </c>
      <c r="C82" s="220">
        <f aca="true" t="shared" si="26" ref="C82:P82">SUM(C76:C81)</f>
        <v>372</v>
      </c>
      <c r="D82" s="220">
        <f t="shared" si="26"/>
        <v>97</v>
      </c>
      <c r="E82" s="220">
        <f t="shared" si="26"/>
        <v>100</v>
      </c>
      <c r="F82" s="220">
        <f t="shared" si="26"/>
        <v>95</v>
      </c>
      <c r="G82" s="220">
        <f t="shared" si="26"/>
        <v>4</v>
      </c>
      <c r="H82" s="220">
        <f t="shared" si="26"/>
        <v>31</v>
      </c>
      <c r="I82" s="220">
        <f t="shared" si="26"/>
        <v>0</v>
      </c>
      <c r="J82" s="220">
        <f t="shared" si="26"/>
        <v>58</v>
      </c>
      <c r="K82" s="220">
        <f t="shared" si="26"/>
        <v>2</v>
      </c>
      <c r="L82" s="220">
        <f t="shared" si="26"/>
        <v>2</v>
      </c>
      <c r="M82" s="221">
        <f t="shared" si="26"/>
        <v>7230</v>
      </c>
      <c r="N82" s="221">
        <f t="shared" si="26"/>
        <v>1845</v>
      </c>
      <c r="O82" s="220">
        <f t="shared" si="26"/>
        <v>0</v>
      </c>
      <c r="P82" s="220">
        <f t="shared" si="26"/>
        <v>0</v>
      </c>
      <c r="Q82" s="120">
        <f t="shared" si="23"/>
        <v>5385</v>
      </c>
      <c r="R82" s="121">
        <f>SUM(R76:R81)</f>
        <v>65</v>
      </c>
    </row>
    <row r="83" spans="1:18" ht="12.75" customHeight="1">
      <c r="A83" s="387">
        <v>43628</v>
      </c>
      <c r="B83" s="202" t="s">
        <v>112</v>
      </c>
      <c r="C83" s="203">
        <v>75</v>
      </c>
      <c r="D83" s="203">
        <v>53</v>
      </c>
      <c r="E83" s="203">
        <v>32</v>
      </c>
      <c r="F83" s="203">
        <v>62</v>
      </c>
      <c r="G83" s="203">
        <v>1</v>
      </c>
      <c r="H83" s="204">
        <v>10</v>
      </c>
      <c r="I83" s="204">
        <v>1</v>
      </c>
      <c r="J83" s="205">
        <v>8</v>
      </c>
      <c r="K83" s="205"/>
      <c r="L83" s="205"/>
      <c r="M83" s="206">
        <f aca="true" t="shared" si="27" ref="M83:M88">SUM(C83*15,F83*7.5,G83*7.5,H83*7.5,I83*7.5,J83*7.5,K83*100,L83*20)</f>
        <v>1740</v>
      </c>
      <c r="N83" s="207">
        <v>262.5</v>
      </c>
      <c r="O83" s="208"/>
      <c r="P83" s="209"/>
      <c r="Q83" s="122">
        <f t="shared" si="23"/>
        <v>1477.5</v>
      </c>
      <c r="R83" s="210">
        <v>9</v>
      </c>
    </row>
    <row r="84" spans="1:18" ht="12.75" customHeight="1">
      <c r="A84" s="387"/>
      <c r="B84" s="202" t="s">
        <v>113</v>
      </c>
      <c r="C84" s="203"/>
      <c r="D84" s="203"/>
      <c r="E84" s="203"/>
      <c r="F84" s="203"/>
      <c r="G84" s="203"/>
      <c r="H84" s="204"/>
      <c r="I84" s="204"/>
      <c r="J84" s="205"/>
      <c r="K84" s="205"/>
      <c r="L84" s="205"/>
      <c r="M84" s="206">
        <f t="shared" si="27"/>
        <v>0</v>
      </c>
      <c r="N84" s="207">
        <v>0</v>
      </c>
      <c r="O84" s="211"/>
      <c r="P84" s="212"/>
      <c r="Q84" s="122">
        <f t="shared" si="23"/>
        <v>0</v>
      </c>
      <c r="R84" s="210"/>
    </row>
    <row r="85" spans="1:18" ht="12.75" customHeight="1">
      <c r="A85" s="387"/>
      <c r="B85" s="202" t="s">
        <v>114</v>
      </c>
      <c r="C85" s="203">
        <v>199</v>
      </c>
      <c r="D85" s="203"/>
      <c r="E85" s="203">
        <v>110</v>
      </c>
      <c r="F85" s="203">
        <v>25</v>
      </c>
      <c r="G85" s="203">
        <v>1</v>
      </c>
      <c r="H85" s="204">
        <v>11</v>
      </c>
      <c r="I85" s="204"/>
      <c r="J85" s="205">
        <v>32</v>
      </c>
      <c r="K85" s="205">
        <v>1</v>
      </c>
      <c r="L85" s="205">
        <v>1</v>
      </c>
      <c r="M85" s="206">
        <f t="shared" si="27"/>
        <v>3622.5</v>
      </c>
      <c r="N85" s="207">
        <v>1132.5</v>
      </c>
      <c r="O85" s="208"/>
      <c r="P85" s="212"/>
      <c r="Q85" s="122">
        <f t="shared" si="23"/>
        <v>2490</v>
      </c>
      <c r="R85" s="210">
        <v>31</v>
      </c>
    </row>
    <row r="86" spans="1:18" ht="12.75" customHeight="1">
      <c r="A86" s="387"/>
      <c r="B86" s="213" t="s">
        <v>139</v>
      </c>
      <c r="C86" s="214">
        <v>65</v>
      </c>
      <c r="D86" s="214">
        <v>1</v>
      </c>
      <c r="E86" s="214">
        <v>5</v>
      </c>
      <c r="F86" s="214">
        <v>27</v>
      </c>
      <c r="G86" s="214">
        <v>0</v>
      </c>
      <c r="H86" s="215">
        <v>8</v>
      </c>
      <c r="I86" s="215">
        <v>0</v>
      </c>
      <c r="J86" s="216">
        <v>10</v>
      </c>
      <c r="K86" s="216"/>
      <c r="L86" s="216"/>
      <c r="M86" s="207">
        <f t="shared" si="27"/>
        <v>1312.5</v>
      </c>
      <c r="N86" s="207">
        <v>232.5</v>
      </c>
      <c r="O86" s="217"/>
      <c r="P86" s="218"/>
      <c r="Q86" s="122">
        <f t="shared" si="23"/>
        <v>1080</v>
      </c>
      <c r="R86" s="114">
        <v>12</v>
      </c>
    </row>
    <row r="87" spans="1:18" ht="12.75" customHeight="1">
      <c r="A87" s="387"/>
      <c r="B87" s="202" t="s">
        <v>115</v>
      </c>
      <c r="C87" s="203">
        <v>59</v>
      </c>
      <c r="D87" s="203">
        <v>25</v>
      </c>
      <c r="E87" s="203">
        <v>1</v>
      </c>
      <c r="F87" s="203">
        <v>25</v>
      </c>
      <c r="G87" s="203">
        <v>2</v>
      </c>
      <c r="H87" s="204">
        <v>7</v>
      </c>
      <c r="I87" s="204"/>
      <c r="J87" s="205">
        <v>11</v>
      </c>
      <c r="K87" s="205"/>
      <c r="L87" s="205"/>
      <c r="M87" s="206">
        <f t="shared" si="27"/>
        <v>1222.5</v>
      </c>
      <c r="N87" s="207">
        <v>382.5</v>
      </c>
      <c r="O87" s="208"/>
      <c r="P87" s="212"/>
      <c r="Q87" s="122">
        <f t="shared" si="23"/>
        <v>840</v>
      </c>
      <c r="R87" s="210">
        <v>21</v>
      </c>
    </row>
    <row r="88" spans="1:18" ht="12.75" customHeight="1">
      <c r="A88" s="387"/>
      <c r="B88" s="202" t="s">
        <v>116</v>
      </c>
      <c r="C88" s="203">
        <v>16</v>
      </c>
      <c r="D88" s="203">
        <v>36</v>
      </c>
      <c r="E88" s="203">
        <v>2</v>
      </c>
      <c r="F88" s="203">
        <v>1</v>
      </c>
      <c r="G88" s="203"/>
      <c r="H88" s="204"/>
      <c r="I88" s="204"/>
      <c r="J88" s="205">
        <v>2</v>
      </c>
      <c r="K88" s="205"/>
      <c r="L88" s="205"/>
      <c r="M88" s="206">
        <f t="shared" si="27"/>
        <v>262.5</v>
      </c>
      <c r="N88" s="207">
        <v>45</v>
      </c>
      <c r="O88" s="208"/>
      <c r="P88" s="212"/>
      <c r="Q88" s="122">
        <f t="shared" si="23"/>
        <v>217.5</v>
      </c>
      <c r="R88" s="210">
        <v>2</v>
      </c>
    </row>
    <row r="89" spans="1:24" ht="12.75" customHeight="1">
      <c r="A89" s="387"/>
      <c r="B89" s="219" t="s">
        <v>117</v>
      </c>
      <c r="C89" s="220">
        <f aca="true" t="shared" si="28" ref="C89:P89">SUM(C83:C88)</f>
        <v>414</v>
      </c>
      <c r="D89" s="220">
        <f t="shared" si="28"/>
        <v>115</v>
      </c>
      <c r="E89" s="220">
        <f t="shared" si="28"/>
        <v>150</v>
      </c>
      <c r="F89" s="220">
        <f t="shared" si="28"/>
        <v>140</v>
      </c>
      <c r="G89" s="220">
        <f t="shared" si="28"/>
        <v>4</v>
      </c>
      <c r="H89" s="220">
        <f t="shared" si="28"/>
        <v>36</v>
      </c>
      <c r="I89" s="220">
        <f t="shared" si="28"/>
        <v>1</v>
      </c>
      <c r="J89" s="220">
        <f t="shared" si="28"/>
        <v>63</v>
      </c>
      <c r="K89" s="220">
        <f t="shared" si="28"/>
        <v>1</v>
      </c>
      <c r="L89" s="220">
        <f t="shared" si="28"/>
        <v>1</v>
      </c>
      <c r="M89" s="221">
        <f t="shared" si="28"/>
        <v>8160</v>
      </c>
      <c r="N89" s="221">
        <f t="shared" si="28"/>
        <v>2055</v>
      </c>
      <c r="O89" s="220">
        <f t="shared" si="28"/>
        <v>0</v>
      </c>
      <c r="P89" s="220">
        <f t="shared" si="28"/>
        <v>0</v>
      </c>
      <c r="Q89" s="120">
        <f t="shared" si="23"/>
        <v>6105</v>
      </c>
      <c r="R89" s="121">
        <f>SUM(R83:R88)</f>
        <v>75</v>
      </c>
      <c r="T89" s="405" t="s">
        <v>150</v>
      </c>
      <c r="U89" s="405"/>
      <c r="V89" s="222" t="s">
        <v>102</v>
      </c>
      <c r="W89" s="222" t="s">
        <v>151</v>
      </c>
      <c r="X89" s="55"/>
    </row>
    <row r="90" spans="1:23" ht="12.75" customHeight="1">
      <c r="A90" s="406">
        <v>43629</v>
      </c>
      <c r="B90" s="223" t="s">
        <v>112</v>
      </c>
      <c r="C90" s="224"/>
      <c r="D90" s="224">
        <v>34</v>
      </c>
      <c r="E90" s="224">
        <v>286</v>
      </c>
      <c r="F90" s="224"/>
      <c r="G90" s="224"/>
      <c r="H90" s="225"/>
      <c r="I90" s="225"/>
      <c r="J90" s="226"/>
      <c r="K90" s="226"/>
      <c r="L90" s="226"/>
      <c r="M90" s="227">
        <f aca="true" t="shared" si="29" ref="M90:M95">SUM(C90*15,F90*7.5,G90*7.5,H90*7.5,I90*7.5,J90*7.5,K90*100,L90*20)</f>
        <v>0</v>
      </c>
      <c r="N90" s="228">
        <v>0</v>
      </c>
      <c r="O90" s="229"/>
      <c r="P90" s="230"/>
      <c r="Q90" s="231">
        <f t="shared" si="23"/>
        <v>0</v>
      </c>
      <c r="R90" s="232"/>
      <c r="S90"/>
      <c r="T90" s="407" t="s">
        <v>112</v>
      </c>
      <c r="U90" s="407"/>
      <c r="V90" s="233">
        <v>34</v>
      </c>
      <c r="W90" s="233">
        <v>286</v>
      </c>
    </row>
    <row r="91" spans="1:23" ht="12.75" customHeight="1">
      <c r="A91" s="406"/>
      <c r="B91" s="223" t="s">
        <v>113</v>
      </c>
      <c r="C91" s="224"/>
      <c r="D91" s="224"/>
      <c r="E91" s="224"/>
      <c r="F91" s="224"/>
      <c r="G91" s="224"/>
      <c r="H91" s="225"/>
      <c r="I91" s="225"/>
      <c r="J91" s="226"/>
      <c r="K91" s="226"/>
      <c r="L91" s="226"/>
      <c r="M91" s="227">
        <f t="shared" si="29"/>
        <v>0</v>
      </c>
      <c r="N91" s="228">
        <v>0</v>
      </c>
      <c r="O91" s="234"/>
      <c r="P91" s="235"/>
      <c r="Q91" s="231">
        <f t="shared" si="23"/>
        <v>0</v>
      </c>
      <c r="R91" s="232"/>
      <c r="S91"/>
      <c r="T91" s="407" t="s">
        <v>113</v>
      </c>
      <c r="U91" s="407"/>
      <c r="V91" s="233"/>
      <c r="W91" s="233"/>
    </row>
    <row r="92" spans="1:23" ht="12.75" customHeight="1">
      <c r="A92" s="406"/>
      <c r="B92" s="223" t="s">
        <v>114</v>
      </c>
      <c r="C92" s="224"/>
      <c r="D92" s="224">
        <v>0</v>
      </c>
      <c r="E92" s="224">
        <v>520</v>
      </c>
      <c r="F92" s="224"/>
      <c r="G92" s="224"/>
      <c r="H92" s="225"/>
      <c r="I92" s="225"/>
      <c r="J92" s="226"/>
      <c r="K92" s="226"/>
      <c r="L92" s="226"/>
      <c r="M92" s="227">
        <f t="shared" si="29"/>
        <v>0</v>
      </c>
      <c r="N92" s="228">
        <v>0</v>
      </c>
      <c r="O92" s="229"/>
      <c r="P92" s="235"/>
      <c r="Q92" s="231">
        <f t="shared" si="23"/>
        <v>0</v>
      </c>
      <c r="R92" s="232"/>
      <c r="S92"/>
      <c r="T92" s="407" t="s">
        <v>114</v>
      </c>
      <c r="U92" s="407"/>
      <c r="V92" s="233">
        <v>0</v>
      </c>
      <c r="W92" s="233">
        <v>520</v>
      </c>
    </row>
    <row r="93" spans="1:23" ht="12.75" customHeight="1">
      <c r="A93" s="406"/>
      <c r="B93" s="236" t="s">
        <v>139</v>
      </c>
      <c r="C93" s="237">
        <v>0</v>
      </c>
      <c r="D93" s="237">
        <v>1</v>
      </c>
      <c r="E93" s="237">
        <v>181</v>
      </c>
      <c r="F93" s="237">
        <v>0</v>
      </c>
      <c r="G93" s="237">
        <v>0</v>
      </c>
      <c r="H93" s="238">
        <v>0</v>
      </c>
      <c r="I93" s="238">
        <v>0</v>
      </c>
      <c r="J93" s="239">
        <v>0</v>
      </c>
      <c r="K93" s="239"/>
      <c r="L93" s="239"/>
      <c r="M93" s="228">
        <f t="shared" si="29"/>
        <v>0</v>
      </c>
      <c r="N93" s="228">
        <v>0</v>
      </c>
      <c r="O93" s="240"/>
      <c r="P93" s="241"/>
      <c r="Q93" s="231">
        <f t="shared" si="23"/>
        <v>0</v>
      </c>
      <c r="R93" s="242">
        <v>0</v>
      </c>
      <c r="S93"/>
      <c r="T93" s="407" t="s">
        <v>139</v>
      </c>
      <c r="U93" s="407">
        <v>0</v>
      </c>
      <c r="V93" s="243">
        <v>1</v>
      </c>
      <c r="W93" s="243">
        <v>181</v>
      </c>
    </row>
    <row r="94" spans="1:23" ht="12.75" customHeight="1">
      <c r="A94" s="406"/>
      <c r="B94" s="223" t="s">
        <v>115</v>
      </c>
      <c r="C94" s="224"/>
      <c r="D94" s="224">
        <v>43</v>
      </c>
      <c r="E94" s="224">
        <v>168</v>
      </c>
      <c r="F94" s="224"/>
      <c r="G94" s="224"/>
      <c r="H94" s="225"/>
      <c r="I94" s="225"/>
      <c r="J94" s="226"/>
      <c r="K94" s="226"/>
      <c r="L94" s="226"/>
      <c r="M94" s="227">
        <f t="shared" si="29"/>
        <v>0</v>
      </c>
      <c r="N94" s="228">
        <v>0</v>
      </c>
      <c r="O94" s="229"/>
      <c r="P94" s="235"/>
      <c r="Q94" s="231">
        <f t="shared" si="23"/>
        <v>0</v>
      </c>
      <c r="R94" s="232"/>
      <c r="S94"/>
      <c r="T94" s="407" t="s">
        <v>115</v>
      </c>
      <c r="U94" s="407"/>
      <c r="V94" s="233">
        <v>43</v>
      </c>
      <c r="W94" s="233">
        <v>168</v>
      </c>
    </row>
    <row r="95" spans="1:23" ht="12.75" customHeight="1">
      <c r="A95" s="406"/>
      <c r="B95" s="223" t="s">
        <v>116</v>
      </c>
      <c r="C95" s="224"/>
      <c r="D95" s="224">
        <v>37</v>
      </c>
      <c r="E95" s="224">
        <v>81</v>
      </c>
      <c r="F95" s="224"/>
      <c r="G95" s="224"/>
      <c r="H95" s="225"/>
      <c r="I95" s="225"/>
      <c r="J95" s="226"/>
      <c r="K95" s="226"/>
      <c r="L95" s="226"/>
      <c r="M95" s="227">
        <f t="shared" si="29"/>
        <v>0</v>
      </c>
      <c r="N95" s="228">
        <v>0</v>
      </c>
      <c r="O95" s="229"/>
      <c r="P95" s="235"/>
      <c r="Q95" s="231">
        <f t="shared" si="23"/>
        <v>0</v>
      </c>
      <c r="R95" s="232"/>
      <c r="S95"/>
      <c r="T95" s="407" t="s">
        <v>116</v>
      </c>
      <c r="U95" s="407"/>
      <c r="V95" s="233">
        <v>37</v>
      </c>
      <c r="W95" s="233">
        <v>81</v>
      </c>
    </row>
    <row r="96" spans="1:23" ht="12.75" customHeight="1">
      <c r="A96" s="406"/>
      <c r="B96" s="219" t="s">
        <v>117</v>
      </c>
      <c r="C96" s="220">
        <f aca="true" t="shared" si="30" ref="C96:P96">SUM(C90:C95)</f>
        <v>0</v>
      </c>
      <c r="D96" s="220">
        <f t="shared" si="30"/>
        <v>115</v>
      </c>
      <c r="E96" s="220">
        <f t="shared" si="30"/>
        <v>1236</v>
      </c>
      <c r="F96" s="220">
        <f t="shared" si="30"/>
        <v>0</v>
      </c>
      <c r="G96" s="220">
        <f t="shared" si="30"/>
        <v>0</v>
      </c>
      <c r="H96" s="220">
        <f t="shared" si="30"/>
        <v>0</v>
      </c>
      <c r="I96" s="220">
        <f t="shared" si="30"/>
        <v>0</v>
      </c>
      <c r="J96" s="220">
        <f t="shared" si="30"/>
        <v>0</v>
      </c>
      <c r="K96" s="220">
        <f t="shared" si="30"/>
        <v>0</v>
      </c>
      <c r="L96" s="220">
        <f t="shared" si="30"/>
        <v>0</v>
      </c>
      <c r="M96" s="221">
        <f t="shared" si="30"/>
        <v>0</v>
      </c>
      <c r="N96" s="221">
        <f t="shared" si="30"/>
        <v>0</v>
      </c>
      <c r="O96" s="220">
        <f t="shared" si="30"/>
        <v>0</v>
      </c>
      <c r="P96" s="220">
        <f t="shared" si="30"/>
        <v>0</v>
      </c>
      <c r="Q96" s="120">
        <f t="shared" si="23"/>
        <v>0</v>
      </c>
      <c r="R96" s="121">
        <f>SUM(R90:R95)</f>
        <v>0</v>
      </c>
      <c r="S96" s="244"/>
      <c r="T96" s="404" t="s">
        <v>152</v>
      </c>
      <c r="U96" s="404"/>
      <c r="V96" s="245">
        <f>SUM(V90:V95)</f>
        <v>115</v>
      </c>
      <c r="W96" s="245">
        <f>SUM(W90:W95)</f>
        <v>1236</v>
      </c>
    </row>
    <row r="97" spans="1:21" ht="12.75" customHeight="1">
      <c r="A97" s="387">
        <v>43630</v>
      </c>
      <c r="B97" s="202" t="s">
        <v>112</v>
      </c>
      <c r="C97" s="203">
        <v>130</v>
      </c>
      <c r="D97" s="203">
        <v>37</v>
      </c>
      <c r="E97" s="203">
        <v>9</v>
      </c>
      <c r="F97" s="203">
        <v>22</v>
      </c>
      <c r="G97" s="203"/>
      <c r="H97" s="204">
        <v>16</v>
      </c>
      <c r="I97" s="204"/>
      <c r="J97" s="205">
        <v>22</v>
      </c>
      <c r="K97" s="205"/>
      <c r="L97" s="205"/>
      <c r="M97" s="206">
        <f aca="true" t="shared" si="31" ref="M97:M102">SUM(C97*15,F97*7.5,G97*7.5,H97*7.5,I97*7.5,J97*7.5,K97*100,L97*20)</f>
        <v>2400</v>
      </c>
      <c r="N97" s="207">
        <v>712.5</v>
      </c>
      <c r="O97" s="208"/>
      <c r="P97" s="209"/>
      <c r="Q97" s="122">
        <f t="shared" si="23"/>
        <v>1687.5</v>
      </c>
      <c r="R97" s="210">
        <v>24</v>
      </c>
      <c r="S97" s="246"/>
      <c r="T97" s="246"/>
      <c r="U97" s="246"/>
    </row>
    <row r="98" spans="1:18" ht="12.75" customHeight="1">
      <c r="A98" s="387"/>
      <c r="B98" s="202" t="s">
        <v>113</v>
      </c>
      <c r="C98" s="203"/>
      <c r="D98" s="203"/>
      <c r="E98" s="203"/>
      <c r="F98" s="203"/>
      <c r="G98" s="203"/>
      <c r="H98" s="204"/>
      <c r="I98" s="204"/>
      <c r="J98" s="205"/>
      <c r="K98" s="205"/>
      <c r="L98" s="205"/>
      <c r="M98" s="206">
        <f t="shared" si="31"/>
        <v>0</v>
      </c>
      <c r="N98" s="207">
        <v>0</v>
      </c>
      <c r="O98" s="211"/>
      <c r="P98" s="212"/>
      <c r="Q98" s="122">
        <f t="shared" si="23"/>
        <v>0</v>
      </c>
      <c r="R98" s="210"/>
    </row>
    <row r="99" spans="1:18" ht="12.75" customHeight="1">
      <c r="A99" s="387"/>
      <c r="B99" s="202" t="s">
        <v>114</v>
      </c>
      <c r="C99" s="203">
        <v>193</v>
      </c>
      <c r="D99" s="203"/>
      <c r="E99" s="203">
        <v>10</v>
      </c>
      <c r="F99" s="203">
        <v>33</v>
      </c>
      <c r="G99" s="203"/>
      <c r="H99" s="204">
        <v>21</v>
      </c>
      <c r="I99" s="204"/>
      <c r="J99" s="205">
        <v>20</v>
      </c>
      <c r="K99" s="205"/>
      <c r="L99" s="205"/>
      <c r="M99" s="206">
        <f t="shared" si="31"/>
        <v>3450</v>
      </c>
      <c r="N99" s="207">
        <v>855</v>
      </c>
      <c r="O99" s="208"/>
      <c r="P99" s="212"/>
      <c r="Q99" s="122">
        <f t="shared" si="23"/>
        <v>2595</v>
      </c>
      <c r="R99" s="210">
        <v>32</v>
      </c>
    </row>
    <row r="100" spans="1:18" ht="12.75" customHeight="1">
      <c r="A100" s="387"/>
      <c r="B100" s="213" t="s">
        <v>139</v>
      </c>
      <c r="C100" s="214">
        <v>82</v>
      </c>
      <c r="D100" s="214">
        <v>1</v>
      </c>
      <c r="E100" s="214">
        <v>1</v>
      </c>
      <c r="F100" s="214">
        <v>21</v>
      </c>
      <c r="G100" s="214">
        <v>1</v>
      </c>
      <c r="H100" s="215">
        <v>10</v>
      </c>
      <c r="I100" s="215">
        <v>0</v>
      </c>
      <c r="J100" s="216">
        <v>4</v>
      </c>
      <c r="K100" s="216"/>
      <c r="L100" s="216"/>
      <c r="M100" s="207">
        <f t="shared" si="31"/>
        <v>1500</v>
      </c>
      <c r="N100" s="207">
        <v>210</v>
      </c>
      <c r="O100" s="217"/>
      <c r="P100" s="218"/>
      <c r="Q100" s="122">
        <f t="shared" si="23"/>
        <v>1290</v>
      </c>
      <c r="R100" s="114">
        <v>0</v>
      </c>
    </row>
    <row r="101" spans="1:18" ht="12.75" customHeight="1">
      <c r="A101" s="387"/>
      <c r="B101" s="202" t="s">
        <v>115</v>
      </c>
      <c r="C101" s="203">
        <v>69</v>
      </c>
      <c r="D101" s="203">
        <v>36</v>
      </c>
      <c r="E101" s="203">
        <v>4</v>
      </c>
      <c r="F101" s="203">
        <v>11</v>
      </c>
      <c r="G101" s="203">
        <v>2</v>
      </c>
      <c r="H101" s="204">
        <v>16</v>
      </c>
      <c r="I101" s="204">
        <v>1</v>
      </c>
      <c r="J101" s="205">
        <v>9</v>
      </c>
      <c r="K101" s="205"/>
      <c r="L101" s="205"/>
      <c r="M101" s="206">
        <f t="shared" si="31"/>
        <v>1327.5</v>
      </c>
      <c r="N101" s="207">
        <v>405</v>
      </c>
      <c r="O101" s="208"/>
      <c r="P101" s="212"/>
      <c r="Q101" s="122">
        <f t="shared" si="23"/>
        <v>922.5</v>
      </c>
      <c r="R101" s="210">
        <v>17</v>
      </c>
    </row>
    <row r="102" spans="1:23" ht="12.75" customHeight="1">
      <c r="A102" s="387"/>
      <c r="B102" s="202" t="s">
        <v>116</v>
      </c>
      <c r="C102" s="203">
        <v>38</v>
      </c>
      <c r="D102" s="203">
        <v>41</v>
      </c>
      <c r="E102" s="203">
        <v>36</v>
      </c>
      <c r="F102" s="203">
        <v>3</v>
      </c>
      <c r="G102" s="203"/>
      <c r="H102" s="204">
        <v>6</v>
      </c>
      <c r="I102" s="204"/>
      <c r="J102" s="205">
        <v>5</v>
      </c>
      <c r="K102" s="205"/>
      <c r="L102" s="205"/>
      <c r="M102" s="206">
        <f t="shared" si="31"/>
        <v>675</v>
      </c>
      <c r="N102" s="207">
        <v>127.5</v>
      </c>
      <c r="O102" s="208"/>
      <c r="P102" s="212"/>
      <c r="Q102" s="122">
        <f t="shared" si="23"/>
        <v>547.5</v>
      </c>
      <c r="R102" s="210">
        <v>6</v>
      </c>
      <c r="W102" s="247"/>
    </row>
    <row r="103" spans="1:18" ht="12.75" customHeight="1">
      <c r="A103" s="387"/>
      <c r="B103" s="219" t="s">
        <v>117</v>
      </c>
      <c r="C103" s="220">
        <f aca="true" t="shared" si="32" ref="C103:P103">SUM(C97:C102)</f>
        <v>512</v>
      </c>
      <c r="D103" s="220">
        <f t="shared" si="32"/>
        <v>115</v>
      </c>
      <c r="E103" s="220">
        <f t="shared" si="32"/>
        <v>60</v>
      </c>
      <c r="F103" s="220">
        <f t="shared" si="32"/>
        <v>90</v>
      </c>
      <c r="G103" s="220">
        <f t="shared" si="32"/>
        <v>3</v>
      </c>
      <c r="H103" s="220">
        <f t="shared" si="32"/>
        <v>69</v>
      </c>
      <c r="I103" s="220">
        <f t="shared" si="32"/>
        <v>1</v>
      </c>
      <c r="J103" s="220">
        <f t="shared" si="32"/>
        <v>60</v>
      </c>
      <c r="K103" s="220">
        <f t="shared" si="32"/>
        <v>0</v>
      </c>
      <c r="L103" s="220">
        <f t="shared" si="32"/>
        <v>0</v>
      </c>
      <c r="M103" s="221">
        <f t="shared" si="32"/>
        <v>9352.5</v>
      </c>
      <c r="N103" s="221">
        <f t="shared" si="32"/>
        <v>2310</v>
      </c>
      <c r="O103" s="220">
        <f t="shared" si="32"/>
        <v>0</v>
      </c>
      <c r="P103" s="220">
        <f t="shared" si="32"/>
        <v>0</v>
      </c>
      <c r="Q103" s="120">
        <f t="shared" si="23"/>
        <v>7042.5</v>
      </c>
      <c r="R103" s="121">
        <f>SUM(R97:R102)</f>
        <v>79</v>
      </c>
    </row>
    <row r="104" spans="1:18" ht="12.75" customHeight="1">
      <c r="A104" s="387">
        <v>43631</v>
      </c>
      <c r="B104" s="202" t="s">
        <v>112</v>
      </c>
      <c r="C104" s="203">
        <v>249</v>
      </c>
      <c r="D104" s="203">
        <v>25</v>
      </c>
      <c r="E104" s="203">
        <v>14</v>
      </c>
      <c r="F104" s="203">
        <v>92</v>
      </c>
      <c r="G104" s="203">
        <v>1</v>
      </c>
      <c r="H104" s="204">
        <v>19</v>
      </c>
      <c r="I104" s="204"/>
      <c r="J104" s="205">
        <v>36</v>
      </c>
      <c r="K104" s="205"/>
      <c r="L104" s="205"/>
      <c r="M104" s="206">
        <f aca="true" t="shared" si="33" ref="M104:M109">SUM(C104*15,F104*7.5,G104*7.5,H104*7.5,I104*7.5,J104*7.5,K104*100,L104*20)</f>
        <v>4845</v>
      </c>
      <c r="N104" s="207">
        <v>1372.5</v>
      </c>
      <c r="O104" s="208"/>
      <c r="P104" s="209"/>
      <c r="Q104" s="122">
        <f t="shared" si="23"/>
        <v>3472.5</v>
      </c>
      <c r="R104" s="210">
        <v>61</v>
      </c>
    </row>
    <row r="105" spans="1:18" ht="12.75" customHeight="1">
      <c r="A105" s="387"/>
      <c r="B105" s="202" t="s">
        <v>113</v>
      </c>
      <c r="C105" s="203"/>
      <c r="D105" s="203"/>
      <c r="E105" s="203"/>
      <c r="F105" s="203"/>
      <c r="G105" s="203"/>
      <c r="H105" s="204"/>
      <c r="I105" s="204"/>
      <c r="J105" s="205"/>
      <c r="K105" s="205"/>
      <c r="L105" s="205"/>
      <c r="M105" s="206">
        <f t="shared" si="33"/>
        <v>0</v>
      </c>
      <c r="N105" s="207">
        <v>0</v>
      </c>
      <c r="O105" s="211"/>
      <c r="P105" s="212"/>
      <c r="Q105" s="122">
        <f t="shared" si="23"/>
        <v>0</v>
      </c>
      <c r="R105" s="210"/>
    </row>
    <row r="106" spans="1:18" ht="12.75" customHeight="1">
      <c r="A106" s="387"/>
      <c r="B106" s="202" t="s">
        <v>114</v>
      </c>
      <c r="C106" s="203">
        <v>374</v>
      </c>
      <c r="D106" s="203"/>
      <c r="E106" s="203">
        <v>45</v>
      </c>
      <c r="F106" s="203">
        <v>87</v>
      </c>
      <c r="G106" s="203">
        <v>8</v>
      </c>
      <c r="H106" s="204">
        <v>92</v>
      </c>
      <c r="I106" s="204"/>
      <c r="J106" s="205">
        <v>78</v>
      </c>
      <c r="K106" s="205">
        <v>2</v>
      </c>
      <c r="L106" s="205">
        <v>2</v>
      </c>
      <c r="M106" s="206">
        <f t="shared" si="33"/>
        <v>7837.5</v>
      </c>
      <c r="N106" s="207">
        <v>2925</v>
      </c>
      <c r="O106" s="208"/>
      <c r="P106" s="212"/>
      <c r="Q106" s="122">
        <f t="shared" si="23"/>
        <v>4912.5</v>
      </c>
      <c r="R106" s="210">
        <v>108</v>
      </c>
    </row>
    <row r="107" spans="1:18" ht="12.75" customHeight="1">
      <c r="A107" s="387"/>
      <c r="B107" s="213" t="s">
        <v>139</v>
      </c>
      <c r="C107" s="214">
        <v>178</v>
      </c>
      <c r="D107" s="214">
        <v>0</v>
      </c>
      <c r="E107" s="214">
        <v>10</v>
      </c>
      <c r="F107" s="214">
        <v>41</v>
      </c>
      <c r="G107" s="214">
        <v>3</v>
      </c>
      <c r="H107" s="215">
        <v>30</v>
      </c>
      <c r="I107" s="215">
        <v>0</v>
      </c>
      <c r="J107" s="216">
        <v>16</v>
      </c>
      <c r="K107" s="216"/>
      <c r="L107" s="216"/>
      <c r="M107" s="207">
        <f t="shared" si="33"/>
        <v>3345</v>
      </c>
      <c r="N107" s="207">
        <v>1035</v>
      </c>
      <c r="O107" s="217"/>
      <c r="P107" s="218"/>
      <c r="Q107" s="122">
        <f t="shared" si="23"/>
        <v>2310</v>
      </c>
      <c r="R107" s="114">
        <v>40</v>
      </c>
    </row>
    <row r="108" spans="1:18" ht="12.75" customHeight="1">
      <c r="A108" s="387"/>
      <c r="B108" s="202" t="s">
        <v>115</v>
      </c>
      <c r="C108" s="203">
        <v>170</v>
      </c>
      <c r="D108" s="203">
        <v>66</v>
      </c>
      <c r="E108" s="203">
        <v>10</v>
      </c>
      <c r="F108" s="203">
        <v>41</v>
      </c>
      <c r="G108" s="203">
        <v>3</v>
      </c>
      <c r="H108" s="204">
        <v>14</v>
      </c>
      <c r="I108" s="204"/>
      <c r="J108" s="205">
        <v>12</v>
      </c>
      <c r="K108" s="205"/>
      <c r="L108" s="205"/>
      <c r="M108" s="206">
        <f t="shared" si="33"/>
        <v>3075</v>
      </c>
      <c r="N108" s="207">
        <v>1042.5</v>
      </c>
      <c r="O108" s="208"/>
      <c r="P108" s="212"/>
      <c r="Q108" s="122">
        <f t="shared" si="23"/>
        <v>2032.5</v>
      </c>
      <c r="R108" s="210">
        <v>47</v>
      </c>
    </row>
    <row r="109" spans="1:18" ht="12.75" customHeight="1">
      <c r="A109" s="387"/>
      <c r="B109" s="202" t="s">
        <v>116</v>
      </c>
      <c r="C109" s="203">
        <v>64</v>
      </c>
      <c r="D109" s="203">
        <v>23</v>
      </c>
      <c r="E109" s="203">
        <v>9</v>
      </c>
      <c r="F109" s="203">
        <v>8</v>
      </c>
      <c r="G109" s="203">
        <v>0</v>
      </c>
      <c r="H109" s="204">
        <v>11</v>
      </c>
      <c r="I109" s="204"/>
      <c r="J109" s="205">
        <v>18</v>
      </c>
      <c r="K109" s="205"/>
      <c r="L109" s="205"/>
      <c r="M109" s="206">
        <f t="shared" si="33"/>
        <v>1237.5</v>
      </c>
      <c r="N109" s="207">
        <v>502</v>
      </c>
      <c r="O109" s="208"/>
      <c r="P109" s="212"/>
      <c r="Q109" s="122">
        <f t="shared" si="23"/>
        <v>735.5</v>
      </c>
      <c r="R109" s="210">
        <v>23</v>
      </c>
    </row>
    <row r="110" spans="1:18" ht="12.75" customHeight="1">
      <c r="A110" s="387"/>
      <c r="B110" s="219" t="s">
        <v>117</v>
      </c>
      <c r="C110" s="220">
        <f aca="true" t="shared" si="34" ref="C110:P110">SUM(C104:C109)</f>
        <v>1035</v>
      </c>
      <c r="D110" s="220">
        <f t="shared" si="34"/>
        <v>114</v>
      </c>
      <c r="E110" s="220">
        <f t="shared" si="34"/>
        <v>88</v>
      </c>
      <c r="F110" s="220">
        <f t="shared" si="34"/>
        <v>269</v>
      </c>
      <c r="G110" s="220">
        <f t="shared" si="34"/>
        <v>15</v>
      </c>
      <c r="H110" s="220">
        <f t="shared" si="34"/>
        <v>166</v>
      </c>
      <c r="I110" s="220">
        <f t="shared" si="34"/>
        <v>0</v>
      </c>
      <c r="J110" s="220">
        <f t="shared" si="34"/>
        <v>160</v>
      </c>
      <c r="K110" s="220">
        <f t="shared" si="34"/>
        <v>2</v>
      </c>
      <c r="L110" s="220">
        <f t="shared" si="34"/>
        <v>2</v>
      </c>
      <c r="M110" s="221">
        <f t="shared" si="34"/>
        <v>20340</v>
      </c>
      <c r="N110" s="221">
        <f t="shared" si="34"/>
        <v>6877</v>
      </c>
      <c r="O110" s="220">
        <f t="shared" si="34"/>
        <v>0</v>
      </c>
      <c r="P110" s="220">
        <f t="shared" si="34"/>
        <v>0</v>
      </c>
      <c r="Q110" s="120">
        <f t="shared" si="23"/>
        <v>13463</v>
      </c>
      <c r="R110" s="121">
        <f>SUM(R104:R109)</f>
        <v>279</v>
      </c>
    </row>
    <row r="111" spans="1:18" ht="12.75" customHeight="1">
      <c r="A111" s="387">
        <v>43632</v>
      </c>
      <c r="B111" s="202" t="s">
        <v>112</v>
      </c>
      <c r="C111" s="203">
        <v>391</v>
      </c>
      <c r="D111" s="203">
        <v>27</v>
      </c>
      <c r="E111" s="203">
        <v>32</v>
      </c>
      <c r="F111" s="203">
        <v>61</v>
      </c>
      <c r="G111" s="203">
        <v>3</v>
      </c>
      <c r="H111" s="204">
        <v>70</v>
      </c>
      <c r="I111" s="204"/>
      <c r="J111" s="205">
        <v>64</v>
      </c>
      <c r="K111" s="205"/>
      <c r="L111" s="205"/>
      <c r="M111" s="206">
        <f aca="true" t="shared" si="35" ref="M111:M116">SUM(C111*15,F111*7.5,G111*7.5,H111*7.5,I111*7.5,J111*7.5,K111*100,L111*20)</f>
        <v>7350</v>
      </c>
      <c r="N111" s="207">
        <v>2880</v>
      </c>
      <c r="O111" s="208"/>
      <c r="P111" s="209"/>
      <c r="Q111" s="122">
        <f t="shared" si="23"/>
        <v>4470</v>
      </c>
      <c r="R111" s="210">
        <v>104</v>
      </c>
    </row>
    <row r="112" spans="1:18" ht="12.75" customHeight="1">
      <c r="A112" s="387"/>
      <c r="B112" s="202" t="s">
        <v>113</v>
      </c>
      <c r="C112" s="203"/>
      <c r="D112" s="203"/>
      <c r="E112" s="203"/>
      <c r="F112" s="203"/>
      <c r="G112" s="203"/>
      <c r="H112" s="204"/>
      <c r="I112" s="204"/>
      <c r="J112" s="205"/>
      <c r="K112" s="205"/>
      <c r="L112" s="205"/>
      <c r="M112" s="206">
        <f t="shared" si="35"/>
        <v>0</v>
      </c>
      <c r="N112" s="207">
        <v>0</v>
      </c>
      <c r="O112" s="211"/>
      <c r="P112" s="212"/>
      <c r="Q112" s="122">
        <f t="shared" si="23"/>
        <v>0</v>
      </c>
      <c r="R112" s="210"/>
    </row>
    <row r="113" spans="1:18" ht="12.75" customHeight="1">
      <c r="A113" s="387"/>
      <c r="B113" s="202" t="s">
        <v>114</v>
      </c>
      <c r="C113" s="203">
        <v>399</v>
      </c>
      <c r="D113" s="203"/>
      <c r="E113" s="203">
        <v>52</v>
      </c>
      <c r="F113" s="203">
        <v>64</v>
      </c>
      <c r="G113" s="203">
        <v>4</v>
      </c>
      <c r="H113" s="204">
        <v>48</v>
      </c>
      <c r="I113" s="204"/>
      <c r="J113" s="205">
        <v>100</v>
      </c>
      <c r="K113" s="205"/>
      <c r="L113" s="205"/>
      <c r="M113" s="206">
        <f t="shared" si="35"/>
        <v>7605</v>
      </c>
      <c r="N113" s="207">
        <v>2970</v>
      </c>
      <c r="O113" s="208">
        <v>37.5</v>
      </c>
      <c r="P113" s="212"/>
      <c r="Q113" s="122">
        <f t="shared" si="23"/>
        <v>4597.5</v>
      </c>
      <c r="R113" s="210">
        <v>111</v>
      </c>
    </row>
    <row r="114" spans="1:18" ht="12.75" customHeight="1">
      <c r="A114" s="387"/>
      <c r="B114" s="213" t="s">
        <v>139</v>
      </c>
      <c r="C114" s="214">
        <v>171</v>
      </c>
      <c r="D114" s="214">
        <v>1</v>
      </c>
      <c r="E114" s="214">
        <v>2</v>
      </c>
      <c r="F114" s="214">
        <v>35</v>
      </c>
      <c r="G114" s="214">
        <v>0</v>
      </c>
      <c r="H114" s="215">
        <v>20</v>
      </c>
      <c r="I114" s="215">
        <v>1</v>
      </c>
      <c r="J114" s="216">
        <v>26</v>
      </c>
      <c r="K114" s="216"/>
      <c r="L114" s="216"/>
      <c r="M114" s="207">
        <f t="shared" si="35"/>
        <v>3180</v>
      </c>
      <c r="N114" s="207">
        <v>832.5</v>
      </c>
      <c r="O114" s="217"/>
      <c r="P114" s="218"/>
      <c r="Q114" s="122">
        <f t="shared" si="23"/>
        <v>2347.5</v>
      </c>
      <c r="R114" s="114">
        <v>31</v>
      </c>
    </row>
    <row r="115" spans="1:18" ht="12.75" customHeight="1">
      <c r="A115" s="387"/>
      <c r="B115" s="202" t="s">
        <v>115</v>
      </c>
      <c r="C115" s="203">
        <v>202</v>
      </c>
      <c r="D115" s="203">
        <v>54</v>
      </c>
      <c r="E115" s="203">
        <v>11</v>
      </c>
      <c r="F115" s="203">
        <v>36</v>
      </c>
      <c r="G115" s="203">
        <v>1</v>
      </c>
      <c r="H115" s="204">
        <v>16</v>
      </c>
      <c r="I115" s="204"/>
      <c r="J115" s="205">
        <v>37</v>
      </c>
      <c r="K115" s="205"/>
      <c r="L115" s="205"/>
      <c r="M115" s="206">
        <f t="shared" si="35"/>
        <v>3705</v>
      </c>
      <c r="N115" s="207">
        <v>1410</v>
      </c>
      <c r="O115" s="208"/>
      <c r="P115" s="212"/>
      <c r="Q115" s="122">
        <f t="shared" si="23"/>
        <v>2295</v>
      </c>
      <c r="R115" s="210">
        <v>56</v>
      </c>
    </row>
    <row r="116" spans="1:18" ht="12.75" customHeight="1">
      <c r="A116" s="387"/>
      <c r="B116" s="202" t="s">
        <v>116</v>
      </c>
      <c r="C116" s="203">
        <v>55</v>
      </c>
      <c r="D116" s="203">
        <v>23</v>
      </c>
      <c r="E116" s="203">
        <v>28</v>
      </c>
      <c r="F116" s="203">
        <v>7</v>
      </c>
      <c r="G116" s="203">
        <v>2</v>
      </c>
      <c r="H116" s="204">
        <v>7</v>
      </c>
      <c r="I116" s="204"/>
      <c r="J116" s="205">
        <v>21</v>
      </c>
      <c r="K116" s="205"/>
      <c r="L116" s="205"/>
      <c r="M116" s="206">
        <f t="shared" si="35"/>
        <v>1102.5</v>
      </c>
      <c r="N116" s="207">
        <v>517.5</v>
      </c>
      <c r="O116" s="208"/>
      <c r="P116" s="212"/>
      <c r="Q116" s="122">
        <f t="shared" si="23"/>
        <v>585</v>
      </c>
      <c r="R116" s="210">
        <v>23</v>
      </c>
    </row>
    <row r="117" spans="1:18" ht="12.75" customHeight="1">
      <c r="A117" s="387"/>
      <c r="B117" s="219" t="s">
        <v>117</v>
      </c>
      <c r="C117" s="220">
        <f aca="true" t="shared" si="36" ref="C117:P117">SUM(C111:C116)</f>
        <v>1218</v>
      </c>
      <c r="D117" s="220">
        <f t="shared" si="36"/>
        <v>105</v>
      </c>
      <c r="E117" s="220">
        <f t="shared" si="36"/>
        <v>125</v>
      </c>
      <c r="F117" s="220">
        <f t="shared" si="36"/>
        <v>203</v>
      </c>
      <c r="G117" s="220">
        <f t="shared" si="36"/>
        <v>10</v>
      </c>
      <c r="H117" s="220">
        <f t="shared" si="36"/>
        <v>161</v>
      </c>
      <c r="I117" s="220">
        <f t="shared" si="36"/>
        <v>1</v>
      </c>
      <c r="J117" s="220">
        <f t="shared" si="36"/>
        <v>248</v>
      </c>
      <c r="K117" s="220">
        <f t="shared" si="36"/>
        <v>0</v>
      </c>
      <c r="L117" s="220">
        <f t="shared" si="36"/>
        <v>0</v>
      </c>
      <c r="M117" s="221">
        <f t="shared" si="36"/>
        <v>22942.5</v>
      </c>
      <c r="N117" s="221">
        <f t="shared" si="36"/>
        <v>8610</v>
      </c>
      <c r="O117" s="220">
        <f t="shared" si="36"/>
        <v>37.5</v>
      </c>
      <c r="P117" s="220">
        <f t="shared" si="36"/>
        <v>0</v>
      </c>
      <c r="Q117" s="120">
        <f t="shared" si="23"/>
        <v>14295</v>
      </c>
      <c r="R117" s="121">
        <f>SUM(R111:R116)</f>
        <v>325</v>
      </c>
    </row>
    <row r="118" spans="1:18" ht="12.75" customHeight="1">
      <c r="A118" s="402" t="s">
        <v>118</v>
      </c>
      <c r="B118" s="402"/>
      <c r="C118" s="201">
        <f aca="true" t="shared" si="37" ref="C118:R118">SUM(C75,C82,C89,C96,C103,C110,C117)</f>
        <v>4049</v>
      </c>
      <c r="D118" s="201">
        <f t="shared" si="37"/>
        <v>720</v>
      </c>
      <c r="E118" s="201">
        <f t="shared" si="37"/>
        <v>1857</v>
      </c>
      <c r="F118" s="201">
        <f t="shared" si="37"/>
        <v>889</v>
      </c>
      <c r="G118" s="201">
        <f t="shared" si="37"/>
        <v>38</v>
      </c>
      <c r="H118" s="201">
        <f t="shared" si="37"/>
        <v>494</v>
      </c>
      <c r="I118" s="201">
        <f t="shared" si="37"/>
        <v>4</v>
      </c>
      <c r="J118" s="201">
        <f t="shared" si="37"/>
        <v>634</v>
      </c>
      <c r="K118" s="201">
        <f t="shared" si="37"/>
        <v>5</v>
      </c>
      <c r="L118" s="201">
        <f t="shared" si="37"/>
        <v>5</v>
      </c>
      <c r="M118" s="201">
        <f t="shared" si="37"/>
        <v>76777.5</v>
      </c>
      <c r="N118" s="201">
        <f t="shared" si="37"/>
        <v>23714.5</v>
      </c>
      <c r="O118" s="201">
        <f t="shared" si="37"/>
        <v>37.5</v>
      </c>
      <c r="P118" s="201">
        <f t="shared" si="37"/>
        <v>0</v>
      </c>
      <c r="Q118" s="201">
        <f t="shared" si="37"/>
        <v>53025.5</v>
      </c>
      <c r="R118" s="201">
        <f t="shared" si="37"/>
        <v>881</v>
      </c>
    </row>
    <row r="119" spans="1:18" ht="12.75" customHeight="1">
      <c r="A119" s="387">
        <v>43633</v>
      </c>
      <c r="B119" s="202" t="s">
        <v>112</v>
      </c>
      <c r="C119" s="203">
        <v>221</v>
      </c>
      <c r="D119" s="203">
        <v>27</v>
      </c>
      <c r="E119" s="203">
        <v>75</v>
      </c>
      <c r="F119" s="203">
        <v>172</v>
      </c>
      <c r="G119" s="203">
        <v>1</v>
      </c>
      <c r="H119" s="204">
        <v>29</v>
      </c>
      <c r="I119" s="204"/>
      <c r="J119" s="205">
        <v>26</v>
      </c>
      <c r="K119" s="205">
        <v>1</v>
      </c>
      <c r="L119" s="205"/>
      <c r="M119" s="206">
        <f aca="true" t="shared" si="38" ref="M119:M124">SUM(C119*15,F119*7.5,G119*7.5,H119*7.5,I119*7.5,J119*7.5,K119*100,L119*20)</f>
        <v>5125</v>
      </c>
      <c r="N119" s="207">
        <v>767.5</v>
      </c>
      <c r="O119" s="208"/>
      <c r="P119" s="209"/>
      <c r="Q119" s="122">
        <f aca="true" t="shared" si="39" ref="Q119:Q167">SUM(M119-N119)-O119+P119</f>
        <v>4357.5</v>
      </c>
      <c r="R119" s="210">
        <v>26</v>
      </c>
    </row>
    <row r="120" spans="1:18" ht="12.75" customHeight="1">
      <c r="A120" s="387"/>
      <c r="B120" s="202" t="s">
        <v>113</v>
      </c>
      <c r="C120" s="203"/>
      <c r="D120" s="203"/>
      <c r="E120" s="203"/>
      <c r="F120" s="203"/>
      <c r="G120" s="203"/>
      <c r="H120" s="204"/>
      <c r="I120" s="204"/>
      <c r="J120" s="205"/>
      <c r="K120" s="205"/>
      <c r="L120" s="205"/>
      <c r="M120" s="206">
        <f t="shared" si="38"/>
        <v>0</v>
      </c>
      <c r="N120" s="207">
        <v>0</v>
      </c>
      <c r="O120" s="211"/>
      <c r="P120" s="212"/>
      <c r="Q120" s="122">
        <f t="shared" si="39"/>
        <v>0</v>
      </c>
      <c r="R120" s="210"/>
    </row>
    <row r="121" spans="1:18" ht="12.75" customHeight="1">
      <c r="A121" s="387"/>
      <c r="B121" s="202" t="s">
        <v>114</v>
      </c>
      <c r="C121" s="203"/>
      <c r="D121" s="203"/>
      <c r="E121" s="203"/>
      <c r="F121" s="203"/>
      <c r="G121" s="203"/>
      <c r="H121" s="204"/>
      <c r="I121" s="204"/>
      <c r="J121" s="205"/>
      <c r="K121" s="205"/>
      <c r="L121" s="205"/>
      <c r="M121" s="206">
        <f t="shared" si="38"/>
        <v>0</v>
      </c>
      <c r="N121" s="207">
        <v>0</v>
      </c>
      <c r="O121" s="208"/>
      <c r="P121" s="212"/>
      <c r="Q121" s="122">
        <f t="shared" si="39"/>
        <v>0</v>
      </c>
      <c r="R121" s="210"/>
    </row>
    <row r="122" spans="1:18" ht="12.75" customHeight="1">
      <c r="A122" s="387"/>
      <c r="B122" s="213" t="s">
        <v>139</v>
      </c>
      <c r="C122" s="214">
        <v>80</v>
      </c>
      <c r="D122" s="214">
        <v>0</v>
      </c>
      <c r="E122" s="214">
        <v>7</v>
      </c>
      <c r="F122" s="214">
        <v>15</v>
      </c>
      <c r="G122" s="214">
        <v>0</v>
      </c>
      <c r="H122" s="215">
        <v>12</v>
      </c>
      <c r="I122" s="215">
        <v>0</v>
      </c>
      <c r="J122" s="216">
        <v>2</v>
      </c>
      <c r="K122" s="216"/>
      <c r="L122" s="216"/>
      <c r="M122" s="207">
        <f t="shared" si="38"/>
        <v>1417.5</v>
      </c>
      <c r="N122" s="207">
        <v>352.5</v>
      </c>
      <c r="O122" s="217"/>
      <c r="P122" s="218"/>
      <c r="Q122" s="122">
        <f t="shared" si="39"/>
        <v>1065</v>
      </c>
      <c r="R122" s="114">
        <v>17</v>
      </c>
    </row>
    <row r="123" spans="1:18" ht="12.75" customHeight="1">
      <c r="A123" s="387"/>
      <c r="B123" s="202" t="s">
        <v>115</v>
      </c>
      <c r="C123" s="203">
        <v>53</v>
      </c>
      <c r="D123" s="203">
        <v>18</v>
      </c>
      <c r="E123" s="203">
        <v>12</v>
      </c>
      <c r="F123" s="203">
        <v>4</v>
      </c>
      <c r="G123" s="203">
        <v>0</v>
      </c>
      <c r="H123" s="204">
        <v>2</v>
      </c>
      <c r="I123" s="204">
        <v>0</v>
      </c>
      <c r="J123" s="205">
        <v>5</v>
      </c>
      <c r="K123" s="205"/>
      <c r="L123" s="205"/>
      <c r="M123" s="206">
        <f t="shared" si="38"/>
        <v>877.5</v>
      </c>
      <c r="N123" s="207">
        <v>337.5</v>
      </c>
      <c r="O123" s="208"/>
      <c r="P123" s="212"/>
      <c r="Q123" s="122">
        <f t="shared" si="39"/>
        <v>540</v>
      </c>
      <c r="R123" s="210">
        <v>14</v>
      </c>
    </row>
    <row r="124" spans="1:18" ht="12.75" customHeight="1">
      <c r="A124" s="387"/>
      <c r="B124" s="202" t="s">
        <v>116</v>
      </c>
      <c r="C124" s="203">
        <v>21</v>
      </c>
      <c r="D124" s="203">
        <v>19</v>
      </c>
      <c r="E124" s="203">
        <v>17</v>
      </c>
      <c r="F124" s="203">
        <v>71</v>
      </c>
      <c r="G124" s="203"/>
      <c r="H124" s="204"/>
      <c r="I124" s="204"/>
      <c r="J124" s="205"/>
      <c r="K124" s="205"/>
      <c r="L124" s="205"/>
      <c r="M124" s="206">
        <f t="shared" si="38"/>
        <v>847.5</v>
      </c>
      <c r="N124" s="207">
        <v>30</v>
      </c>
      <c r="O124" s="208"/>
      <c r="P124" s="212"/>
      <c r="Q124" s="122">
        <f t="shared" si="39"/>
        <v>817.5</v>
      </c>
      <c r="R124" s="210">
        <v>2</v>
      </c>
    </row>
    <row r="125" spans="1:18" ht="12.75" customHeight="1">
      <c r="A125" s="387"/>
      <c r="B125" s="219" t="s">
        <v>117</v>
      </c>
      <c r="C125" s="220">
        <f aca="true" t="shared" si="40" ref="C125:P125">SUM(C119:C124)</f>
        <v>375</v>
      </c>
      <c r="D125" s="220">
        <f t="shared" si="40"/>
        <v>64</v>
      </c>
      <c r="E125" s="220">
        <f t="shared" si="40"/>
        <v>111</v>
      </c>
      <c r="F125" s="220">
        <f t="shared" si="40"/>
        <v>262</v>
      </c>
      <c r="G125" s="220">
        <f t="shared" si="40"/>
        <v>1</v>
      </c>
      <c r="H125" s="220">
        <f t="shared" si="40"/>
        <v>43</v>
      </c>
      <c r="I125" s="220">
        <f t="shared" si="40"/>
        <v>0</v>
      </c>
      <c r="J125" s="220">
        <f t="shared" si="40"/>
        <v>33</v>
      </c>
      <c r="K125" s="220">
        <f t="shared" si="40"/>
        <v>1</v>
      </c>
      <c r="L125" s="220">
        <f t="shared" si="40"/>
        <v>0</v>
      </c>
      <c r="M125" s="221">
        <f t="shared" si="40"/>
        <v>8267.5</v>
      </c>
      <c r="N125" s="221">
        <f t="shared" si="40"/>
        <v>1487.5</v>
      </c>
      <c r="O125" s="220">
        <f t="shared" si="40"/>
        <v>0</v>
      </c>
      <c r="P125" s="220">
        <f t="shared" si="40"/>
        <v>0</v>
      </c>
      <c r="Q125" s="120">
        <f t="shared" si="39"/>
        <v>6780</v>
      </c>
      <c r="R125" s="121">
        <f>SUM(R119:R124)</f>
        <v>59</v>
      </c>
    </row>
    <row r="126" spans="1:18" ht="12.75" customHeight="1">
      <c r="A126" s="387">
        <v>43634</v>
      </c>
      <c r="B126" s="202" t="s">
        <v>112</v>
      </c>
      <c r="C126" s="203">
        <v>68</v>
      </c>
      <c r="D126" s="203">
        <v>49</v>
      </c>
      <c r="E126" s="203">
        <v>25</v>
      </c>
      <c r="F126" s="203">
        <v>3</v>
      </c>
      <c r="G126" s="203"/>
      <c r="H126" s="204">
        <v>6</v>
      </c>
      <c r="I126" s="204"/>
      <c r="J126" s="205">
        <v>13</v>
      </c>
      <c r="K126" s="205"/>
      <c r="L126" s="205"/>
      <c r="M126" s="206">
        <f aca="true" t="shared" si="41" ref="M126:M131">SUM(C126*15,F126*7.5,G126*7.5,H126*7.5,I126*7.5,J126*7.5,K126*100,L126*20)</f>
        <v>1185</v>
      </c>
      <c r="N126" s="207">
        <v>285</v>
      </c>
      <c r="O126" s="208"/>
      <c r="P126" s="209"/>
      <c r="Q126" s="122">
        <f t="shared" si="39"/>
        <v>900</v>
      </c>
      <c r="R126" s="210">
        <v>11</v>
      </c>
    </row>
    <row r="127" spans="1:18" ht="12.75" customHeight="1">
      <c r="A127" s="387"/>
      <c r="B127" s="202" t="s">
        <v>113</v>
      </c>
      <c r="C127" s="203"/>
      <c r="D127" s="203"/>
      <c r="E127" s="203"/>
      <c r="F127" s="203"/>
      <c r="G127" s="203"/>
      <c r="H127" s="204"/>
      <c r="I127" s="204"/>
      <c r="J127" s="205"/>
      <c r="K127" s="205"/>
      <c r="L127" s="205"/>
      <c r="M127" s="206">
        <f t="shared" si="41"/>
        <v>0</v>
      </c>
      <c r="N127" s="207">
        <v>0</v>
      </c>
      <c r="O127" s="211"/>
      <c r="P127" s="212"/>
      <c r="Q127" s="122">
        <f t="shared" si="39"/>
        <v>0</v>
      </c>
      <c r="R127" s="210"/>
    </row>
    <row r="128" spans="1:18" ht="12.75" customHeight="1">
      <c r="A128" s="387"/>
      <c r="B128" s="202" t="s">
        <v>114</v>
      </c>
      <c r="C128" s="203">
        <v>163</v>
      </c>
      <c r="D128" s="203"/>
      <c r="E128" s="203">
        <v>13</v>
      </c>
      <c r="F128" s="203">
        <v>23</v>
      </c>
      <c r="G128" s="203">
        <v>2</v>
      </c>
      <c r="H128" s="204">
        <v>12</v>
      </c>
      <c r="I128" s="204"/>
      <c r="J128" s="205">
        <v>24</v>
      </c>
      <c r="K128" s="205">
        <v>2</v>
      </c>
      <c r="L128" s="205">
        <v>2</v>
      </c>
      <c r="M128" s="206">
        <f t="shared" si="41"/>
        <v>3142.5</v>
      </c>
      <c r="N128" s="207">
        <v>945</v>
      </c>
      <c r="O128" s="208"/>
      <c r="P128" s="212"/>
      <c r="Q128" s="122">
        <f t="shared" si="39"/>
        <v>2197.5</v>
      </c>
      <c r="R128" s="210">
        <v>27</v>
      </c>
    </row>
    <row r="129" spans="1:18" ht="12.75" customHeight="1">
      <c r="A129" s="387"/>
      <c r="B129" s="213" t="s">
        <v>139</v>
      </c>
      <c r="C129" s="214">
        <v>52</v>
      </c>
      <c r="D129" s="214">
        <v>0</v>
      </c>
      <c r="E129" s="214">
        <v>1</v>
      </c>
      <c r="F129" s="214">
        <v>9</v>
      </c>
      <c r="G129" s="214">
        <v>0</v>
      </c>
      <c r="H129" s="215">
        <v>2</v>
      </c>
      <c r="I129" s="215">
        <v>0</v>
      </c>
      <c r="J129" s="216">
        <v>9</v>
      </c>
      <c r="K129" s="216"/>
      <c r="L129" s="216"/>
      <c r="M129" s="207">
        <f t="shared" si="41"/>
        <v>930</v>
      </c>
      <c r="N129" s="207">
        <v>202.5</v>
      </c>
      <c r="O129" s="217"/>
      <c r="P129" s="218"/>
      <c r="Q129" s="122">
        <f t="shared" si="39"/>
        <v>727.5</v>
      </c>
      <c r="R129" s="114">
        <v>10</v>
      </c>
    </row>
    <row r="130" spans="1:18" ht="12.75" customHeight="1">
      <c r="A130" s="387"/>
      <c r="B130" s="202" t="s">
        <v>115</v>
      </c>
      <c r="C130" s="203">
        <v>59</v>
      </c>
      <c r="D130" s="203">
        <v>27</v>
      </c>
      <c r="E130" s="203">
        <v>6</v>
      </c>
      <c r="F130" s="203">
        <v>6</v>
      </c>
      <c r="G130" s="203"/>
      <c r="H130" s="204">
        <v>2</v>
      </c>
      <c r="I130" s="204"/>
      <c r="J130" s="205">
        <v>12</v>
      </c>
      <c r="K130" s="205"/>
      <c r="L130" s="205"/>
      <c r="M130" s="206">
        <f t="shared" si="41"/>
        <v>1035</v>
      </c>
      <c r="N130" s="207">
        <v>255</v>
      </c>
      <c r="O130" s="208"/>
      <c r="P130" s="212"/>
      <c r="Q130" s="122">
        <f t="shared" si="39"/>
        <v>780</v>
      </c>
      <c r="R130" s="210">
        <v>15</v>
      </c>
    </row>
    <row r="131" spans="1:18" ht="12.75" customHeight="1">
      <c r="A131" s="387"/>
      <c r="B131" s="202" t="s">
        <v>116</v>
      </c>
      <c r="C131" s="203">
        <v>25</v>
      </c>
      <c r="D131" s="203">
        <v>11</v>
      </c>
      <c r="E131" s="203">
        <v>3</v>
      </c>
      <c r="F131" s="203">
        <v>2</v>
      </c>
      <c r="G131" s="203"/>
      <c r="H131" s="204"/>
      <c r="I131" s="204"/>
      <c r="J131" s="205">
        <v>1</v>
      </c>
      <c r="K131" s="205"/>
      <c r="L131" s="205"/>
      <c r="M131" s="206">
        <f t="shared" si="41"/>
        <v>397.5</v>
      </c>
      <c r="N131" s="207">
        <v>30</v>
      </c>
      <c r="O131" s="208"/>
      <c r="P131" s="212"/>
      <c r="Q131" s="122">
        <f t="shared" si="39"/>
        <v>367.5</v>
      </c>
      <c r="R131" s="210">
        <v>1</v>
      </c>
    </row>
    <row r="132" spans="1:18" ht="12.75" customHeight="1">
      <c r="A132" s="387"/>
      <c r="B132" s="219" t="s">
        <v>117</v>
      </c>
      <c r="C132" s="220">
        <f aca="true" t="shared" si="42" ref="C132:P132">SUM(C126:C131)</f>
        <v>367</v>
      </c>
      <c r="D132" s="220">
        <f t="shared" si="42"/>
        <v>87</v>
      </c>
      <c r="E132" s="220">
        <f t="shared" si="42"/>
        <v>48</v>
      </c>
      <c r="F132" s="220">
        <f t="shared" si="42"/>
        <v>43</v>
      </c>
      <c r="G132" s="220">
        <f t="shared" si="42"/>
        <v>2</v>
      </c>
      <c r="H132" s="220">
        <f t="shared" si="42"/>
        <v>22</v>
      </c>
      <c r="I132" s="220">
        <f t="shared" si="42"/>
        <v>0</v>
      </c>
      <c r="J132" s="220">
        <f t="shared" si="42"/>
        <v>59</v>
      </c>
      <c r="K132" s="220">
        <f t="shared" si="42"/>
        <v>2</v>
      </c>
      <c r="L132" s="220">
        <f t="shared" si="42"/>
        <v>2</v>
      </c>
      <c r="M132" s="221">
        <f t="shared" si="42"/>
        <v>6690</v>
      </c>
      <c r="N132" s="221">
        <f t="shared" si="42"/>
        <v>1717.5</v>
      </c>
      <c r="O132" s="220">
        <f t="shared" si="42"/>
        <v>0</v>
      </c>
      <c r="P132" s="220">
        <f t="shared" si="42"/>
        <v>0</v>
      </c>
      <c r="Q132" s="120">
        <f t="shared" si="39"/>
        <v>4972.5</v>
      </c>
      <c r="R132" s="121">
        <f>SUM(R126:R131)</f>
        <v>64</v>
      </c>
    </row>
    <row r="133" spans="1:18" ht="12.75" customHeight="1">
      <c r="A133" s="387">
        <v>43635</v>
      </c>
      <c r="B133" s="202" t="s">
        <v>112</v>
      </c>
      <c r="C133" s="203">
        <v>70</v>
      </c>
      <c r="D133" s="203">
        <v>50</v>
      </c>
      <c r="E133" s="203">
        <v>3</v>
      </c>
      <c r="F133" s="203">
        <v>14</v>
      </c>
      <c r="G133" s="203"/>
      <c r="H133" s="204">
        <v>8</v>
      </c>
      <c r="I133" s="204"/>
      <c r="J133" s="205">
        <v>8</v>
      </c>
      <c r="K133" s="205">
        <v>1</v>
      </c>
      <c r="L133" s="205">
        <v>0</v>
      </c>
      <c r="M133" s="206">
        <f aca="true" t="shared" si="43" ref="M133:M138">SUM(C133*15,F133*7.5,G133*7.5,H133*7.5,I133*7.5,J133*7.5,K133*100,L133*20)</f>
        <v>1375</v>
      </c>
      <c r="N133" s="207">
        <v>360</v>
      </c>
      <c r="O133" s="208">
        <v>15</v>
      </c>
      <c r="P133" s="209">
        <v>0</v>
      </c>
      <c r="Q133" s="122">
        <f t="shared" si="39"/>
        <v>1000</v>
      </c>
      <c r="R133" s="210">
        <v>14</v>
      </c>
    </row>
    <row r="134" spans="1:18" ht="12.75" customHeight="1">
      <c r="A134" s="387"/>
      <c r="B134" s="202" t="s">
        <v>113</v>
      </c>
      <c r="C134" s="203"/>
      <c r="D134" s="203"/>
      <c r="E134" s="203"/>
      <c r="F134" s="203"/>
      <c r="G134" s="203"/>
      <c r="H134" s="204"/>
      <c r="I134" s="204"/>
      <c r="J134" s="205"/>
      <c r="K134" s="205"/>
      <c r="L134" s="205"/>
      <c r="M134" s="206">
        <f t="shared" si="43"/>
        <v>0</v>
      </c>
      <c r="N134" s="207">
        <v>0</v>
      </c>
      <c r="O134" s="211"/>
      <c r="P134" s="212"/>
      <c r="Q134" s="122">
        <f t="shared" si="39"/>
        <v>0</v>
      </c>
      <c r="R134" s="210"/>
    </row>
    <row r="135" spans="1:18" ht="12.75" customHeight="1">
      <c r="A135" s="387"/>
      <c r="B135" s="202" t="s">
        <v>114</v>
      </c>
      <c r="C135" s="203">
        <v>172</v>
      </c>
      <c r="D135" s="203">
        <v>0</v>
      </c>
      <c r="E135" s="203">
        <v>102</v>
      </c>
      <c r="F135" s="203">
        <v>13</v>
      </c>
      <c r="G135" s="203">
        <v>1</v>
      </c>
      <c r="H135" s="204">
        <v>4</v>
      </c>
      <c r="I135" s="204"/>
      <c r="J135" s="205">
        <v>14</v>
      </c>
      <c r="K135" s="205">
        <v>1</v>
      </c>
      <c r="L135" s="205">
        <v>1</v>
      </c>
      <c r="M135" s="206">
        <f t="shared" si="43"/>
        <v>2940</v>
      </c>
      <c r="N135" s="207">
        <v>502.5</v>
      </c>
      <c r="O135" s="208"/>
      <c r="P135" s="212"/>
      <c r="Q135" s="122">
        <f t="shared" si="39"/>
        <v>2437.5</v>
      </c>
      <c r="R135" s="210">
        <v>18</v>
      </c>
    </row>
    <row r="136" spans="1:18" ht="12.75" customHeight="1">
      <c r="A136" s="387"/>
      <c r="B136" s="213" t="s">
        <v>139</v>
      </c>
      <c r="C136" s="214">
        <v>83</v>
      </c>
      <c r="D136" s="214">
        <v>3</v>
      </c>
      <c r="E136" s="214">
        <v>3</v>
      </c>
      <c r="F136" s="214">
        <v>15</v>
      </c>
      <c r="G136" s="214">
        <v>0</v>
      </c>
      <c r="H136" s="215">
        <v>4</v>
      </c>
      <c r="I136" s="215">
        <v>0</v>
      </c>
      <c r="J136" s="216">
        <v>5</v>
      </c>
      <c r="K136" s="216"/>
      <c r="L136" s="216"/>
      <c r="M136" s="207">
        <f t="shared" si="43"/>
        <v>1425</v>
      </c>
      <c r="N136" s="207">
        <v>352.5</v>
      </c>
      <c r="O136" s="217">
        <v>0</v>
      </c>
      <c r="P136" s="218"/>
      <c r="Q136" s="122">
        <f t="shared" si="39"/>
        <v>1072.5</v>
      </c>
      <c r="R136" s="114">
        <v>11</v>
      </c>
    </row>
    <row r="137" spans="1:18" ht="12.75" customHeight="1">
      <c r="A137" s="387"/>
      <c r="B137" s="202" t="s">
        <v>115</v>
      </c>
      <c r="C137" s="203">
        <v>73</v>
      </c>
      <c r="D137" s="203">
        <v>35</v>
      </c>
      <c r="E137" s="203">
        <v>4</v>
      </c>
      <c r="F137" s="203">
        <v>13</v>
      </c>
      <c r="G137" s="203">
        <v>2</v>
      </c>
      <c r="H137" s="204">
        <v>4</v>
      </c>
      <c r="I137" s="204"/>
      <c r="J137" s="205">
        <v>12</v>
      </c>
      <c r="K137" s="205"/>
      <c r="L137" s="205"/>
      <c r="M137" s="206">
        <f t="shared" si="43"/>
        <v>1327.5</v>
      </c>
      <c r="N137" s="207">
        <v>352.5</v>
      </c>
      <c r="O137" s="208"/>
      <c r="P137" s="212"/>
      <c r="Q137" s="122">
        <f t="shared" si="39"/>
        <v>975</v>
      </c>
      <c r="R137" s="210">
        <v>15</v>
      </c>
    </row>
    <row r="138" spans="1:18" ht="12.75" customHeight="1">
      <c r="A138" s="387"/>
      <c r="B138" s="202" t="s">
        <v>116</v>
      </c>
      <c r="C138" s="203">
        <v>16</v>
      </c>
      <c r="D138" s="203">
        <v>19</v>
      </c>
      <c r="E138" s="203">
        <v>9</v>
      </c>
      <c r="F138" s="203">
        <v>3</v>
      </c>
      <c r="G138" s="203">
        <v>0</v>
      </c>
      <c r="H138" s="204">
        <v>2</v>
      </c>
      <c r="I138" s="204">
        <v>0</v>
      </c>
      <c r="J138" s="205">
        <v>4</v>
      </c>
      <c r="K138" s="205"/>
      <c r="L138" s="205"/>
      <c r="M138" s="206">
        <f t="shared" si="43"/>
        <v>307.5</v>
      </c>
      <c r="N138" s="207">
        <v>15</v>
      </c>
      <c r="O138" s="208"/>
      <c r="P138" s="212"/>
      <c r="Q138" s="122">
        <f t="shared" si="39"/>
        <v>292.5</v>
      </c>
      <c r="R138" s="210">
        <v>1</v>
      </c>
    </row>
    <row r="139" spans="1:18" ht="12.75" customHeight="1">
      <c r="A139" s="387"/>
      <c r="B139" s="219" t="s">
        <v>117</v>
      </c>
      <c r="C139" s="220">
        <f aca="true" t="shared" si="44" ref="C139:P139">SUM(C133:C138)</f>
        <v>414</v>
      </c>
      <c r="D139" s="220">
        <f t="shared" si="44"/>
        <v>107</v>
      </c>
      <c r="E139" s="220">
        <f t="shared" si="44"/>
        <v>121</v>
      </c>
      <c r="F139" s="220">
        <f t="shared" si="44"/>
        <v>58</v>
      </c>
      <c r="G139" s="220">
        <f t="shared" si="44"/>
        <v>3</v>
      </c>
      <c r="H139" s="220">
        <f t="shared" si="44"/>
        <v>22</v>
      </c>
      <c r="I139" s="220">
        <f t="shared" si="44"/>
        <v>0</v>
      </c>
      <c r="J139" s="220">
        <f t="shared" si="44"/>
        <v>43</v>
      </c>
      <c r="K139" s="220">
        <f t="shared" si="44"/>
        <v>2</v>
      </c>
      <c r="L139" s="220">
        <f t="shared" si="44"/>
        <v>1</v>
      </c>
      <c r="M139" s="221">
        <f t="shared" si="44"/>
        <v>7375</v>
      </c>
      <c r="N139" s="221">
        <f t="shared" si="44"/>
        <v>1582.5</v>
      </c>
      <c r="O139" s="220">
        <f t="shared" si="44"/>
        <v>15</v>
      </c>
      <c r="P139" s="220">
        <f t="shared" si="44"/>
        <v>0</v>
      </c>
      <c r="Q139" s="120">
        <f t="shared" si="39"/>
        <v>5777.5</v>
      </c>
      <c r="R139" s="121">
        <f>SUM(R133:R138)</f>
        <v>59</v>
      </c>
    </row>
    <row r="140" spans="1:18" ht="12.75" customHeight="1">
      <c r="A140" s="387">
        <v>43636</v>
      </c>
      <c r="B140" s="202" t="s">
        <v>112</v>
      </c>
      <c r="C140" s="203">
        <v>541</v>
      </c>
      <c r="D140" s="203">
        <v>87</v>
      </c>
      <c r="E140" s="203">
        <v>21</v>
      </c>
      <c r="F140" s="203">
        <v>134</v>
      </c>
      <c r="G140" s="203">
        <v>2</v>
      </c>
      <c r="H140" s="204">
        <v>84</v>
      </c>
      <c r="I140" s="204"/>
      <c r="J140" s="205">
        <v>40</v>
      </c>
      <c r="K140" s="205"/>
      <c r="L140" s="205"/>
      <c r="M140" s="206">
        <f aca="true" t="shared" si="45" ref="M140:M145">SUM(C140*15,F140*7.5,G140*7.5,H140*7.5,I140*7.5,J140*7.5,K140*100,L140*20)</f>
        <v>10065</v>
      </c>
      <c r="N140" s="207">
        <v>4042.5</v>
      </c>
      <c r="O140" s="208"/>
      <c r="P140" s="209"/>
      <c r="Q140" s="122">
        <f t="shared" si="39"/>
        <v>6022.5</v>
      </c>
      <c r="R140" s="210">
        <v>147</v>
      </c>
    </row>
    <row r="141" spans="1:18" ht="12.75" customHeight="1">
      <c r="A141" s="387"/>
      <c r="B141" s="202" t="s">
        <v>113</v>
      </c>
      <c r="C141" s="203"/>
      <c r="D141" s="203"/>
      <c r="E141" s="203"/>
      <c r="F141" s="203"/>
      <c r="G141" s="203"/>
      <c r="H141" s="204"/>
      <c r="I141" s="204"/>
      <c r="J141" s="205"/>
      <c r="K141" s="205"/>
      <c r="L141" s="205"/>
      <c r="M141" s="206">
        <f t="shared" si="45"/>
        <v>0</v>
      </c>
      <c r="N141" s="207">
        <v>0</v>
      </c>
      <c r="O141" s="211"/>
      <c r="P141" s="212"/>
      <c r="Q141" s="122">
        <f t="shared" si="39"/>
        <v>0</v>
      </c>
      <c r="R141" s="210"/>
    </row>
    <row r="142" spans="1:18" ht="12.75" customHeight="1">
      <c r="A142" s="387"/>
      <c r="B142" s="202" t="s">
        <v>114</v>
      </c>
      <c r="C142" s="203">
        <v>515</v>
      </c>
      <c r="D142" s="203"/>
      <c r="E142" s="203">
        <v>64</v>
      </c>
      <c r="F142" s="203">
        <v>110</v>
      </c>
      <c r="G142" s="203">
        <v>6</v>
      </c>
      <c r="H142" s="204">
        <v>92</v>
      </c>
      <c r="I142" s="204">
        <v>3</v>
      </c>
      <c r="J142" s="205">
        <v>111</v>
      </c>
      <c r="K142" s="205">
        <v>1</v>
      </c>
      <c r="L142" s="205"/>
      <c r="M142" s="206">
        <f t="shared" si="45"/>
        <v>10240</v>
      </c>
      <c r="N142" s="207">
        <v>4652.5</v>
      </c>
      <c r="O142" s="208"/>
      <c r="P142" s="212"/>
      <c r="Q142" s="122">
        <f t="shared" si="39"/>
        <v>5587.5</v>
      </c>
      <c r="R142" s="210">
        <v>139</v>
      </c>
    </row>
    <row r="143" spans="1:18" ht="12.75" customHeight="1">
      <c r="A143" s="387"/>
      <c r="B143" s="213" t="s">
        <v>139</v>
      </c>
      <c r="C143" s="214">
        <v>400</v>
      </c>
      <c r="D143" s="214">
        <v>1</v>
      </c>
      <c r="E143" s="214">
        <v>16</v>
      </c>
      <c r="F143" s="214">
        <v>128</v>
      </c>
      <c r="G143" s="214">
        <v>0</v>
      </c>
      <c r="H143" s="215">
        <v>71</v>
      </c>
      <c r="I143" s="215">
        <v>0</v>
      </c>
      <c r="J143" s="216">
        <v>48</v>
      </c>
      <c r="K143" s="216"/>
      <c r="L143" s="216"/>
      <c r="M143" s="207">
        <f t="shared" si="45"/>
        <v>7852.5</v>
      </c>
      <c r="N143" s="207">
        <v>2985</v>
      </c>
      <c r="O143" s="217"/>
      <c r="P143" s="218"/>
      <c r="Q143" s="122">
        <f t="shared" si="39"/>
        <v>4867.5</v>
      </c>
      <c r="R143" s="114">
        <v>116</v>
      </c>
    </row>
    <row r="144" spans="1:18" ht="12.75" customHeight="1">
      <c r="A144" s="387"/>
      <c r="B144" s="202" t="s">
        <v>115</v>
      </c>
      <c r="C144" s="203">
        <v>277</v>
      </c>
      <c r="D144" s="203">
        <v>36</v>
      </c>
      <c r="E144" s="203">
        <v>17</v>
      </c>
      <c r="F144" s="203">
        <v>76</v>
      </c>
      <c r="G144" s="203">
        <v>3</v>
      </c>
      <c r="H144" s="204">
        <v>45</v>
      </c>
      <c r="I144" s="204">
        <v>2</v>
      </c>
      <c r="J144" s="205">
        <v>36</v>
      </c>
      <c r="K144" s="205"/>
      <c r="L144" s="205"/>
      <c r="M144" s="206">
        <f t="shared" si="45"/>
        <v>5370</v>
      </c>
      <c r="N144" s="207">
        <v>2160</v>
      </c>
      <c r="O144" s="208"/>
      <c r="P144" s="212"/>
      <c r="Q144" s="122">
        <f t="shared" si="39"/>
        <v>3210</v>
      </c>
      <c r="R144" s="210">
        <v>88</v>
      </c>
    </row>
    <row r="145" spans="1:18" ht="12.75" customHeight="1">
      <c r="A145" s="387"/>
      <c r="B145" s="202" t="s">
        <v>116</v>
      </c>
      <c r="C145" s="203">
        <v>108</v>
      </c>
      <c r="D145" s="203">
        <v>29</v>
      </c>
      <c r="E145" s="203">
        <v>13</v>
      </c>
      <c r="F145" s="203">
        <v>22</v>
      </c>
      <c r="G145" s="203">
        <v>1</v>
      </c>
      <c r="H145" s="204">
        <v>12</v>
      </c>
      <c r="I145" s="204"/>
      <c r="J145" s="205">
        <v>24</v>
      </c>
      <c r="K145" s="205"/>
      <c r="L145" s="205"/>
      <c r="M145" s="206">
        <f t="shared" si="45"/>
        <v>2062.5</v>
      </c>
      <c r="N145" s="207">
        <v>660</v>
      </c>
      <c r="O145" s="208"/>
      <c r="P145" s="212"/>
      <c r="Q145" s="122">
        <f t="shared" si="39"/>
        <v>1402.5</v>
      </c>
      <c r="R145" s="210">
        <v>29</v>
      </c>
    </row>
    <row r="146" spans="1:18" ht="12.75" customHeight="1">
      <c r="A146" s="387"/>
      <c r="B146" s="219" t="s">
        <v>117</v>
      </c>
      <c r="C146" s="220">
        <f aca="true" t="shared" si="46" ref="C146:P146">SUM(C140:C145)</f>
        <v>1841</v>
      </c>
      <c r="D146" s="220">
        <f t="shared" si="46"/>
        <v>153</v>
      </c>
      <c r="E146" s="220">
        <f t="shared" si="46"/>
        <v>131</v>
      </c>
      <c r="F146" s="220">
        <f t="shared" si="46"/>
        <v>470</v>
      </c>
      <c r="G146" s="220">
        <f t="shared" si="46"/>
        <v>12</v>
      </c>
      <c r="H146" s="220">
        <f t="shared" si="46"/>
        <v>304</v>
      </c>
      <c r="I146" s="220">
        <f t="shared" si="46"/>
        <v>5</v>
      </c>
      <c r="J146" s="220">
        <f t="shared" si="46"/>
        <v>259</v>
      </c>
      <c r="K146" s="220">
        <f t="shared" si="46"/>
        <v>1</v>
      </c>
      <c r="L146" s="220">
        <f t="shared" si="46"/>
        <v>0</v>
      </c>
      <c r="M146" s="221">
        <f t="shared" si="46"/>
        <v>35590</v>
      </c>
      <c r="N146" s="221">
        <f t="shared" si="46"/>
        <v>14500</v>
      </c>
      <c r="O146" s="220">
        <f t="shared" si="46"/>
        <v>0</v>
      </c>
      <c r="P146" s="220">
        <f t="shared" si="46"/>
        <v>0</v>
      </c>
      <c r="Q146" s="120">
        <f t="shared" si="39"/>
        <v>21090</v>
      </c>
      <c r="R146" s="121">
        <f>SUM(R140:R145)</f>
        <v>519</v>
      </c>
    </row>
    <row r="147" spans="1:18" ht="12.75" customHeight="1">
      <c r="A147" s="387">
        <v>43637</v>
      </c>
      <c r="B147" s="202" t="s">
        <v>112</v>
      </c>
      <c r="C147" s="203">
        <v>442</v>
      </c>
      <c r="D147" s="203">
        <v>36</v>
      </c>
      <c r="E147" s="203">
        <v>28</v>
      </c>
      <c r="F147" s="203">
        <v>113</v>
      </c>
      <c r="G147" s="203">
        <v>7</v>
      </c>
      <c r="H147" s="204">
        <v>63</v>
      </c>
      <c r="I147" s="204"/>
      <c r="J147" s="205">
        <v>66</v>
      </c>
      <c r="K147" s="205"/>
      <c r="L147" s="205">
        <v>3</v>
      </c>
      <c r="M147" s="206">
        <f aca="true" t="shared" si="47" ref="M147:M152">SUM(C147*15,F147*7.5,G147*7.5,H147*7.5,I147*7.5,J147*7.5,K147*100,L147*20)</f>
        <v>8557.5</v>
      </c>
      <c r="N147" s="207">
        <v>3225</v>
      </c>
      <c r="O147" s="208"/>
      <c r="P147" s="209"/>
      <c r="Q147" s="122">
        <f t="shared" si="39"/>
        <v>5332.5</v>
      </c>
      <c r="R147" s="210">
        <v>118</v>
      </c>
    </row>
    <row r="148" spans="1:18" ht="12.75" customHeight="1">
      <c r="A148" s="387"/>
      <c r="B148" s="202" t="s">
        <v>113</v>
      </c>
      <c r="C148" s="203"/>
      <c r="D148" s="203"/>
      <c r="E148" s="203"/>
      <c r="F148" s="203"/>
      <c r="G148" s="203"/>
      <c r="H148" s="204"/>
      <c r="I148" s="204"/>
      <c r="J148" s="205"/>
      <c r="K148" s="205"/>
      <c r="L148" s="205"/>
      <c r="M148" s="206">
        <f t="shared" si="47"/>
        <v>0</v>
      </c>
      <c r="N148" s="207">
        <v>0</v>
      </c>
      <c r="O148" s="211"/>
      <c r="P148" s="212"/>
      <c r="Q148" s="122">
        <f t="shared" si="39"/>
        <v>0</v>
      </c>
      <c r="R148" s="210"/>
    </row>
    <row r="149" spans="1:18" ht="12.75" customHeight="1">
      <c r="A149" s="387"/>
      <c r="B149" s="202" t="s">
        <v>114</v>
      </c>
      <c r="C149" s="203">
        <v>408</v>
      </c>
      <c r="D149" s="203"/>
      <c r="E149" s="203">
        <v>21</v>
      </c>
      <c r="F149" s="203">
        <v>82</v>
      </c>
      <c r="G149" s="203">
        <v>5</v>
      </c>
      <c r="H149" s="204">
        <v>37</v>
      </c>
      <c r="I149" s="204">
        <v>1</v>
      </c>
      <c r="J149" s="205">
        <v>54</v>
      </c>
      <c r="K149" s="205"/>
      <c r="L149" s="205"/>
      <c r="M149" s="206">
        <f t="shared" si="47"/>
        <v>7462.5</v>
      </c>
      <c r="N149" s="207">
        <v>2460</v>
      </c>
      <c r="O149" s="208"/>
      <c r="P149" s="212"/>
      <c r="Q149" s="122">
        <f t="shared" si="39"/>
        <v>5002.5</v>
      </c>
      <c r="R149" s="210">
        <v>99</v>
      </c>
    </row>
    <row r="150" spans="1:18" ht="12.75" customHeight="1">
      <c r="A150" s="387"/>
      <c r="B150" s="213" t="s">
        <v>139</v>
      </c>
      <c r="C150" s="214">
        <v>252</v>
      </c>
      <c r="D150" s="214">
        <v>0</v>
      </c>
      <c r="E150" s="214">
        <v>5</v>
      </c>
      <c r="F150" s="214">
        <v>60</v>
      </c>
      <c r="G150" s="214">
        <v>0</v>
      </c>
      <c r="H150" s="215">
        <v>33</v>
      </c>
      <c r="I150" s="215">
        <v>0</v>
      </c>
      <c r="J150" s="216">
        <v>18</v>
      </c>
      <c r="K150" s="216"/>
      <c r="L150" s="216"/>
      <c r="M150" s="207">
        <f t="shared" si="47"/>
        <v>4612.5</v>
      </c>
      <c r="N150" s="207">
        <v>1800</v>
      </c>
      <c r="O150" s="217"/>
      <c r="P150" s="218"/>
      <c r="Q150" s="122">
        <f t="shared" si="39"/>
        <v>2812.5</v>
      </c>
      <c r="R150" s="114">
        <v>78</v>
      </c>
    </row>
    <row r="151" spans="1:18" ht="12.75" customHeight="1">
      <c r="A151" s="387"/>
      <c r="B151" s="202" t="s">
        <v>115</v>
      </c>
      <c r="C151" s="203">
        <v>178</v>
      </c>
      <c r="D151" s="203">
        <v>39</v>
      </c>
      <c r="E151" s="203">
        <v>5</v>
      </c>
      <c r="F151" s="203">
        <v>56</v>
      </c>
      <c r="G151" s="203">
        <v>2</v>
      </c>
      <c r="H151" s="204">
        <v>33</v>
      </c>
      <c r="I151" s="204"/>
      <c r="J151" s="205">
        <v>21</v>
      </c>
      <c r="K151" s="205"/>
      <c r="L151" s="205"/>
      <c r="M151" s="206">
        <f t="shared" si="47"/>
        <v>3510</v>
      </c>
      <c r="N151" s="207">
        <v>1335</v>
      </c>
      <c r="O151" s="208"/>
      <c r="P151" s="212"/>
      <c r="Q151" s="122">
        <f t="shared" si="39"/>
        <v>2175</v>
      </c>
      <c r="R151" s="210">
        <v>65</v>
      </c>
    </row>
    <row r="152" spans="1:18" ht="12.75" customHeight="1">
      <c r="A152" s="387"/>
      <c r="B152" s="202" t="s">
        <v>116</v>
      </c>
      <c r="C152" s="203">
        <v>55</v>
      </c>
      <c r="D152" s="203">
        <v>31</v>
      </c>
      <c r="E152" s="203">
        <v>8</v>
      </c>
      <c r="F152" s="203">
        <v>11</v>
      </c>
      <c r="G152" s="203"/>
      <c r="H152" s="204">
        <v>16</v>
      </c>
      <c r="I152" s="204"/>
      <c r="J152" s="205">
        <v>2</v>
      </c>
      <c r="K152" s="205"/>
      <c r="L152" s="205"/>
      <c r="M152" s="206">
        <f t="shared" si="47"/>
        <v>1042.5</v>
      </c>
      <c r="N152" s="207">
        <v>510</v>
      </c>
      <c r="O152" s="208"/>
      <c r="P152" s="212"/>
      <c r="Q152" s="122">
        <f t="shared" si="39"/>
        <v>532.5</v>
      </c>
      <c r="R152" s="210">
        <v>16</v>
      </c>
    </row>
    <row r="153" spans="1:18" ht="12.75" customHeight="1">
      <c r="A153" s="387"/>
      <c r="B153" s="219" t="s">
        <v>117</v>
      </c>
      <c r="C153" s="220">
        <f aca="true" t="shared" si="48" ref="C153:P153">SUM(C147:C152)</f>
        <v>1335</v>
      </c>
      <c r="D153" s="220">
        <f t="shared" si="48"/>
        <v>106</v>
      </c>
      <c r="E153" s="220">
        <f t="shared" si="48"/>
        <v>67</v>
      </c>
      <c r="F153" s="220">
        <f t="shared" si="48"/>
        <v>322</v>
      </c>
      <c r="G153" s="220">
        <f t="shared" si="48"/>
        <v>14</v>
      </c>
      <c r="H153" s="220">
        <f t="shared" si="48"/>
        <v>182</v>
      </c>
      <c r="I153" s="220">
        <f t="shared" si="48"/>
        <v>1</v>
      </c>
      <c r="J153" s="220">
        <f t="shared" si="48"/>
        <v>161</v>
      </c>
      <c r="K153" s="220">
        <f t="shared" si="48"/>
        <v>0</v>
      </c>
      <c r="L153" s="220">
        <f t="shared" si="48"/>
        <v>3</v>
      </c>
      <c r="M153" s="221">
        <f t="shared" si="48"/>
        <v>25185</v>
      </c>
      <c r="N153" s="221">
        <f t="shared" si="48"/>
        <v>9330</v>
      </c>
      <c r="O153" s="220">
        <f t="shared" si="48"/>
        <v>0</v>
      </c>
      <c r="P153" s="220">
        <f t="shared" si="48"/>
        <v>0</v>
      </c>
      <c r="Q153" s="120">
        <f t="shared" si="39"/>
        <v>15855</v>
      </c>
      <c r="R153" s="121">
        <f>SUM(R147:R152)</f>
        <v>376</v>
      </c>
    </row>
    <row r="154" spans="1:18" ht="12.75" customHeight="1">
      <c r="A154" s="387">
        <v>43638</v>
      </c>
      <c r="B154" s="202" t="s">
        <v>112</v>
      </c>
      <c r="C154" s="203">
        <v>391</v>
      </c>
      <c r="D154" s="203">
        <v>32</v>
      </c>
      <c r="E154" s="203">
        <v>18</v>
      </c>
      <c r="F154" s="203">
        <v>83</v>
      </c>
      <c r="G154" s="203">
        <v>4</v>
      </c>
      <c r="H154" s="204">
        <v>85</v>
      </c>
      <c r="I154" s="204"/>
      <c r="J154" s="205">
        <v>69</v>
      </c>
      <c r="K154" s="205"/>
      <c r="L154" s="205">
        <v>1</v>
      </c>
      <c r="M154" s="206">
        <f aca="true" t="shared" si="49" ref="M154:M159">SUM(C154*15,F154*7.5,G154*7.5,H154*7.5,I154*7.5,J154*7.5,K154*100,L154*20)</f>
        <v>7692.5</v>
      </c>
      <c r="N154" s="207">
        <v>3170</v>
      </c>
      <c r="O154" s="208"/>
      <c r="P154" s="209"/>
      <c r="Q154" s="122">
        <f t="shared" si="39"/>
        <v>4522.5</v>
      </c>
      <c r="R154" s="210">
        <v>109</v>
      </c>
    </row>
    <row r="155" spans="1:18" ht="12.75" customHeight="1">
      <c r="A155" s="387"/>
      <c r="B155" s="202" t="s">
        <v>113</v>
      </c>
      <c r="C155" s="203"/>
      <c r="D155" s="203"/>
      <c r="E155" s="203"/>
      <c r="F155" s="203"/>
      <c r="G155" s="203"/>
      <c r="H155" s="204"/>
      <c r="I155" s="204"/>
      <c r="J155" s="205"/>
      <c r="K155" s="205"/>
      <c r="L155" s="205"/>
      <c r="M155" s="206">
        <f t="shared" si="49"/>
        <v>0</v>
      </c>
      <c r="N155" s="207">
        <v>0</v>
      </c>
      <c r="O155" s="211"/>
      <c r="P155" s="212"/>
      <c r="Q155" s="122">
        <f t="shared" si="39"/>
        <v>0</v>
      </c>
      <c r="R155" s="210"/>
    </row>
    <row r="156" spans="1:18" ht="12.75" customHeight="1">
      <c r="A156" s="387"/>
      <c r="B156" s="202" t="s">
        <v>114</v>
      </c>
      <c r="C156" s="203">
        <v>483</v>
      </c>
      <c r="D156" s="203"/>
      <c r="E156" s="203">
        <v>10</v>
      </c>
      <c r="F156" s="203">
        <v>127</v>
      </c>
      <c r="G156" s="203">
        <v>14</v>
      </c>
      <c r="H156" s="204">
        <v>40</v>
      </c>
      <c r="I156" s="204"/>
      <c r="J156" s="205">
        <v>120</v>
      </c>
      <c r="K156" s="205">
        <v>1</v>
      </c>
      <c r="L156" s="205">
        <v>2</v>
      </c>
      <c r="M156" s="206">
        <f t="shared" si="49"/>
        <v>9642.5</v>
      </c>
      <c r="N156" s="207">
        <v>3712.5</v>
      </c>
      <c r="O156" s="208"/>
      <c r="P156" s="212"/>
      <c r="Q156" s="122">
        <f t="shared" si="39"/>
        <v>5930</v>
      </c>
      <c r="R156" s="210">
        <v>123</v>
      </c>
    </row>
    <row r="157" spans="1:18" ht="12.75" customHeight="1">
      <c r="A157" s="387"/>
      <c r="B157" s="213" t="s">
        <v>139</v>
      </c>
      <c r="C157" s="214">
        <v>262</v>
      </c>
      <c r="D157" s="214">
        <v>1</v>
      </c>
      <c r="E157" s="214">
        <v>15</v>
      </c>
      <c r="F157" s="214">
        <v>111</v>
      </c>
      <c r="G157" s="214">
        <v>0</v>
      </c>
      <c r="H157" s="215">
        <v>36</v>
      </c>
      <c r="I157" s="215">
        <v>2</v>
      </c>
      <c r="J157" s="216">
        <v>39</v>
      </c>
      <c r="K157" s="216"/>
      <c r="L157" s="216"/>
      <c r="M157" s="207">
        <f t="shared" si="49"/>
        <v>5340</v>
      </c>
      <c r="N157" s="207">
        <v>1935</v>
      </c>
      <c r="O157" s="217"/>
      <c r="P157" s="218"/>
      <c r="Q157" s="122">
        <f t="shared" si="39"/>
        <v>3405</v>
      </c>
      <c r="R157" s="114">
        <v>79</v>
      </c>
    </row>
    <row r="158" spans="1:18" ht="12.75" customHeight="1">
      <c r="A158" s="387"/>
      <c r="B158" s="202" t="s">
        <v>115</v>
      </c>
      <c r="C158" s="203">
        <v>303</v>
      </c>
      <c r="D158" s="203">
        <v>44</v>
      </c>
      <c r="E158" s="203">
        <v>21</v>
      </c>
      <c r="F158" s="203">
        <v>73</v>
      </c>
      <c r="G158" s="203">
        <v>3</v>
      </c>
      <c r="H158" s="204">
        <v>43</v>
      </c>
      <c r="I158" s="204"/>
      <c r="J158" s="205">
        <v>48</v>
      </c>
      <c r="K158" s="205"/>
      <c r="L158" s="205"/>
      <c r="M158" s="206">
        <f t="shared" si="49"/>
        <v>5797.5</v>
      </c>
      <c r="N158" s="207">
        <v>2272.5</v>
      </c>
      <c r="O158" s="208"/>
      <c r="P158" s="212"/>
      <c r="Q158" s="122">
        <f t="shared" si="39"/>
        <v>3525</v>
      </c>
      <c r="R158" s="210">
        <v>96</v>
      </c>
    </row>
    <row r="159" spans="1:18" ht="12.75" customHeight="1">
      <c r="A159" s="387"/>
      <c r="B159" s="202" t="s">
        <v>116</v>
      </c>
      <c r="C159" s="203">
        <v>53</v>
      </c>
      <c r="D159" s="203">
        <v>34</v>
      </c>
      <c r="E159" s="203">
        <v>32</v>
      </c>
      <c r="F159" s="203">
        <v>20</v>
      </c>
      <c r="G159" s="203"/>
      <c r="H159" s="204">
        <v>11</v>
      </c>
      <c r="I159" s="204"/>
      <c r="J159" s="205">
        <v>10</v>
      </c>
      <c r="K159" s="205"/>
      <c r="L159" s="205"/>
      <c r="M159" s="206">
        <f t="shared" si="49"/>
        <v>1102.5</v>
      </c>
      <c r="N159" s="207">
        <v>450</v>
      </c>
      <c r="O159" s="208"/>
      <c r="P159" s="212"/>
      <c r="Q159" s="122">
        <f t="shared" si="39"/>
        <v>652.5</v>
      </c>
      <c r="R159" s="210">
        <v>22</v>
      </c>
    </row>
    <row r="160" spans="1:18" ht="12.75" customHeight="1">
      <c r="A160" s="387"/>
      <c r="B160" s="219" t="s">
        <v>117</v>
      </c>
      <c r="C160" s="220">
        <f aca="true" t="shared" si="50" ref="C160:P160">SUM(C154:C159)</f>
        <v>1492</v>
      </c>
      <c r="D160" s="220">
        <f t="shared" si="50"/>
        <v>111</v>
      </c>
      <c r="E160" s="220">
        <f t="shared" si="50"/>
        <v>96</v>
      </c>
      <c r="F160" s="220">
        <f t="shared" si="50"/>
        <v>414</v>
      </c>
      <c r="G160" s="220">
        <f t="shared" si="50"/>
        <v>21</v>
      </c>
      <c r="H160" s="220">
        <f t="shared" si="50"/>
        <v>215</v>
      </c>
      <c r="I160" s="220">
        <f t="shared" si="50"/>
        <v>2</v>
      </c>
      <c r="J160" s="220">
        <f t="shared" si="50"/>
        <v>286</v>
      </c>
      <c r="K160" s="220">
        <f t="shared" si="50"/>
        <v>1</v>
      </c>
      <c r="L160" s="220">
        <f t="shared" si="50"/>
        <v>3</v>
      </c>
      <c r="M160" s="221">
        <f t="shared" si="50"/>
        <v>29575</v>
      </c>
      <c r="N160" s="221">
        <f t="shared" si="50"/>
        <v>11540</v>
      </c>
      <c r="O160" s="220">
        <f t="shared" si="50"/>
        <v>0</v>
      </c>
      <c r="P160" s="220">
        <f t="shared" si="50"/>
        <v>0</v>
      </c>
      <c r="Q160" s="120">
        <f t="shared" si="39"/>
        <v>18035</v>
      </c>
      <c r="R160" s="121">
        <f>SUM(R154:R159)</f>
        <v>429</v>
      </c>
    </row>
    <row r="161" spans="1:18" ht="12.75" customHeight="1">
      <c r="A161" s="387">
        <v>43639</v>
      </c>
      <c r="B161" s="202" t="s">
        <v>112</v>
      </c>
      <c r="C161" s="203">
        <v>486</v>
      </c>
      <c r="D161" s="203">
        <v>30</v>
      </c>
      <c r="E161" s="203">
        <v>104</v>
      </c>
      <c r="F161" s="203">
        <v>145</v>
      </c>
      <c r="G161" s="203">
        <v>6</v>
      </c>
      <c r="H161" s="204">
        <v>63</v>
      </c>
      <c r="I161" s="204"/>
      <c r="J161" s="205">
        <v>68</v>
      </c>
      <c r="K161" s="205"/>
      <c r="L161" s="205"/>
      <c r="M161" s="206">
        <f aca="true" t="shared" si="51" ref="M161:M166">SUM(C161*15,F161*7.5,G161*7.5,H161*7.5,I161*7.5,J161*7.5,K161*100,L161*20)</f>
        <v>9405</v>
      </c>
      <c r="N161" s="207">
        <v>4282.5</v>
      </c>
      <c r="O161" s="208"/>
      <c r="P161" s="209"/>
      <c r="Q161" s="122">
        <f t="shared" si="39"/>
        <v>5122.5</v>
      </c>
      <c r="R161" s="210">
        <v>150</v>
      </c>
    </row>
    <row r="162" spans="1:18" ht="12.75" customHeight="1">
      <c r="A162" s="387"/>
      <c r="B162" s="202" t="s">
        <v>113</v>
      </c>
      <c r="C162" s="203"/>
      <c r="D162" s="203"/>
      <c r="E162" s="203"/>
      <c r="F162" s="203"/>
      <c r="G162" s="203"/>
      <c r="H162" s="204"/>
      <c r="I162" s="204"/>
      <c r="J162" s="205"/>
      <c r="K162" s="205"/>
      <c r="L162" s="205"/>
      <c r="M162" s="206">
        <f t="shared" si="51"/>
        <v>0</v>
      </c>
      <c r="N162" s="207">
        <v>0</v>
      </c>
      <c r="O162" s="211"/>
      <c r="P162" s="212"/>
      <c r="Q162" s="122">
        <f t="shared" si="39"/>
        <v>0</v>
      </c>
      <c r="R162" s="210"/>
    </row>
    <row r="163" spans="1:18" ht="12.75" customHeight="1">
      <c r="A163" s="387"/>
      <c r="B163" s="202" t="s">
        <v>114</v>
      </c>
      <c r="C163" s="203">
        <v>410</v>
      </c>
      <c r="D163" s="203"/>
      <c r="E163" s="203">
        <v>18</v>
      </c>
      <c r="F163" s="203">
        <v>51</v>
      </c>
      <c r="G163" s="203"/>
      <c r="H163" s="204">
        <v>70</v>
      </c>
      <c r="I163" s="204"/>
      <c r="J163" s="205">
        <v>123</v>
      </c>
      <c r="K163" s="205"/>
      <c r="L163" s="205"/>
      <c r="M163" s="206">
        <f t="shared" si="51"/>
        <v>7980</v>
      </c>
      <c r="N163" s="207">
        <v>2557.5</v>
      </c>
      <c r="O163" s="208"/>
      <c r="P163" s="212"/>
      <c r="Q163" s="122">
        <f t="shared" si="39"/>
        <v>5422.5</v>
      </c>
      <c r="R163" s="248"/>
    </row>
    <row r="164" spans="1:18" ht="12.75" customHeight="1">
      <c r="A164" s="387"/>
      <c r="B164" s="213" t="s">
        <v>139</v>
      </c>
      <c r="C164" s="214">
        <v>204</v>
      </c>
      <c r="D164" s="214">
        <v>1</v>
      </c>
      <c r="E164" s="214">
        <v>4</v>
      </c>
      <c r="F164" s="214">
        <v>48</v>
      </c>
      <c r="G164" s="214">
        <v>0</v>
      </c>
      <c r="H164" s="215">
        <v>27</v>
      </c>
      <c r="I164" s="215">
        <v>1</v>
      </c>
      <c r="J164" s="216">
        <v>40</v>
      </c>
      <c r="K164" s="216"/>
      <c r="L164" s="216"/>
      <c r="M164" s="207">
        <f t="shared" si="51"/>
        <v>3930</v>
      </c>
      <c r="N164" s="207">
        <v>1560</v>
      </c>
      <c r="O164" s="217"/>
      <c r="P164" s="218"/>
      <c r="Q164" s="122">
        <f t="shared" si="39"/>
        <v>2370</v>
      </c>
      <c r="R164" s="114">
        <v>61</v>
      </c>
    </row>
    <row r="165" spans="1:18" ht="12.75" customHeight="1">
      <c r="A165" s="387"/>
      <c r="B165" s="202" t="s">
        <v>115</v>
      </c>
      <c r="C165" s="203">
        <v>224</v>
      </c>
      <c r="D165" s="203">
        <v>57</v>
      </c>
      <c r="E165" s="203">
        <v>7</v>
      </c>
      <c r="F165" s="203">
        <v>55</v>
      </c>
      <c r="G165" s="203">
        <v>3</v>
      </c>
      <c r="H165" s="204">
        <v>37</v>
      </c>
      <c r="I165" s="204">
        <v>2</v>
      </c>
      <c r="J165" s="205">
        <v>45</v>
      </c>
      <c r="K165" s="205"/>
      <c r="L165" s="205"/>
      <c r="M165" s="206">
        <f t="shared" si="51"/>
        <v>4425</v>
      </c>
      <c r="N165" s="207">
        <v>1125</v>
      </c>
      <c r="O165" s="208"/>
      <c r="P165" s="212"/>
      <c r="Q165" s="122">
        <f t="shared" si="39"/>
        <v>3300</v>
      </c>
      <c r="R165" s="210">
        <v>58</v>
      </c>
    </row>
    <row r="166" spans="1:18" ht="12.75" customHeight="1">
      <c r="A166" s="387"/>
      <c r="B166" s="202" t="s">
        <v>116</v>
      </c>
      <c r="C166" s="203">
        <v>68</v>
      </c>
      <c r="D166" s="203">
        <v>31</v>
      </c>
      <c r="E166" s="203">
        <v>7</v>
      </c>
      <c r="F166" s="203">
        <v>6</v>
      </c>
      <c r="G166" s="203">
        <v>2</v>
      </c>
      <c r="H166" s="204">
        <v>7</v>
      </c>
      <c r="I166" s="204"/>
      <c r="J166" s="205">
        <v>30</v>
      </c>
      <c r="K166" s="205"/>
      <c r="L166" s="205"/>
      <c r="M166" s="206">
        <f t="shared" si="51"/>
        <v>1357.5</v>
      </c>
      <c r="N166" s="207">
        <v>487.5</v>
      </c>
      <c r="O166" s="208"/>
      <c r="P166" s="212"/>
      <c r="Q166" s="122">
        <f t="shared" si="39"/>
        <v>870</v>
      </c>
      <c r="R166" s="210">
        <v>21</v>
      </c>
    </row>
    <row r="167" spans="1:18" ht="12.75" customHeight="1">
      <c r="A167" s="387"/>
      <c r="B167" s="219" t="s">
        <v>117</v>
      </c>
      <c r="C167" s="220">
        <f aca="true" t="shared" si="52" ref="C167:P167">SUM(C161:C166)</f>
        <v>1392</v>
      </c>
      <c r="D167" s="220">
        <f t="shared" si="52"/>
        <v>119</v>
      </c>
      <c r="E167" s="220">
        <f t="shared" si="52"/>
        <v>140</v>
      </c>
      <c r="F167" s="220">
        <f t="shared" si="52"/>
        <v>305</v>
      </c>
      <c r="G167" s="220">
        <f t="shared" si="52"/>
        <v>11</v>
      </c>
      <c r="H167" s="220">
        <f t="shared" si="52"/>
        <v>204</v>
      </c>
      <c r="I167" s="220">
        <f t="shared" si="52"/>
        <v>3</v>
      </c>
      <c r="J167" s="220">
        <f t="shared" si="52"/>
        <v>306</v>
      </c>
      <c r="K167" s="220">
        <f t="shared" si="52"/>
        <v>0</v>
      </c>
      <c r="L167" s="220">
        <f t="shared" si="52"/>
        <v>0</v>
      </c>
      <c r="M167" s="221">
        <f t="shared" si="52"/>
        <v>27097.5</v>
      </c>
      <c r="N167" s="221">
        <f t="shared" si="52"/>
        <v>10012.5</v>
      </c>
      <c r="O167" s="220">
        <f t="shared" si="52"/>
        <v>0</v>
      </c>
      <c r="P167" s="220">
        <f t="shared" si="52"/>
        <v>0</v>
      </c>
      <c r="Q167" s="120">
        <f t="shared" si="39"/>
        <v>17085</v>
      </c>
      <c r="R167" s="121">
        <f>SUM(R161:R166)</f>
        <v>290</v>
      </c>
    </row>
    <row r="168" spans="1:18" ht="12.75" customHeight="1">
      <c r="A168" s="402" t="s">
        <v>118</v>
      </c>
      <c r="B168" s="402"/>
      <c r="C168" s="201">
        <f aca="true" t="shared" si="53" ref="C168:R168">SUM(C125,C132,C139,C146,C153,C160,C167)</f>
        <v>7216</v>
      </c>
      <c r="D168" s="201">
        <f t="shared" si="53"/>
        <v>747</v>
      </c>
      <c r="E168" s="201">
        <f t="shared" si="53"/>
        <v>714</v>
      </c>
      <c r="F168" s="201">
        <f t="shared" si="53"/>
        <v>1874</v>
      </c>
      <c r="G168" s="201">
        <f t="shared" si="53"/>
        <v>64</v>
      </c>
      <c r="H168" s="201">
        <f t="shared" si="53"/>
        <v>992</v>
      </c>
      <c r="I168" s="201">
        <f t="shared" si="53"/>
        <v>11</v>
      </c>
      <c r="J168" s="201">
        <f t="shared" si="53"/>
        <v>1147</v>
      </c>
      <c r="K168" s="201">
        <f t="shared" si="53"/>
        <v>7</v>
      </c>
      <c r="L168" s="201">
        <f t="shared" si="53"/>
        <v>9</v>
      </c>
      <c r="M168" s="201">
        <f t="shared" si="53"/>
        <v>139780</v>
      </c>
      <c r="N168" s="201">
        <f t="shared" si="53"/>
        <v>50170</v>
      </c>
      <c r="O168" s="201">
        <f t="shared" si="53"/>
        <v>15</v>
      </c>
      <c r="P168" s="201">
        <f t="shared" si="53"/>
        <v>0</v>
      </c>
      <c r="Q168" s="201">
        <f t="shared" si="53"/>
        <v>89595</v>
      </c>
      <c r="R168" s="201">
        <f t="shared" si="53"/>
        <v>1796</v>
      </c>
    </row>
    <row r="169" spans="1:18" ht="12.75" customHeight="1">
      <c r="A169" s="387">
        <v>43640</v>
      </c>
      <c r="B169" s="202" t="s">
        <v>112</v>
      </c>
      <c r="C169" s="203">
        <v>60</v>
      </c>
      <c r="D169" s="203"/>
      <c r="E169" s="203"/>
      <c r="F169" s="203">
        <v>13</v>
      </c>
      <c r="G169" s="203">
        <v>2</v>
      </c>
      <c r="H169" s="204"/>
      <c r="I169" s="204"/>
      <c r="J169" s="205">
        <v>7</v>
      </c>
      <c r="K169" s="205"/>
      <c r="L169" s="205"/>
      <c r="M169" s="206">
        <f aca="true" t="shared" si="54" ref="M169:M174">SUM(C169*15,F169*7.5,G169*7.5,H169*7.5,I169*7.5,J169*7.5,K169*100,L169*20)</f>
        <v>1065</v>
      </c>
      <c r="N169" s="207">
        <v>0</v>
      </c>
      <c r="O169" s="208"/>
      <c r="P169" s="209"/>
      <c r="Q169" s="122">
        <f aca="true" t="shared" si="55" ref="Q169:Q217">SUM(M169-N169)-O169+P169</f>
        <v>1065</v>
      </c>
      <c r="R169" s="210">
        <v>0</v>
      </c>
    </row>
    <row r="170" spans="1:18" ht="12.75" customHeight="1">
      <c r="A170" s="387"/>
      <c r="B170" s="202" t="s">
        <v>113</v>
      </c>
      <c r="C170" s="203"/>
      <c r="D170" s="203"/>
      <c r="E170" s="203"/>
      <c r="F170" s="203"/>
      <c r="G170" s="203"/>
      <c r="H170" s="204"/>
      <c r="I170" s="204"/>
      <c r="J170" s="205"/>
      <c r="K170" s="205"/>
      <c r="L170" s="205"/>
      <c r="M170" s="206">
        <f t="shared" si="54"/>
        <v>0</v>
      </c>
      <c r="N170" s="207">
        <v>0</v>
      </c>
      <c r="O170" s="211"/>
      <c r="P170" s="212"/>
      <c r="Q170" s="122">
        <f t="shared" si="55"/>
        <v>0</v>
      </c>
      <c r="R170" s="210"/>
    </row>
    <row r="171" spans="1:18" ht="12.75" customHeight="1">
      <c r="A171" s="387"/>
      <c r="B171" s="202" t="s">
        <v>114</v>
      </c>
      <c r="C171" s="203">
        <v>212</v>
      </c>
      <c r="D171" s="203">
        <v>10</v>
      </c>
      <c r="E171" s="203">
        <v>1</v>
      </c>
      <c r="F171" s="203">
        <v>42</v>
      </c>
      <c r="G171" s="203">
        <v>6</v>
      </c>
      <c r="H171" s="204">
        <v>81</v>
      </c>
      <c r="I171" s="204">
        <v>1</v>
      </c>
      <c r="J171" s="205">
        <v>33</v>
      </c>
      <c r="K171" s="205"/>
      <c r="L171" s="205">
        <v>2</v>
      </c>
      <c r="M171" s="206">
        <f t="shared" si="54"/>
        <v>4442.5</v>
      </c>
      <c r="N171" s="207">
        <v>1115</v>
      </c>
      <c r="O171" s="208"/>
      <c r="P171" s="212"/>
      <c r="Q171" s="122">
        <f t="shared" si="55"/>
        <v>3327.5</v>
      </c>
      <c r="R171" s="210">
        <v>47</v>
      </c>
    </row>
    <row r="172" spans="1:18" ht="12.75" customHeight="1">
      <c r="A172" s="387"/>
      <c r="B172" s="213" t="s">
        <v>139</v>
      </c>
      <c r="C172" s="214">
        <v>126</v>
      </c>
      <c r="D172" s="214">
        <v>0</v>
      </c>
      <c r="E172" s="214">
        <v>1</v>
      </c>
      <c r="F172" s="214">
        <v>33</v>
      </c>
      <c r="G172" s="214">
        <v>0</v>
      </c>
      <c r="H172" s="215">
        <v>10</v>
      </c>
      <c r="I172" s="215">
        <v>0</v>
      </c>
      <c r="J172" s="216">
        <v>12</v>
      </c>
      <c r="K172" s="216"/>
      <c r="L172" s="216"/>
      <c r="M172" s="207">
        <f t="shared" si="54"/>
        <v>2302.5</v>
      </c>
      <c r="N172" s="207">
        <v>405</v>
      </c>
      <c r="O172" s="217"/>
      <c r="P172" s="218"/>
      <c r="Q172" s="122">
        <f t="shared" si="55"/>
        <v>1897.5</v>
      </c>
      <c r="R172" s="114">
        <v>18</v>
      </c>
    </row>
    <row r="173" spans="1:18" ht="12.75" customHeight="1">
      <c r="A173" s="387"/>
      <c r="B173" s="202" t="s">
        <v>115</v>
      </c>
      <c r="C173" s="203">
        <v>81</v>
      </c>
      <c r="D173" s="203">
        <v>18</v>
      </c>
      <c r="E173" s="203">
        <v>15</v>
      </c>
      <c r="F173" s="203">
        <v>25</v>
      </c>
      <c r="G173" s="203"/>
      <c r="H173" s="204">
        <v>7</v>
      </c>
      <c r="I173" s="204"/>
      <c r="J173" s="205">
        <v>9</v>
      </c>
      <c r="K173" s="205"/>
      <c r="L173" s="205"/>
      <c r="M173" s="206">
        <f t="shared" si="54"/>
        <v>1522.5</v>
      </c>
      <c r="N173" s="207">
        <v>540</v>
      </c>
      <c r="O173" s="208"/>
      <c r="P173" s="212"/>
      <c r="Q173" s="122">
        <f t="shared" si="55"/>
        <v>982.5</v>
      </c>
      <c r="R173" s="210">
        <v>27</v>
      </c>
    </row>
    <row r="174" spans="1:18" ht="12.75" customHeight="1">
      <c r="A174" s="387"/>
      <c r="B174" s="202" t="s">
        <v>116</v>
      </c>
      <c r="C174" s="203">
        <v>28</v>
      </c>
      <c r="D174" s="203">
        <v>11</v>
      </c>
      <c r="E174" s="203">
        <v>2</v>
      </c>
      <c r="F174" s="203">
        <v>6</v>
      </c>
      <c r="G174" s="203"/>
      <c r="H174" s="204">
        <v>1</v>
      </c>
      <c r="I174" s="204"/>
      <c r="J174" s="205"/>
      <c r="K174" s="205"/>
      <c r="L174" s="205"/>
      <c r="M174" s="206">
        <f t="shared" si="54"/>
        <v>472.5</v>
      </c>
      <c r="N174" s="207">
        <v>0</v>
      </c>
      <c r="O174" s="208"/>
      <c r="P174" s="212"/>
      <c r="Q174" s="122">
        <f t="shared" si="55"/>
        <v>472.5</v>
      </c>
      <c r="R174" s="210">
        <v>0</v>
      </c>
    </row>
    <row r="175" spans="1:18" ht="12.75" customHeight="1">
      <c r="A175" s="387"/>
      <c r="B175" s="219" t="s">
        <v>117</v>
      </c>
      <c r="C175" s="220">
        <f aca="true" t="shared" si="56" ref="C175:P175">SUM(C169:C174)</f>
        <v>507</v>
      </c>
      <c r="D175" s="220">
        <f t="shared" si="56"/>
        <v>39</v>
      </c>
      <c r="E175" s="220">
        <f t="shared" si="56"/>
        <v>19</v>
      </c>
      <c r="F175" s="220">
        <f t="shared" si="56"/>
        <v>119</v>
      </c>
      <c r="G175" s="220">
        <f t="shared" si="56"/>
        <v>8</v>
      </c>
      <c r="H175" s="220">
        <f t="shared" si="56"/>
        <v>99</v>
      </c>
      <c r="I175" s="220">
        <f t="shared" si="56"/>
        <v>1</v>
      </c>
      <c r="J175" s="220">
        <f t="shared" si="56"/>
        <v>61</v>
      </c>
      <c r="K175" s="220">
        <f t="shared" si="56"/>
        <v>0</v>
      </c>
      <c r="L175" s="220">
        <f t="shared" si="56"/>
        <v>2</v>
      </c>
      <c r="M175" s="221">
        <f t="shared" si="56"/>
        <v>9805</v>
      </c>
      <c r="N175" s="221">
        <f t="shared" si="56"/>
        <v>2060</v>
      </c>
      <c r="O175" s="220">
        <f t="shared" si="56"/>
        <v>0</v>
      </c>
      <c r="P175" s="220">
        <f t="shared" si="56"/>
        <v>0</v>
      </c>
      <c r="Q175" s="120">
        <f t="shared" si="55"/>
        <v>7745</v>
      </c>
      <c r="R175" s="121">
        <f>SUM(R169:R174)</f>
        <v>92</v>
      </c>
    </row>
    <row r="176" spans="1:18" ht="12.75" customHeight="1">
      <c r="A176" s="387">
        <v>43641</v>
      </c>
      <c r="B176" s="202" t="s">
        <v>112</v>
      </c>
      <c r="C176" s="203">
        <v>58</v>
      </c>
      <c r="D176" s="203">
        <v>34</v>
      </c>
      <c r="E176" s="203">
        <v>7</v>
      </c>
      <c r="F176" s="203">
        <v>10</v>
      </c>
      <c r="G176" s="203"/>
      <c r="H176" s="204">
        <v>5</v>
      </c>
      <c r="I176" s="204"/>
      <c r="J176" s="205">
        <v>6</v>
      </c>
      <c r="K176" s="205"/>
      <c r="L176" s="205"/>
      <c r="M176" s="206">
        <f aca="true" t="shared" si="57" ref="M176:M181">SUM(C176*15,F176*7.5,G176*7.5,H176*7.5,I176*7.5,J176*7.5,K176*100,L176*20)</f>
        <v>1027.5</v>
      </c>
      <c r="N176" s="207">
        <v>232.5</v>
      </c>
      <c r="O176" s="208"/>
      <c r="P176" s="209"/>
      <c r="Q176" s="122">
        <f t="shared" si="55"/>
        <v>795</v>
      </c>
      <c r="R176" s="210">
        <v>9</v>
      </c>
    </row>
    <row r="177" spans="1:18" ht="12.75" customHeight="1">
      <c r="A177" s="387"/>
      <c r="B177" s="202" t="s">
        <v>113</v>
      </c>
      <c r="C177" s="203"/>
      <c r="D177" s="203"/>
      <c r="E177" s="203"/>
      <c r="F177" s="203"/>
      <c r="G177" s="203"/>
      <c r="H177" s="204"/>
      <c r="I177" s="204"/>
      <c r="J177" s="205"/>
      <c r="K177" s="205"/>
      <c r="L177" s="205"/>
      <c r="M177" s="206">
        <f t="shared" si="57"/>
        <v>0</v>
      </c>
      <c r="N177" s="207">
        <v>0</v>
      </c>
      <c r="O177" s="211"/>
      <c r="P177" s="212"/>
      <c r="Q177" s="122">
        <f t="shared" si="55"/>
        <v>0</v>
      </c>
      <c r="R177" s="210"/>
    </row>
    <row r="178" spans="1:18" ht="12.75" customHeight="1">
      <c r="A178" s="387"/>
      <c r="B178" s="202" t="s">
        <v>114</v>
      </c>
      <c r="C178" s="203">
        <v>247</v>
      </c>
      <c r="D178" s="203"/>
      <c r="E178" s="203">
        <v>158</v>
      </c>
      <c r="F178" s="203">
        <v>94</v>
      </c>
      <c r="G178" s="203">
        <v>3</v>
      </c>
      <c r="H178" s="204">
        <v>17</v>
      </c>
      <c r="I178" s="204"/>
      <c r="J178" s="205">
        <v>38</v>
      </c>
      <c r="K178" s="205"/>
      <c r="L178" s="205"/>
      <c r="M178" s="206">
        <f t="shared" si="57"/>
        <v>4845</v>
      </c>
      <c r="N178" s="207">
        <v>1042.5</v>
      </c>
      <c r="O178" s="208"/>
      <c r="P178" s="212">
        <v>7.5</v>
      </c>
      <c r="Q178" s="122">
        <f t="shared" si="55"/>
        <v>3810</v>
      </c>
      <c r="R178" s="210">
        <v>38</v>
      </c>
    </row>
    <row r="179" spans="1:18" ht="12.75" customHeight="1">
      <c r="A179" s="387"/>
      <c r="B179" s="213" t="s">
        <v>139</v>
      </c>
      <c r="C179" s="214">
        <v>86</v>
      </c>
      <c r="D179" s="214">
        <v>2</v>
      </c>
      <c r="E179" s="214">
        <v>12</v>
      </c>
      <c r="F179" s="214">
        <v>25</v>
      </c>
      <c r="G179" s="214">
        <v>0</v>
      </c>
      <c r="H179" s="215">
        <v>13</v>
      </c>
      <c r="I179" s="215">
        <v>0</v>
      </c>
      <c r="J179" s="216">
        <v>1</v>
      </c>
      <c r="K179" s="216"/>
      <c r="L179" s="216"/>
      <c r="M179" s="207">
        <f t="shared" si="57"/>
        <v>1582.5</v>
      </c>
      <c r="N179" s="207">
        <v>352.5</v>
      </c>
      <c r="O179" s="217"/>
      <c r="P179" s="218"/>
      <c r="Q179" s="122">
        <f t="shared" si="55"/>
        <v>1230</v>
      </c>
      <c r="R179" s="114">
        <v>17</v>
      </c>
    </row>
    <row r="180" spans="1:18" ht="12.75" customHeight="1">
      <c r="A180" s="387"/>
      <c r="B180" s="202" t="s">
        <v>115</v>
      </c>
      <c r="C180" s="203">
        <v>72</v>
      </c>
      <c r="D180" s="203">
        <v>26</v>
      </c>
      <c r="E180" s="203">
        <v>17</v>
      </c>
      <c r="F180" s="203">
        <v>16</v>
      </c>
      <c r="G180" s="203"/>
      <c r="H180" s="204">
        <v>6</v>
      </c>
      <c r="I180" s="204"/>
      <c r="J180" s="205">
        <v>23</v>
      </c>
      <c r="K180" s="205"/>
      <c r="L180" s="205"/>
      <c r="M180" s="206">
        <f t="shared" si="57"/>
        <v>1417.5</v>
      </c>
      <c r="N180" s="207">
        <v>427.5</v>
      </c>
      <c r="O180" s="208"/>
      <c r="P180" s="212"/>
      <c r="Q180" s="122">
        <f t="shared" si="55"/>
        <v>990</v>
      </c>
      <c r="R180" s="210">
        <v>17</v>
      </c>
    </row>
    <row r="181" spans="1:18" ht="12.75" customHeight="1">
      <c r="A181" s="387"/>
      <c r="B181" s="202" t="s">
        <v>116</v>
      </c>
      <c r="C181" s="203">
        <v>15</v>
      </c>
      <c r="D181" s="203">
        <v>13</v>
      </c>
      <c r="E181" s="203">
        <v>14</v>
      </c>
      <c r="F181" s="203"/>
      <c r="G181" s="203"/>
      <c r="H181" s="204">
        <v>2</v>
      </c>
      <c r="I181" s="204"/>
      <c r="J181" s="205">
        <v>2</v>
      </c>
      <c r="K181" s="205"/>
      <c r="L181" s="205"/>
      <c r="M181" s="206">
        <f t="shared" si="57"/>
        <v>255</v>
      </c>
      <c r="N181" s="207">
        <v>75</v>
      </c>
      <c r="O181" s="208"/>
      <c r="P181" s="212"/>
      <c r="Q181" s="122">
        <f t="shared" si="55"/>
        <v>180</v>
      </c>
      <c r="R181" s="210">
        <v>2</v>
      </c>
    </row>
    <row r="182" spans="1:18" ht="12.75" customHeight="1">
      <c r="A182" s="387"/>
      <c r="B182" s="219" t="s">
        <v>117</v>
      </c>
      <c r="C182" s="220">
        <f aca="true" t="shared" si="58" ref="C182:P182">SUM(C176:C181)</f>
        <v>478</v>
      </c>
      <c r="D182" s="220">
        <f t="shared" si="58"/>
        <v>75</v>
      </c>
      <c r="E182" s="220">
        <f t="shared" si="58"/>
        <v>208</v>
      </c>
      <c r="F182" s="220">
        <f t="shared" si="58"/>
        <v>145</v>
      </c>
      <c r="G182" s="220">
        <f t="shared" si="58"/>
        <v>3</v>
      </c>
      <c r="H182" s="220">
        <f t="shared" si="58"/>
        <v>43</v>
      </c>
      <c r="I182" s="220">
        <f t="shared" si="58"/>
        <v>0</v>
      </c>
      <c r="J182" s="220">
        <f t="shared" si="58"/>
        <v>70</v>
      </c>
      <c r="K182" s="220">
        <f t="shared" si="58"/>
        <v>0</v>
      </c>
      <c r="L182" s="220">
        <f t="shared" si="58"/>
        <v>0</v>
      </c>
      <c r="M182" s="221">
        <f t="shared" si="58"/>
        <v>9127.5</v>
      </c>
      <c r="N182" s="221">
        <f t="shared" si="58"/>
        <v>2130</v>
      </c>
      <c r="O182" s="220">
        <f t="shared" si="58"/>
        <v>0</v>
      </c>
      <c r="P182" s="220">
        <f t="shared" si="58"/>
        <v>7.5</v>
      </c>
      <c r="Q182" s="120">
        <f t="shared" si="55"/>
        <v>7005</v>
      </c>
      <c r="R182" s="121">
        <f>SUM(R176:R181)</f>
        <v>83</v>
      </c>
    </row>
    <row r="183" spans="1:18" ht="12.75" customHeight="1">
      <c r="A183" s="387">
        <v>43642</v>
      </c>
      <c r="B183" s="202" t="s">
        <v>112</v>
      </c>
      <c r="C183" s="203">
        <v>118</v>
      </c>
      <c r="D183" s="203">
        <v>39</v>
      </c>
      <c r="E183" s="203">
        <v>51</v>
      </c>
      <c r="F183" s="203">
        <v>97</v>
      </c>
      <c r="G183" s="203"/>
      <c r="H183" s="204">
        <v>12</v>
      </c>
      <c r="I183" s="204"/>
      <c r="J183" s="205">
        <v>18</v>
      </c>
      <c r="K183" s="205"/>
      <c r="L183" s="205"/>
      <c r="M183" s="206">
        <f aca="true" t="shared" si="59" ref="M183:M188">SUM(C183*15,F183*7.5,G183*7.5,H183*7.5,I183*7.5,J183*7.5,K183*100,L183*20)</f>
        <v>2722.5</v>
      </c>
      <c r="N183" s="207">
        <v>982.5</v>
      </c>
      <c r="O183" s="208"/>
      <c r="P183" s="209"/>
      <c r="Q183" s="122">
        <f t="shared" si="55"/>
        <v>1740</v>
      </c>
      <c r="R183" s="210">
        <v>21</v>
      </c>
    </row>
    <row r="184" spans="1:18" ht="12.75" customHeight="1">
      <c r="A184" s="387"/>
      <c r="B184" s="202" t="s">
        <v>113</v>
      </c>
      <c r="C184" s="203"/>
      <c r="D184" s="203"/>
      <c r="E184" s="203"/>
      <c r="F184" s="203"/>
      <c r="G184" s="203"/>
      <c r="H184" s="204"/>
      <c r="I184" s="204"/>
      <c r="J184" s="205"/>
      <c r="K184" s="205"/>
      <c r="L184" s="205"/>
      <c r="M184" s="206">
        <f t="shared" si="59"/>
        <v>0</v>
      </c>
      <c r="N184" s="207">
        <v>0</v>
      </c>
      <c r="O184" s="211"/>
      <c r="P184" s="212"/>
      <c r="Q184" s="122">
        <f t="shared" si="55"/>
        <v>0</v>
      </c>
      <c r="R184" s="210"/>
    </row>
    <row r="185" spans="1:18" ht="12.75" customHeight="1">
      <c r="A185" s="387"/>
      <c r="B185" s="202" t="s">
        <v>114</v>
      </c>
      <c r="C185" s="203">
        <v>185</v>
      </c>
      <c r="D185" s="203"/>
      <c r="E185" s="203">
        <v>41</v>
      </c>
      <c r="F185" s="203">
        <v>93</v>
      </c>
      <c r="G185" s="203">
        <v>2</v>
      </c>
      <c r="H185" s="204">
        <v>63</v>
      </c>
      <c r="I185" s="204"/>
      <c r="J185" s="205">
        <v>25</v>
      </c>
      <c r="K185" s="205"/>
      <c r="L185" s="205"/>
      <c r="M185" s="206">
        <f t="shared" si="59"/>
        <v>4147.5</v>
      </c>
      <c r="N185" s="207">
        <v>1207.5</v>
      </c>
      <c r="O185" s="208"/>
      <c r="P185" s="212"/>
      <c r="Q185" s="122">
        <f t="shared" si="55"/>
        <v>2940</v>
      </c>
      <c r="R185" s="210">
        <v>17</v>
      </c>
    </row>
    <row r="186" spans="1:18" ht="12.75" customHeight="1">
      <c r="A186" s="387"/>
      <c r="B186" s="213" t="s">
        <v>139</v>
      </c>
      <c r="C186" s="214">
        <v>57</v>
      </c>
      <c r="D186" s="214">
        <v>0</v>
      </c>
      <c r="E186" s="214">
        <v>1</v>
      </c>
      <c r="F186" s="214">
        <v>15</v>
      </c>
      <c r="G186" s="214">
        <v>0</v>
      </c>
      <c r="H186" s="215">
        <v>12</v>
      </c>
      <c r="I186" s="215">
        <v>0</v>
      </c>
      <c r="J186" s="216">
        <v>2</v>
      </c>
      <c r="K186" s="216"/>
      <c r="L186" s="216"/>
      <c r="M186" s="207">
        <f t="shared" si="59"/>
        <v>1072.5</v>
      </c>
      <c r="N186" s="207">
        <v>142.5</v>
      </c>
      <c r="O186" s="217"/>
      <c r="P186" s="218"/>
      <c r="Q186" s="122">
        <f t="shared" si="55"/>
        <v>930</v>
      </c>
      <c r="R186" s="114">
        <v>9</v>
      </c>
    </row>
    <row r="187" spans="1:18" ht="12.75" customHeight="1">
      <c r="A187" s="387"/>
      <c r="B187" s="202" t="s">
        <v>115</v>
      </c>
      <c r="C187" s="203">
        <v>66</v>
      </c>
      <c r="D187" s="203">
        <v>58</v>
      </c>
      <c r="E187" s="203">
        <v>6</v>
      </c>
      <c r="F187" s="203">
        <v>18</v>
      </c>
      <c r="G187" s="203">
        <v>5</v>
      </c>
      <c r="H187" s="204">
        <v>7</v>
      </c>
      <c r="I187" s="204"/>
      <c r="J187" s="205">
        <v>20</v>
      </c>
      <c r="K187" s="205"/>
      <c r="L187" s="205"/>
      <c r="M187" s="206">
        <f t="shared" si="59"/>
        <v>1365</v>
      </c>
      <c r="N187" s="207">
        <v>330</v>
      </c>
      <c r="O187" s="208"/>
      <c r="P187" s="212"/>
      <c r="Q187" s="122">
        <f t="shared" si="55"/>
        <v>1035</v>
      </c>
      <c r="R187" s="210">
        <v>16</v>
      </c>
    </row>
    <row r="188" spans="1:18" ht="12.75" customHeight="1">
      <c r="A188" s="387"/>
      <c r="B188" s="202" t="s">
        <v>116</v>
      </c>
      <c r="C188" s="203">
        <v>27</v>
      </c>
      <c r="D188" s="203">
        <v>10</v>
      </c>
      <c r="E188" s="203">
        <v>6</v>
      </c>
      <c r="F188" s="203">
        <v>2</v>
      </c>
      <c r="G188" s="203"/>
      <c r="H188" s="204">
        <v>1</v>
      </c>
      <c r="I188" s="204"/>
      <c r="J188" s="205">
        <v>5</v>
      </c>
      <c r="K188" s="205">
        <v>0</v>
      </c>
      <c r="L188" s="205"/>
      <c r="M188" s="206">
        <f t="shared" si="59"/>
        <v>465</v>
      </c>
      <c r="N188" s="207">
        <v>105</v>
      </c>
      <c r="O188" s="208"/>
      <c r="P188" s="212"/>
      <c r="Q188" s="122">
        <f t="shared" si="55"/>
        <v>360</v>
      </c>
      <c r="R188" s="210">
        <v>5</v>
      </c>
    </row>
    <row r="189" spans="1:18" ht="12.75" customHeight="1">
      <c r="A189" s="387"/>
      <c r="B189" s="219" t="s">
        <v>117</v>
      </c>
      <c r="C189" s="220">
        <f aca="true" t="shared" si="60" ref="C189:P189">SUM(C183:C188)</f>
        <v>453</v>
      </c>
      <c r="D189" s="220">
        <f t="shared" si="60"/>
        <v>107</v>
      </c>
      <c r="E189" s="220">
        <f t="shared" si="60"/>
        <v>105</v>
      </c>
      <c r="F189" s="220">
        <f t="shared" si="60"/>
        <v>225</v>
      </c>
      <c r="G189" s="220">
        <f t="shared" si="60"/>
        <v>7</v>
      </c>
      <c r="H189" s="220">
        <f t="shared" si="60"/>
        <v>95</v>
      </c>
      <c r="I189" s="220">
        <f t="shared" si="60"/>
        <v>0</v>
      </c>
      <c r="J189" s="220">
        <f t="shared" si="60"/>
        <v>70</v>
      </c>
      <c r="K189" s="220">
        <f t="shared" si="60"/>
        <v>0</v>
      </c>
      <c r="L189" s="220">
        <f t="shared" si="60"/>
        <v>0</v>
      </c>
      <c r="M189" s="221">
        <f t="shared" si="60"/>
        <v>9772.5</v>
      </c>
      <c r="N189" s="221">
        <f t="shared" si="60"/>
        <v>2767.5</v>
      </c>
      <c r="O189" s="220">
        <f t="shared" si="60"/>
        <v>0</v>
      </c>
      <c r="P189" s="220">
        <f t="shared" si="60"/>
        <v>0</v>
      </c>
      <c r="Q189" s="120">
        <f t="shared" si="55"/>
        <v>7005</v>
      </c>
      <c r="R189" s="121">
        <f>SUM(R183:R188)</f>
        <v>68</v>
      </c>
    </row>
    <row r="190" spans="1:18" ht="12.75" customHeight="1">
      <c r="A190" s="387">
        <v>43643</v>
      </c>
      <c r="B190" s="202" t="s">
        <v>112</v>
      </c>
      <c r="C190" s="203">
        <v>214</v>
      </c>
      <c r="D190" s="203">
        <v>42</v>
      </c>
      <c r="E190" s="203">
        <v>80</v>
      </c>
      <c r="F190" s="203">
        <v>25</v>
      </c>
      <c r="G190" s="203">
        <v>3</v>
      </c>
      <c r="H190" s="204">
        <v>18</v>
      </c>
      <c r="I190" s="204"/>
      <c r="J190" s="205">
        <v>39</v>
      </c>
      <c r="K190" s="205"/>
      <c r="L190" s="205"/>
      <c r="M190" s="206">
        <f aca="true" t="shared" si="61" ref="M190:M195">SUM(C190*15,F190*7.5,G190*7.5,H190*7.5,I190*7.5,J190*7.5,K190*100,L190*20)</f>
        <v>3847.5</v>
      </c>
      <c r="N190" s="207">
        <v>675</v>
      </c>
      <c r="O190" s="208"/>
      <c r="P190" s="209"/>
      <c r="Q190" s="122">
        <f t="shared" si="55"/>
        <v>3172.5</v>
      </c>
      <c r="R190" s="210">
        <v>39</v>
      </c>
    </row>
    <row r="191" spans="1:18" ht="12.75" customHeight="1">
      <c r="A191" s="387"/>
      <c r="B191" s="202" t="s">
        <v>113</v>
      </c>
      <c r="C191" s="203"/>
      <c r="D191" s="203"/>
      <c r="E191" s="203"/>
      <c r="F191" s="203"/>
      <c r="G191" s="203"/>
      <c r="H191" s="204"/>
      <c r="I191" s="204"/>
      <c r="J191" s="205"/>
      <c r="K191" s="205"/>
      <c r="L191" s="205"/>
      <c r="M191" s="206">
        <f t="shared" si="61"/>
        <v>0</v>
      </c>
      <c r="N191" s="207">
        <v>0</v>
      </c>
      <c r="O191" s="211"/>
      <c r="P191" s="212"/>
      <c r="Q191" s="122">
        <f t="shared" si="55"/>
        <v>0</v>
      </c>
      <c r="R191" s="210"/>
    </row>
    <row r="192" spans="1:18" ht="12.75" customHeight="1">
      <c r="A192" s="387"/>
      <c r="B192" s="202" t="s">
        <v>114</v>
      </c>
      <c r="C192" s="203">
        <v>103</v>
      </c>
      <c r="D192" s="203"/>
      <c r="E192" s="203">
        <v>46</v>
      </c>
      <c r="F192" s="203">
        <v>28</v>
      </c>
      <c r="G192" s="203">
        <v>1</v>
      </c>
      <c r="H192" s="204">
        <v>4</v>
      </c>
      <c r="I192" s="204"/>
      <c r="J192" s="205">
        <v>19</v>
      </c>
      <c r="K192" s="205">
        <v>1</v>
      </c>
      <c r="L192" s="205">
        <v>1</v>
      </c>
      <c r="M192" s="206">
        <f t="shared" si="61"/>
        <v>2055</v>
      </c>
      <c r="N192" s="207">
        <v>270</v>
      </c>
      <c r="O192" s="208"/>
      <c r="P192" s="212"/>
      <c r="Q192" s="122">
        <f t="shared" si="55"/>
        <v>1785</v>
      </c>
      <c r="R192" s="210">
        <v>15</v>
      </c>
    </row>
    <row r="193" spans="1:18" ht="12.75" customHeight="1">
      <c r="A193" s="387"/>
      <c r="B193" s="213" t="s">
        <v>139</v>
      </c>
      <c r="C193" s="214">
        <v>79</v>
      </c>
      <c r="D193" s="214">
        <v>0</v>
      </c>
      <c r="E193" s="214">
        <v>6</v>
      </c>
      <c r="F193" s="214">
        <v>17</v>
      </c>
      <c r="G193" s="214">
        <v>0</v>
      </c>
      <c r="H193" s="215">
        <v>6</v>
      </c>
      <c r="I193" s="215">
        <v>0</v>
      </c>
      <c r="J193" s="216">
        <v>5</v>
      </c>
      <c r="K193" s="216"/>
      <c r="L193" s="216"/>
      <c r="M193" s="207">
        <f t="shared" si="61"/>
        <v>1395</v>
      </c>
      <c r="N193" s="207">
        <v>285</v>
      </c>
      <c r="O193" s="217"/>
      <c r="P193" s="218"/>
      <c r="Q193" s="122">
        <f t="shared" si="55"/>
        <v>1110</v>
      </c>
      <c r="R193" s="114">
        <v>0</v>
      </c>
    </row>
    <row r="194" spans="1:18" ht="12.75" customHeight="1">
      <c r="A194" s="387"/>
      <c r="B194" s="202" t="s">
        <v>115</v>
      </c>
      <c r="C194" s="203">
        <v>80</v>
      </c>
      <c r="D194" s="203">
        <v>22</v>
      </c>
      <c r="E194" s="203">
        <v>4</v>
      </c>
      <c r="F194" s="203">
        <v>5</v>
      </c>
      <c r="G194" s="203"/>
      <c r="H194" s="204">
        <v>7</v>
      </c>
      <c r="I194" s="204"/>
      <c r="J194" s="205">
        <v>12</v>
      </c>
      <c r="K194" s="205"/>
      <c r="L194" s="205"/>
      <c r="M194" s="206">
        <f t="shared" si="61"/>
        <v>1380</v>
      </c>
      <c r="N194" s="207">
        <v>240</v>
      </c>
      <c r="O194" s="208"/>
      <c r="P194" s="212"/>
      <c r="Q194" s="122">
        <f t="shared" si="55"/>
        <v>1140</v>
      </c>
      <c r="R194" s="210">
        <v>15</v>
      </c>
    </row>
    <row r="195" spans="1:18" ht="12.75" customHeight="1">
      <c r="A195" s="387"/>
      <c r="B195" s="202" t="s">
        <v>116</v>
      </c>
      <c r="C195" s="203">
        <v>16</v>
      </c>
      <c r="D195" s="203">
        <v>8</v>
      </c>
      <c r="E195" s="203">
        <v>7</v>
      </c>
      <c r="F195" s="203">
        <v>6</v>
      </c>
      <c r="G195" s="203"/>
      <c r="H195" s="204"/>
      <c r="I195" s="204"/>
      <c r="J195" s="205">
        <v>6</v>
      </c>
      <c r="K195" s="205"/>
      <c r="L195" s="205"/>
      <c r="M195" s="206">
        <f t="shared" si="61"/>
        <v>330</v>
      </c>
      <c r="N195" s="207">
        <v>37.5</v>
      </c>
      <c r="O195" s="208"/>
      <c r="P195" s="212"/>
      <c r="Q195" s="122">
        <f t="shared" si="55"/>
        <v>292.5</v>
      </c>
      <c r="R195" s="210">
        <v>3</v>
      </c>
    </row>
    <row r="196" spans="1:18" ht="12.75" customHeight="1">
      <c r="A196" s="387"/>
      <c r="B196" s="219" t="s">
        <v>117</v>
      </c>
      <c r="C196" s="220">
        <f aca="true" t="shared" si="62" ref="C196:P196">SUM(C190:C195)</f>
        <v>492</v>
      </c>
      <c r="D196" s="220">
        <f t="shared" si="62"/>
        <v>72</v>
      </c>
      <c r="E196" s="220">
        <f t="shared" si="62"/>
        <v>143</v>
      </c>
      <c r="F196" s="220">
        <f t="shared" si="62"/>
        <v>81</v>
      </c>
      <c r="G196" s="220">
        <f t="shared" si="62"/>
        <v>4</v>
      </c>
      <c r="H196" s="220">
        <f t="shared" si="62"/>
        <v>35</v>
      </c>
      <c r="I196" s="220">
        <f t="shared" si="62"/>
        <v>0</v>
      </c>
      <c r="J196" s="220">
        <f t="shared" si="62"/>
        <v>81</v>
      </c>
      <c r="K196" s="220">
        <f t="shared" si="62"/>
        <v>1</v>
      </c>
      <c r="L196" s="220">
        <f t="shared" si="62"/>
        <v>1</v>
      </c>
      <c r="M196" s="221">
        <f t="shared" si="62"/>
        <v>9007.5</v>
      </c>
      <c r="N196" s="221">
        <f t="shared" si="62"/>
        <v>1507.5</v>
      </c>
      <c r="O196" s="220">
        <f t="shared" si="62"/>
        <v>0</v>
      </c>
      <c r="P196" s="220">
        <f t="shared" si="62"/>
        <v>0</v>
      </c>
      <c r="Q196" s="120">
        <f t="shared" si="55"/>
        <v>7500</v>
      </c>
      <c r="R196" s="121">
        <f>SUM(R190:R195)</f>
        <v>72</v>
      </c>
    </row>
    <row r="197" spans="1:18" ht="12.75" customHeight="1">
      <c r="A197" s="387">
        <v>43644</v>
      </c>
      <c r="B197" s="202" t="s">
        <v>112</v>
      </c>
      <c r="C197" s="203">
        <v>70</v>
      </c>
      <c r="D197" s="203"/>
      <c r="E197" s="203">
        <v>21</v>
      </c>
      <c r="F197" s="203">
        <v>62</v>
      </c>
      <c r="G197" s="203">
        <v>1</v>
      </c>
      <c r="H197" s="204">
        <v>10</v>
      </c>
      <c r="I197" s="204"/>
      <c r="J197" s="205">
        <v>19</v>
      </c>
      <c r="K197" s="205"/>
      <c r="L197" s="205"/>
      <c r="M197" s="206">
        <f aca="true" t="shared" si="63" ref="M197:M202">SUM(C197*15,F197*7.5,G197*7.5,H197*7.5,I197*7.5,J197*7.5,K197*100,L197*20)</f>
        <v>1740</v>
      </c>
      <c r="N197" s="207">
        <v>435</v>
      </c>
      <c r="O197" s="208"/>
      <c r="P197" s="209"/>
      <c r="Q197" s="122">
        <f t="shared" si="55"/>
        <v>1305</v>
      </c>
      <c r="R197" s="210">
        <v>16</v>
      </c>
    </row>
    <row r="198" spans="1:18" ht="12.75" customHeight="1">
      <c r="A198" s="387"/>
      <c r="B198" s="202" t="s">
        <v>113</v>
      </c>
      <c r="C198" s="203"/>
      <c r="D198" s="203"/>
      <c r="E198" s="203"/>
      <c r="F198" s="203"/>
      <c r="G198" s="203"/>
      <c r="H198" s="204"/>
      <c r="I198" s="204"/>
      <c r="J198" s="205"/>
      <c r="K198" s="205"/>
      <c r="L198" s="205"/>
      <c r="M198" s="206">
        <f t="shared" si="63"/>
        <v>0</v>
      </c>
      <c r="N198" s="207">
        <v>0</v>
      </c>
      <c r="O198" s="211"/>
      <c r="P198" s="212"/>
      <c r="Q198" s="122">
        <f t="shared" si="55"/>
        <v>0</v>
      </c>
      <c r="R198" s="210"/>
    </row>
    <row r="199" spans="1:18" ht="12.75" customHeight="1">
      <c r="A199" s="387"/>
      <c r="B199" s="202" t="s">
        <v>114</v>
      </c>
      <c r="C199" s="203">
        <v>150</v>
      </c>
      <c r="D199" s="203">
        <v>44</v>
      </c>
      <c r="E199" s="203">
        <v>17</v>
      </c>
      <c r="F199" s="203">
        <v>28</v>
      </c>
      <c r="G199" s="203">
        <v>2</v>
      </c>
      <c r="H199" s="204">
        <v>27</v>
      </c>
      <c r="I199" s="204"/>
      <c r="J199" s="205">
        <v>27</v>
      </c>
      <c r="K199" s="205"/>
      <c r="L199" s="205">
        <v>1</v>
      </c>
      <c r="M199" s="206">
        <f t="shared" si="63"/>
        <v>2900</v>
      </c>
      <c r="N199" s="207">
        <v>837.5</v>
      </c>
      <c r="O199" s="208"/>
      <c r="P199" s="212"/>
      <c r="Q199" s="122">
        <f t="shared" si="55"/>
        <v>2062.5</v>
      </c>
      <c r="R199" s="210">
        <v>35</v>
      </c>
    </row>
    <row r="200" spans="1:18" ht="12.75" customHeight="1">
      <c r="A200" s="387"/>
      <c r="B200" s="213" t="s">
        <v>139</v>
      </c>
      <c r="C200" s="214">
        <v>32</v>
      </c>
      <c r="D200" s="214">
        <v>0</v>
      </c>
      <c r="E200" s="214">
        <v>1</v>
      </c>
      <c r="F200" s="214">
        <v>7</v>
      </c>
      <c r="G200" s="214">
        <v>0</v>
      </c>
      <c r="H200" s="215">
        <v>4</v>
      </c>
      <c r="I200" s="215">
        <v>0</v>
      </c>
      <c r="J200" s="216">
        <v>1</v>
      </c>
      <c r="K200" s="216"/>
      <c r="L200" s="216"/>
      <c r="M200" s="207">
        <f t="shared" si="63"/>
        <v>570</v>
      </c>
      <c r="N200" s="207">
        <v>105</v>
      </c>
      <c r="O200" s="217"/>
      <c r="P200" s="218"/>
      <c r="Q200" s="122">
        <f t="shared" si="55"/>
        <v>465</v>
      </c>
      <c r="R200" s="114">
        <v>4</v>
      </c>
    </row>
    <row r="201" spans="1:18" ht="12.75" customHeight="1">
      <c r="A201" s="387"/>
      <c r="B201" s="202" t="s">
        <v>115</v>
      </c>
      <c r="C201" s="203">
        <v>51</v>
      </c>
      <c r="D201" s="203">
        <v>56</v>
      </c>
      <c r="E201" s="203">
        <v>8</v>
      </c>
      <c r="F201" s="203">
        <v>9</v>
      </c>
      <c r="G201" s="203">
        <v>2</v>
      </c>
      <c r="H201" s="204">
        <v>4</v>
      </c>
      <c r="I201" s="204">
        <v>1</v>
      </c>
      <c r="J201" s="205">
        <v>8</v>
      </c>
      <c r="K201" s="205"/>
      <c r="L201" s="205"/>
      <c r="M201" s="206">
        <f t="shared" si="63"/>
        <v>945</v>
      </c>
      <c r="N201" s="207">
        <v>210</v>
      </c>
      <c r="O201" s="208"/>
      <c r="P201" s="212"/>
      <c r="Q201" s="122">
        <f t="shared" si="55"/>
        <v>735</v>
      </c>
      <c r="R201" s="210">
        <v>12</v>
      </c>
    </row>
    <row r="202" spans="1:18" ht="12.75" customHeight="1">
      <c r="A202" s="387"/>
      <c r="B202" s="202" t="s">
        <v>116</v>
      </c>
      <c r="C202" s="203">
        <v>9</v>
      </c>
      <c r="D202" s="203">
        <v>25</v>
      </c>
      <c r="E202" s="203">
        <v>11</v>
      </c>
      <c r="F202" s="203">
        <v>3</v>
      </c>
      <c r="G202" s="203"/>
      <c r="H202" s="204">
        <v>2</v>
      </c>
      <c r="I202" s="204"/>
      <c r="J202" s="205">
        <v>4</v>
      </c>
      <c r="K202" s="205"/>
      <c r="L202" s="205"/>
      <c r="M202" s="206">
        <f t="shared" si="63"/>
        <v>202.5</v>
      </c>
      <c r="N202" s="207">
        <v>157.5</v>
      </c>
      <c r="O202" s="208"/>
      <c r="P202" s="212"/>
      <c r="Q202" s="122">
        <f t="shared" si="55"/>
        <v>45</v>
      </c>
      <c r="R202" s="210">
        <v>7</v>
      </c>
    </row>
    <row r="203" spans="1:18" ht="12.75" customHeight="1">
      <c r="A203" s="387"/>
      <c r="B203" s="219" t="s">
        <v>117</v>
      </c>
      <c r="C203" s="220">
        <f aca="true" t="shared" si="64" ref="C203:P203">SUM(C197:C202)</f>
        <v>312</v>
      </c>
      <c r="D203" s="220">
        <f t="shared" si="64"/>
        <v>125</v>
      </c>
      <c r="E203" s="220">
        <f t="shared" si="64"/>
        <v>58</v>
      </c>
      <c r="F203" s="220">
        <f t="shared" si="64"/>
        <v>109</v>
      </c>
      <c r="G203" s="220">
        <f t="shared" si="64"/>
        <v>5</v>
      </c>
      <c r="H203" s="220">
        <f t="shared" si="64"/>
        <v>47</v>
      </c>
      <c r="I203" s="220">
        <f t="shared" si="64"/>
        <v>1</v>
      </c>
      <c r="J203" s="220">
        <f t="shared" si="64"/>
        <v>59</v>
      </c>
      <c r="K203" s="220">
        <f t="shared" si="64"/>
        <v>0</v>
      </c>
      <c r="L203" s="220">
        <f t="shared" si="64"/>
        <v>1</v>
      </c>
      <c r="M203" s="221">
        <f t="shared" si="64"/>
        <v>6357.5</v>
      </c>
      <c r="N203" s="221">
        <f t="shared" si="64"/>
        <v>1745</v>
      </c>
      <c r="O203" s="220">
        <f t="shared" si="64"/>
        <v>0</v>
      </c>
      <c r="P203" s="220">
        <f t="shared" si="64"/>
        <v>0</v>
      </c>
      <c r="Q203" s="120">
        <f t="shared" si="55"/>
        <v>4612.5</v>
      </c>
      <c r="R203" s="121">
        <f>SUM(R197:R202)</f>
        <v>74</v>
      </c>
    </row>
    <row r="204" spans="1:18" ht="12.75" customHeight="1">
      <c r="A204" s="387">
        <v>43645</v>
      </c>
      <c r="B204" s="202" t="s">
        <v>112</v>
      </c>
      <c r="C204" s="203">
        <v>260</v>
      </c>
      <c r="D204" s="203">
        <v>36</v>
      </c>
      <c r="E204" s="203">
        <v>17</v>
      </c>
      <c r="F204" s="203">
        <v>90</v>
      </c>
      <c r="G204" s="203">
        <v>2</v>
      </c>
      <c r="H204" s="204">
        <v>14</v>
      </c>
      <c r="I204" s="204"/>
      <c r="J204" s="205">
        <v>44</v>
      </c>
      <c r="K204" s="205">
        <v>1</v>
      </c>
      <c r="L204" s="205">
        <v>2</v>
      </c>
      <c r="M204" s="206">
        <f aca="true" t="shared" si="65" ref="M204:M209">SUM(C204*15,F204*7.5,G204*7.5,H204*7.5,I204*7.5,J204*7.5,K204*100,L204*20)</f>
        <v>5165</v>
      </c>
      <c r="N204" s="207">
        <v>2195</v>
      </c>
      <c r="O204" s="208"/>
      <c r="P204" s="209"/>
      <c r="Q204" s="122">
        <f t="shared" si="55"/>
        <v>2970</v>
      </c>
      <c r="R204" s="210">
        <v>72</v>
      </c>
    </row>
    <row r="205" spans="1:18" ht="12.75" customHeight="1">
      <c r="A205" s="387"/>
      <c r="B205" s="202" t="s">
        <v>113</v>
      </c>
      <c r="C205" s="203"/>
      <c r="D205" s="203"/>
      <c r="E205" s="203"/>
      <c r="F205" s="203"/>
      <c r="G205" s="203"/>
      <c r="H205" s="204"/>
      <c r="I205" s="204"/>
      <c r="J205" s="205"/>
      <c r="K205" s="205"/>
      <c r="L205" s="205"/>
      <c r="M205" s="206">
        <f t="shared" si="65"/>
        <v>0</v>
      </c>
      <c r="N205" s="207">
        <v>0</v>
      </c>
      <c r="O205" s="211"/>
      <c r="P205" s="212"/>
      <c r="Q205" s="122">
        <f t="shared" si="55"/>
        <v>0</v>
      </c>
      <c r="R205" s="210"/>
    </row>
    <row r="206" spans="1:18" ht="12.75" customHeight="1">
      <c r="A206" s="387"/>
      <c r="B206" s="202" t="s">
        <v>114</v>
      </c>
      <c r="C206" s="203">
        <v>377</v>
      </c>
      <c r="D206" s="203">
        <v>63</v>
      </c>
      <c r="E206" s="203">
        <v>44</v>
      </c>
      <c r="F206" s="203">
        <v>104</v>
      </c>
      <c r="G206" s="203">
        <v>5</v>
      </c>
      <c r="H206" s="204">
        <v>43</v>
      </c>
      <c r="I206" s="204"/>
      <c r="J206" s="205">
        <v>73</v>
      </c>
      <c r="K206" s="205">
        <v>2</v>
      </c>
      <c r="L206" s="205">
        <v>1</v>
      </c>
      <c r="M206" s="206">
        <f t="shared" si="65"/>
        <v>7562.5</v>
      </c>
      <c r="N206" s="207">
        <v>3055</v>
      </c>
      <c r="O206" s="208"/>
      <c r="P206" s="212"/>
      <c r="Q206" s="122">
        <f t="shared" si="55"/>
        <v>4507.5</v>
      </c>
      <c r="R206" s="210">
        <v>112</v>
      </c>
    </row>
    <row r="207" spans="1:18" ht="12.75" customHeight="1">
      <c r="A207" s="387"/>
      <c r="B207" s="213" t="s">
        <v>139</v>
      </c>
      <c r="C207" s="214">
        <v>154</v>
      </c>
      <c r="D207" s="214">
        <v>2</v>
      </c>
      <c r="E207" s="214">
        <v>4</v>
      </c>
      <c r="F207" s="214">
        <v>64</v>
      </c>
      <c r="G207" s="214">
        <v>1</v>
      </c>
      <c r="H207" s="215">
        <v>31</v>
      </c>
      <c r="I207" s="215">
        <v>0</v>
      </c>
      <c r="J207" s="216">
        <v>23</v>
      </c>
      <c r="K207" s="216"/>
      <c r="L207" s="216"/>
      <c r="M207" s="207">
        <f t="shared" si="65"/>
        <v>3202.5</v>
      </c>
      <c r="N207" s="207">
        <v>1035</v>
      </c>
      <c r="O207" s="217"/>
      <c r="P207" s="218"/>
      <c r="Q207" s="122">
        <f t="shared" si="55"/>
        <v>2167.5</v>
      </c>
      <c r="R207" s="114">
        <v>40</v>
      </c>
    </row>
    <row r="208" spans="1:18" ht="12.75" customHeight="1">
      <c r="A208" s="387"/>
      <c r="B208" s="202" t="s">
        <v>115</v>
      </c>
      <c r="C208" s="203">
        <v>172</v>
      </c>
      <c r="D208" s="203">
        <v>46</v>
      </c>
      <c r="E208" s="203">
        <v>29</v>
      </c>
      <c r="F208" s="203">
        <v>49</v>
      </c>
      <c r="G208" s="203"/>
      <c r="H208" s="204">
        <v>12</v>
      </c>
      <c r="I208" s="204"/>
      <c r="J208" s="205">
        <v>20</v>
      </c>
      <c r="K208" s="205"/>
      <c r="L208" s="205"/>
      <c r="M208" s="206">
        <f t="shared" si="65"/>
        <v>3187.5</v>
      </c>
      <c r="N208" s="207">
        <v>1440</v>
      </c>
      <c r="O208" s="208"/>
      <c r="P208" s="212"/>
      <c r="Q208" s="122">
        <f t="shared" si="55"/>
        <v>1747.5</v>
      </c>
      <c r="R208" s="210"/>
    </row>
    <row r="209" spans="1:18" ht="12.75" customHeight="1">
      <c r="A209" s="387"/>
      <c r="B209" s="202" t="s">
        <v>116</v>
      </c>
      <c r="C209" s="203">
        <v>76</v>
      </c>
      <c r="D209" s="203">
        <v>50</v>
      </c>
      <c r="E209" s="203">
        <v>21</v>
      </c>
      <c r="F209" s="203">
        <v>2</v>
      </c>
      <c r="G209" s="203">
        <v>11</v>
      </c>
      <c r="H209" s="204"/>
      <c r="I209" s="204">
        <v>1</v>
      </c>
      <c r="J209" s="205">
        <v>11</v>
      </c>
      <c r="K209" s="205"/>
      <c r="L209" s="205"/>
      <c r="M209" s="206">
        <f t="shared" si="65"/>
        <v>1327.5</v>
      </c>
      <c r="N209" s="207">
        <v>675</v>
      </c>
      <c r="O209" s="208"/>
      <c r="P209" s="212"/>
      <c r="Q209" s="122">
        <f t="shared" si="55"/>
        <v>652.5</v>
      </c>
      <c r="R209" s="210">
        <v>30</v>
      </c>
    </row>
    <row r="210" spans="1:18" ht="12.75" customHeight="1">
      <c r="A210" s="387"/>
      <c r="B210" s="219" t="s">
        <v>117</v>
      </c>
      <c r="C210" s="220">
        <f aca="true" t="shared" si="66" ref="C210:P210">SUM(C204:C209)</f>
        <v>1039</v>
      </c>
      <c r="D210" s="220">
        <f t="shared" si="66"/>
        <v>197</v>
      </c>
      <c r="E210" s="220">
        <f t="shared" si="66"/>
        <v>115</v>
      </c>
      <c r="F210" s="220">
        <f t="shared" si="66"/>
        <v>309</v>
      </c>
      <c r="G210" s="220">
        <f t="shared" si="66"/>
        <v>19</v>
      </c>
      <c r="H210" s="220">
        <f t="shared" si="66"/>
        <v>100</v>
      </c>
      <c r="I210" s="220">
        <f t="shared" si="66"/>
        <v>1</v>
      </c>
      <c r="J210" s="220">
        <f t="shared" si="66"/>
        <v>171</v>
      </c>
      <c r="K210" s="220">
        <f t="shared" si="66"/>
        <v>3</v>
      </c>
      <c r="L210" s="220">
        <f t="shared" si="66"/>
        <v>3</v>
      </c>
      <c r="M210" s="221">
        <f t="shared" si="66"/>
        <v>20445</v>
      </c>
      <c r="N210" s="221">
        <f t="shared" si="66"/>
        <v>8400</v>
      </c>
      <c r="O210" s="220">
        <f t="shared" si="66"/>
        <v>0</v>
      </c>
      <c r="P210" s="220">
        <f t="shared" si="66"/>
        <v>0</v>
      </c>
      <c r="Q210" s="120">
        <f t="shared" si="55"/>
        <v>12045</v>
      </c>
      <c r="R210" s="121">
        <f>SUM(R204:R209)</f>
        <v>254</v>
      </c>
    </row>
    <row r="211" spans="1:18" ht="12.75" customHeight="1">
      <c r="A211" s="387">
        <v>43646</v>
      </c>
      <c r="B211" s="202" t="s">
        <v>112</v>
      </c>
      <c r="C211" s="203">
        <v>383</v>
      </c>
      <c r="D211" s="203">
        <v>47</v>
      </c>
      <c r="E211" s="203">
        <v>42</v>
      </c>
      <c r="F211" s="203">
        <v>54</v>
      </c>
      <c r="G211" s="203">
        <v>8</v>
      </c>
      <c r="H211" s="204">
        <v>50</v>
      </c>
      <c r="I211" s="204"/>
      <c r="J211" s="205">
        <v>51</v>
      </c>
      <c r="K211" s="205"/>
      <c r="L211" s="205"/>
      <c r="M211" s="206">
        <f aca="true" t="shared" si="67" ref="M211:M216">SUM(C211*15,F211*7.5,G211*7.5,H211*7.5,I211*7.5,J211*7.5,K211*100,L211*20)</f>
        <v>6967.5</v>
      </c>
      <c r="N211" s="207">
        <v>3127.5</v>
      </c>
      <c r="O211" s="208"/>
      <c r="P211" s="209"/>
      <c r="Q211" s="122">
        <f t="shared" si="55"/>
        <v>3840</v>
      </c>
      <c r="R211" s="210">
        <v>110</v>
      </c>
    </row>
    <row r="212" spans="1:18" ht="12.75" customHeight="1">
      <c r="A212" s="387"/>
      <c r="B212" s="202" t="s">
        <v>113</v>
      </c>
      <c r="C212" s="203"/>
      <c r="D212" s="203"/>
      <c r="E212" s="203"/>
      <c r="F212" s="203"/>
      <c r="G212" s="203"/>
      <c r="H212" s="204"/>
      <c r="I212" s="204"/>
      <c r="J212" s="205"/>
      <c r="K212" s="205"/>
      <c r="L212" s="205"/>
      <c r="M212" s="206">
        <f t="shared" si="67"/>
        <v>0</v>
      </c>
      <c r="N212" s="207">
        <v>0</v>
      </c>
      <c r="O212" s="211"/>
      <c r="P212" s="212"/>
      <c r="Q212" s="122">
        <f t="shared" si="55"/>
        <v>0</v>
      </c>
      <c r="R212" s="210"/>
    </row>
    <row r="213" spans="1:18" ht="12.75" customHeight="1">
      <c r="A213" s="387"/>
      <c r="B213" s="202" t="s">
        <v>114</v>
      </c>
      <c r="C213" s="203">
        <v>405</v>
      </c>
      <c r="D213" s="203">
        <v>0</v>
      </c>
      <c r="E213" s="203">
        <v>32</v>
      </c>
      <c r="F213" s="203">
        <v>81</v>
      </c>
      <c r="G213" s="203">
        <v>8</v>
      </c>
      <c r="H213" s="204">
        <v>73</v>
      </c>
      <c r="I213" s="204"/>
      <c r="J213" s="205">
        <v>101</v>
      </c>
      <c r="K213" s="205"/>
      <c r="L213" s="205"/>
      <c r="M213" s="206">
        <f t="shared" si="67"/>
        <v>8047.5</v>
      </c>
      <c r="N213" s="207">
        <v>3615</v>
      </c>
      <c r="O213" s="208"/>
      <c r="P213" s="212"/>
      <c r="Q213" s="122">
        <f t="shared" si="55"/>
        <v>4432.5</v>
      </c>
      <c r="R213" s="210">
        <v>121</v>
      </c>
    </row>
    <row r="214" spans="1:18" ht="12.75" customHeight="1">
      <c r="A214" s="387"/>
      <c r="B214" s="213" t="s">
        <v>139</v>
      </c>
      <c r="C214" s="214">
        <v>236</v>
      </c>
      <c r="D214" s="214">
        <v>1</v>
      </c>
      <c r="E214" s="214">
        <v>17</v>
      </c>
      <c r="F214" s="214">
        <v>53</v>
      </c>
      <c r="G214" s="214">
        <v>0</v>
      </c>
      <c r="H214" s="215">
        <v>37</v>
      </c>
      <c r="I214" s="215">
        <v>0</v>
      </c>
      <c r="J214" s="216">
        <v>25</v>
      </c>
      <c r="K214" s="216"/>
      <c r="L214" s="216"/>
      <c r="M214" s="207">
        <f t="shared" si="67"/>
        <v>4402.5</v>
      </c>
      <c r="N214" s="207">
        <v>1545</v>
      </c>
      <c r="O214" s="217"/>
      <c r="P214" s="218"/>
      <c r="Q214" s="122">
        <f t="shared" si="55"/>
        <v>2857.5</v>
      </c>
      <c r="R214" s="114">
        <v>69</v>
      </c>
    </row>
    <row r="215" spans="1:18" ht="12.75" customHeight="1">
      <c r="A215" s="387"/>
      <c r="B215" s="202" t="s">
        <v>115</v>
      </c>
      <c r="C215" s="203">
        <v>231</v>
      </c>
      <c r="D215" s="203">
        <v>51</v>
      </c>
      <c r="E215" s="203">
        <v>21</v>
      </c>
      <c r="F215" s="203">
        <v>31</v>
      </c>
      <c r="G215" s="203">
        <v>4</v>
      </c>
      <c r="H215" s="204">
        <v>36</v>
      </c>
      <c r="I215" s="204"/>
      <c r="J215" s="205">
        <v>50</v>
      </c>
      <c r="K215" s="205"/>
      <c r="L215" s="205"/>
      <c r="M215" s="206">
        <f t="shared" si="67"/>
        <v>4372.5</v>
      </c>
      <c r="N215" s="207">
        <v>1882.5</v>
      </c>
      <c r="O215" s="208"/>
      <c r="P215" s="212"/>
      <c r="Q215" s="122">
        <f t="shared" si="55"/>
        <v>2490</v>
      </c>
      <c r="R215" s="210">
        <v>75</v>
      </c>
    </row>
    <row r="216" spans="1:18" ht="12.75" customHeight="1">
      <c r="A216" s="387"/>
      <c r="B216" s="202" t="s">
        <v>116</v>
      </c>
      <c r="C216" s="203">
        <v>92</v>
      </c>
      <c r="D216" s="203">
        <v>25</v>
      </c>
      <c r="E216" s="203">
        <v>11</v>
      </c>
      <c r="F216" s="203">
        <v>15</v>
      </c>
      <c r="G216" s="203"/>
      <c r="H216" s="204">
        <v>15</v>
      </c>
      <c r="I216" s="204"/>
      <c r="J216" s="205">
        <v>19</v>
      </c>
      <c r="K216" s="205"/>
      <c r="L216" s="205"/>
      <c r="M216" s="206">
        <f t="shared" si="67"/>
        <v>1747.5</v>
      </c>
      <c r="N216" s="207">
        <v>832.5</v>
      </c>
      <c r="O216" s="208"/>
      <c r="P216" s="212"/>
      <c r="Q216" s="122">
        <f t="shared" si="55"/>
        <v>915</v>
      </c>
      <c r="R216" s="210">
        <v>28</v>
      </c>
    </row>
    <row r="217" spans="1:18" ht="12.75" customHeight="1">
      <c r="A217" s="387"/>
      <c r="B217" s="219" t="s">
        <v>117</v>
      </c>
      <c r="C217" s="220">
        <f aca="true" t="shared" si="68" ref="C217:P217">SUM(C211:C216)</f>
        <v>1347</v>
      </c>
      <c r="D217" s="220">
        <f t="shared" si="68"/>
        <v>124</v>
      </c>
      <c r="E217" s="220">
        <f t="shared" si="68"/>
        <v>123</v>
      </c>
      <c r="F217" s="220">
        <f t="shared" si="68"/>
        <v>234</v>
      </c>
      <c r="G217" s="220">
        <f t="shared" si="68"/>
        <v>20</v>
      </c>
      <c r="H217" s="220">
        <f t="shared" si="68"/>
        <v>211</v>
      </c>
      <c r="I217" s="220">
        <f t="shared" si="68"/>
        <v>0</v>
      </c>
      <c r="J217" s="220">
        <f t="shared" si="68"/>
        <v>246</v>
      </c>
      <c r="K217" s="220">
        <f t="shared" si="68"/>
        <v>0</v>
      </c>
      <c r="L217" s="220">
        <f t="shared" si="68"/>
        <v>0</v>
      </c>
      <c r="M217" s="221">
        <f t="shared" si="68"/>
        <v>25537.5</v>
      </c>
      <c r="N217" s="221">
        <f t="shared" si="68"/>
        <v>11002.5</v>
      </c>
      <c r="O217" s="220">
        <f t="shared" si="68"/>
        <v>0</v>
      </c>
      <c r="P217" s="220">
        <f t="shared" si="68"/>
        <v>0</v>
      </c>
      <c r="Q217" s="120">
        <f t="shared" si="55"/>
        <v>14535</v>
      </c>
      <c r="R217" s="121">
        <f>SUM(R211:R216)</f>
        <v>403</v>
      </c>
    </row>
    <row r="218" spans="1:18" ht="12.75" customHeight="1">
      <c r="A218" s="402" t="s">
        <v>118</v>
      </c>
      <c r="B218" s="402"/>
      <c r="C218" s="201">
        <f aca="true" t="shared" si="69" ref="C218:R218">SUM(C175,C182,C189,C196,C203,C210,C217)</f>
        <v>4628</v>
      </c>
      <c r="D218" s="201">
        <f t="shared" si="69"/>
        <v>739</v>
      </c>
      <c r="E218" s="201">
        <f t="shared" si="69"/>
        <v>771</v>
      </c>
      <c r="F218" s="201">
        <f t="shared" si="69"/>
        <v>1222</v>
      </c>
      <c r="G218" s="201">
        <f t="shared" si="69"/>
        <v>66</v>
      </c>
      <c r="H218" s="201">
        <f t="shared" si="69"/>
        <v>630</v>
      </c>
      <c r="I218" s="201">
        <f t="shared" si="69"/>
        <v>3</v>
      </c>
      <c r="J218" s="201">
        <f t="shared" si="69"/>
        <v>758</v>
      </c>
      <c r="K218" s="201">
        <f t="shared" si="69"/>
        <v>4</v>
      </c>
      <c r="L218" s="201">
        <f t="shared" si="69"/>
        <v>7</v>
      </c>
      <c r="M218" s="201">
        <f t="shared" si="69"/>
        <v>90052.5</v>
      </c>
      <c r="N218" s="201">
        <f t="shared" si="69"/>
        <v>29612.5</v>
      </c>
      <c r="O218" s="201">
        <f t="shared" si="69"/>
        <v>0</v>
      </c>
      <c r="P218" s="201">
        <f t="shared" si="69"/>
        <v>7.5</v>
      </c>
      <c r="Q218" s="201">
        <f t="shared" si="69"/>
        <v>60447.5</v>
      </c>
      <c r="R218" s="201">
        <f t="shared" si="69"/>
        <v>1046</v>
      </c>
    </row>
    <row r="219" spans="1:23" ht="12.75" customHeight="1">
      <c r="A219" s="403"/>
      <c r="B219" s="403"/>
      <c r="C219" s="249">
        <f aca="true" t="shared" si="70" ref="C219:R219">SUM(C18,C68,C118,C168,C218)</f>
        <v>20850</v>
      </c>
      <c r="D219" s="249">
        <f t="shared" si="70"/>
        <v>2846</v>
      </c>
      <c r="E219" s="249">
        <f t="shared" si="70"/>
        <v>4286</v>
      </c>
      <c r="F219" s="249">
        <f t="shared" si="70"/>
        <v>5250</v>
      </c>
      <c r="G219" s="249">
        <f t="shared" si="70"/>
        <v>218</v>
      </c>
      <c r="H219" s="249">
        <f t="shared" si="70"/>
        <v>2740</v>
      </c>
      <c r="I219" s="249">
        <f t="shared" si="70"/>
        <v>18</v>
      </c>
      <c r="J219" s="249">
        <f t="shared" si="70"/>
        <v>3376</v>
      </c>
      <c r="K219" s="249">
        <f t="shared" si="70"/>
        <v>22</v>
      </c>
      <c r="L219" s="249">
        <f t="shared" si="70"/>
        <v>36</v>
      </c>
      <c r="M219" s="249">
        <f t="shared" si="70"/>
        <v>402685</v>
      </c>
      <c r="N219" s="249">
        <f t="shared" si="70"/>
        <v>131519.5</v>
      </c>
      <c r="O219" s="249">
        <f t="shared" si="70"/>
        <v>52.5</v>
      </c>
      <c r="P219" s="249">
        <f t="shared" si="70"/>
        <v>22.5</v>
      </c>
      <c r="Q219" s="249">
        <f t="shared" si="70"/>
        <v>271135.5</v>
      </c>
      <c r="R219" s="249">
        <f t="shared" si="70"/>
        <v>4713</v>
      </c>
      <c r="S219" s="250"/>
      <c r="T219" s="250"/>
      <c r="U219" s="250"/>
      <c r="V219" s="250"/>
      <c r="W219" s="250"/>
    </row>
    <row r="220" spans="13:16" ht="12.75" customHeight="1">
      <c r="M220" s="251"/>
      <c r="N220" s="81"/>
      <c r="O220" s="252"/>
      <c r="P220" s="246"/>
    </row>
  </sheetData>
  <sheetProtection selectLockedCells="1" selectUnlockedCells="1"/>
  <mergeCells count="50">
    <mergeCell ref="A1:M1"/>
    <mergeCell ref="R1:R3"/>
    <mergeCell ref="A2:B2"/>
    <mergeCell ref="C2:E2"/>
    <mergeCell ref="F2:J2"/>
    <mergeCell ref="K2:L2"/>
    <mergeCell ref="A4:A10"/>
    <mergeCell ref="A11:A17"/>
    <mergeCell ref="A18:B18"/>
    <mergeCell ref="A19:A25"/>
    <mergeCell ref="A26:A32"/>
    <mergeCell ref="A33:A39"/>
    <mergeCell ref="A40:A46"/>
    <mergeCell ref="A47:A53"/>
    <mergeCell ref="A54:A60"/>
    <mergeCell ref="A61:A67"/>
    <mergeCell ref="A68:B68"/>
    <mergeCell ref="A69:A75"/>
    <mergeCell ref="A76:A82"/>
    <mergeCell ref="A83:A89"/>
    <mergeCell ref="T89:U89"/>
    <mergeCell ref="A90:A96"/>
    <mergeCell ref="T90:U90"/>
    <mergeCell ref="T91:U91"/>
    <mergeCell ref="T92:U92"/>
    <mergeCell ref="T93:U93"/>
    <mergeCell ref="T94:U94"/>
    <mergeCell ref="T95:U95"/>
    <mergeCell ref="T96:U96"/>
    <mergeCell ref="A97:A103"/>
    <mergeCell ref="A104:A110"/>
    <mergeCell ref="A111:A117"/>
    <mergeCell ref="A118:B118"/>
    <mergeCell ref="A119:A125"/>
    <mergeCell ref="A126:A132"/>
    <mergeCell ref="A133:A139"/>
    <mergeCell ref="A140:A146"/>
    <mergeCell ref="A147:A153"/>
    <mergeCell ref="A154:A160"/>
    <mergeCell ref="A161:A167"/>
    <mergeCell ref="A204:A210"/>
    <mergeCell ref="A211:A217"/>
    <mergeCell ref="A218:B218"/>
    <mergeCell ref="A219:B219"/>
    <mergeCell ref="A168:B168"/>
    <mergeCell ref="A169:A175"/>
    <mergeCell ref="A176:A182"/>
    <mergeCell ref="A183:A189"/>
    <mergeCell ref="A190:A196"/>
    <mergeCell ref="A197:A20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226"/>
  <sheetViews>
    <sheetView zoomScalePageLayoutView="0" workbookViewId="0" topLeftCell="A1">
      <pane ySplit="3" topLeftCell="A219" activePane="bottomLeft" state="frozen"/>
      <selection pane="topLeft" activeCell="A1" sqref="A1"/>
      <selection pane="bottomLeft" activeCell="F226" sqref="F226:J226"/>
    </sheetView>
  </sheetViews>
  <sheetFormatPr defaultColWidth="7.00390625" defaultRowHeight="12.75" customHeight="1"/>
  <cols>
    <col min="1" max="1" width="7.57421875" style="97" customWidth="1"/>
    <col min="2" max="2" width="16.57421875" style="97" customWidth="1"/>
    <col min="3" max="3" width="6.57421875" style="97" customWidth="1"/>
    <col min="4" max="5" width="7.57421875" style="97" customWidth="1"/>
    <col min="6" max="6" width="7.140625" style="97" customWidth="1"/>
    <col min="7" max="7" width="6.57421875" style="97" customWidth="1"/>
    <col min="8" max="8" width="5.57421875" style="97" customWidth="1"/>
    <col min="9" max="9" width="9.57421875" style="98" customWidth="1"/>
    <col min="10" max="10" width="10.57421875" style="98" customWidth="1"/>
    <col min="11" max="11" width="10.57421875" style="97" customWidth="1"/>
    <col min="12" max="13" width="9.57421875" style="97" customWidth="1"/>
    <col min="14" max="15" width="8.57421875" style="97" customWidth="1"/>
    <col min="16" max="18" width="10.57421875" style="0" customWidth="1"/>
    <col min="19" max="19" width="9.57421875" style="0" customWidth="1"/>
  </cols>
  <sheetData>
    <row r="1" spans="1:18" ht="12.75" customHeight="1">
      <c r="A1" s="390" t="s">
        <v>88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</row>
    <row r="2" spans="1:18" ht="45.75" customHeight="1">
      <c r="A2" s="391" t="s">
        <v>153</v>
      </c>
      <c r="B2" s="391"/>
      <c r="C2" s="392" t="s">
        <v>90</v>
      </c>
      <c r="D2" s="392"/>
      <c r="E2" s="392"/>
      <c r="F2" s="390" t="s">
        <v>91</v>
      </c>
      <c r="G2" s="390"/>
      <c r="H2" s="390"/>
      <c r="I2" s="390"/>
      <c r="J2" s="390"/>
      <c r="K2" s="390" t="s">
        <v>92</v>
      </c>
      <c r="L2" s="390"/>
      <c r="M2" s="103" t="s">
        <v>154</v>
      </c>
      <c r="N2" s="103" t="s">
        <v>94</v>
      </c>
      <c r="O2" s="147" t="s">
        <v>95</v>
      </c>
      <c r="P2" s="147" t="s">
        <v>96</v>
      </c>
      <c r="Q2" s="103" t="s">
        <v>155</v>
      </c>
      <c r="R2" s="184" t="s">
        <v>98</v>
      </c>
    </row>
    <row r="3" spans="1:250" s="107" customFormat="1" ht="12.75" customHeight="1">
      <c r="A3" s="105" t="s">
        <v>99</v>
      </c>
      <c r="B3" s="105" t="s">
        <v>100</v>
      </c>
      <c r="C3" s="105" t="s">
        <v>136</v>
      </c>
      <c r="D3" s="105" t="s">
        <v>102</v>
      </c>
      <c r="E3" s="101" t="s">
        <v>103</v>
      </c>
      <c r="F3" s="101" t="s">
        <v>104</v>
      </c>
      <c r="G3" s="101" t="s">
        <v>105</v>
      </c>
      <c r="H3" s="101" t="s">
        <v>106</v>
      </c>
      <c r="I3" s="101" t="s">
        <v>107</v>
      </c>
      <c r="J3" s="101" t="s">
        <v>108</v>
      </c>
      <c r="K3" s="101" t="s">
        <v>109</v>
      </c>
      <c r="L3" s="101" t="s">
        <v>110</v>
      </c>
      <c r="M3" s="101" t="s">
        <v>111</v>
      </c>
      <c r="N3" s="101" t="s">
        <v>111</v>
      </c>
      <c r="O3" s="101" t="s">
        <v>111</v>
      </c>
      <c r="P3" s="101" t="s">
        <v>111</v>
      </c>
      <c r="Q3" s="101" t="s">
        <v>111</v>
      </c>
      <c r="R3" s="184"/>
      <c r="IG3"/>
      <c r="IH3"/>
      <c r="II3"/>
      <c r="IJ3"/>
      <c r="IK3"/>
      <c r="IL3"/>
      <c r="IM3"/>
      <c r="IN3"/>
      <c r="IO3"/>
      <c r="IP3"/>
    </row>
    <row r="4" spans="1:22" ht="12.75" customHeight="1">
      <c r="A4" s="387">
        <v>43647</v>
      </c>
      <c r="B4" s="202" t="s">
        <v>112</v>
      </c>
      <c r="C4" s="203">
        <v>110</v>
      </c>
      <c r="D4" s="203">
        <v>10</v>
      </c>
      <c r="E4" s="203">
        <v>9</v>
      </c>
      <c r="F4" s="203">
        <v>40</v>
      </c>
      <c r="G4" s="203"/>
      <c r="H4" s="204">
        <v>15</v>
      </c>
      <c r="I4" s="204"/>
      <c r="J4" s="205">
        <v>11</v>
      </c>
      <c r="K4" s="205"/>
      <c r="L4" s="205"/>
      <c r="M4" s="206">
        <f aca="true" t="shared" si="0" ref="M4:M9">SUM(C4*15,F4*7.5,G4*7.5,H4*7.5,I4*7.5,J4*7.5,K4*100,L4*20)</f>
        <v>2145</v>
      </c>
      <c r="N4" s="207">
        <v>360</v>
      </c>
      <c r="O4" s="208"/>
      <c r="P4" s="209"/>
      <c r="Q4" s="122">
        <f aca="true" t="shared" si="1" ref="Q4:Q52">SUM(M4-N4)-O4+P4</f>
        <v>1785</v>
      </c>
      <c r="R4" s="210">
        <v>19</v>
      </c>
      <c r="U4" s="109"/>
      <c r="V4" s="114"/>
    </row>
    <row r="5" spans="1:22" ht="12.75" customHeight="1">
      <c r="A5" s="387"/>
      <c r="B5" s="202" t="s">
        <v>113</v>
      </c>
      <c r="C5" s="203"/>
      <c r="D5" s="203"/>
      <c r="E5" s="203"/>
      <c r="F5" s="203"/>
      <c r="G5" s="203"/>
      <c r="H5" s="204"/>
      <c r="I5" s="204"/>
      <c r="J5" s="205"/>
      <c r="K5" s="205"/>
      <c r="L5" s="205"/>
      <c r="M5" s="206">
        <f t="shared" si="0"/>
        <v>0</v>
      </c>
      <c r="N5" s="207">
        <v>0</v>
      </c>
      <c r="O5" s="211"/>
      <c r="P5" s="212"/>
      <c r="Q5" s="122">
        <f t="shared" si="1"/>
        <v>0</v>
      </c>
      <c r="R5" s="210"/>
      <c r="U5" s="109"/>
      <c r="V5" s="114"/>
    </row>
    <row r="6" spans="1:22" ht="12.75" customHeight="1">
      <c r="A6" s="387"/>
      <c r="B6" s="202" t="s">
        <v>114</v>
      </c>
      <c r="C6" s="203">
        <v>133</v>
      </c>
      <c r="D6" s="203"/>
      <c r="E6" s="203">
        <v>11</v>
      </c>
      <c r="F6" s="203">
        <v>24</v>
      </c>
      <c r="G6" s="203"/>
      <c r="H6" s="204">
        <v>34</v>
      </c>
      <c r="I6" s="204"/>
      <c r="J6" s="205">
        <v>10</v>
      </c>
      <c r="K6" s="205">
        <v>1</v>
      </c>
      <c r="L6" s="205">
        <v>1</v>
      </c>
      <c r="M6" s="206">
        <f t="shared" si="0"/>
        <v>2625</v>
      </c>
      <c r="N6" s="207">
        <v>907.5</v>
      </c>
      <c r="O6" s="208"/>
      <c r="P6" s="212"/>
      <c r="Q6" s="122">
        <f t="shared" si="1"/>
        <v>1717.5</v>
      </c>
      <c r="R6" s="210">
        <v>26</v>
      </c>
      <c r="U6" s="109"/>
      <c r="V6" s="114"/>
    </row>
    <row r="7" spans="1:22" ht="12.75" customHeight="1">
      <c r="A7" s="387"/>
      <c r="B7" s="213" t="s">
        <v>139</v>
      </c>
      <c r="C7" s="214">
        <v>69</v>
      </c>
      <c r="D7" s="214">
        <v>0</v>
      </c>
      <c r="E7" s="214">
        <v>4</v>
      </c>
      <c r="F7" s="214">
        <v>34</v>
      </c>
      <c r="G7" s="214">
        <v>0</v>
      </c>
      <c r="H7" s="215">
        <v>5</v>
      </c>
      <c r="I7" s="215">
        <v>0</v>
      </c>
      <c r="J7" s="216">
        <v>7</v>
      </c>
      <c r="K7" s="216"/>
      <c r="L7" s="216"/>
      <c r="M7" s="207">
        <f t="shared" si="0"/>
        <v>1380</v>
      </c>
      <c r="N7" s="207">
        <v>322.5</v>
      </c>
      <c r="O7" s="217"/>
      <c r="P7" s="218"/>
      <c r="Q7" s="122">
        <f t="shared" si="1"/>
        <v>1057.5</v>
      </c>
      <c r="R7" s="114">
        <v>12</v>
      </c>
      <c r="U7" s="109"/>
      <c r="V7" s="114"/>
    </row>
    <row r="8" spans="1:22" ht="12.75" customHeight="1">
      <c r="A8" s="387"/>
      <c r="B8" s="202" t="s">
        <v>115</v>
      </c>
      <c r="C8" s="203">
        <v>56</v>
      </c>
      <c r="D8" s="203">
        <v>14</v>
      </c>
      <c r="E8" s="203">
        <v>8</v>
      </c>
      <c r="F8" s="203">
        <v>21</v>
      </c>
      <c r="G8" s="203">
        <v>17</v>
      </c>
      <c r="H8" s="204"/>
      <c r="I8" s="204"/>
      <c r="J8" s="205">
        <v>8</v>
      </c>
      <c r="K8" s="205"/>
      <c r="L8" s="205"/>
      <c r="M8" s="206">
        <f t="shared" si="0"/>
        <v>1185</v>
      </c>
      <c r="N8" s="207">
        <v>322.5</v>
      </c>
      <c r="O8" s="208"/>
      <c r="P8" s="212"/>
      <c r="Q8" s="122">
        <f t="shared" si="1"/>
        <v>862.5</v>
      </c>
      <c r="R8" s="210">
        <v>13</v>
      </c>
      <c r="U8" s="109"/>
      <c r="V8" s="114"/>
    </row>
    <row r="9" spans="1:22" ht="12.75" customHeight="1">
      <c r="A9" s="387"/>
      <c r="B9" s="202" t="s">
        <v>116</v>
      </c>
      <c r="C9" s="203">
        <v>18</v>
      </c>
      <c r="D9" s="203">
        <v>17</v>
      </c>
      <c r="E9" s="203">
        <v>5</v>
      </c>
      <c r="F9" s="203">
        <v>3</v>
      </c>
      <c r="G9" s="203">
        <v>0</v>
      </c>
      <c r="H9" s="204">
        <v>2</v>
      </c>
      <c r="I9" s="204"/>
      <c r="J9" s="205">
        <v>1</v>
      </c>
      <c r="K9" s="205"/>
      <c r="L9" s="205"/>
      <c r="M9" s="206">
        <f t="shared" si="0"/>
        <v>315</v>
      </c>
      <c r="N9" s="207">
        <v>45</v>
      </c>
      <c r="O9" s="208"/>
      <c r="P9" s="212"/>
      <c r="Q9" s="122">
        <f t="shared" si="1"/>
        <v>270</v>
      </c>
      <c r="R9" s="210">
        <v>1</v>
      </c>
      <c r="U9" s="109"/>
      <c r="V9" s="114"/>
    </row>
    <row r="10" spans="1:22" ht="12.75" customHeight="1">
      <c r="A10" s="387"/>
      <c r="B10" s="219" t="s">
        <v>117</v>
      </c>
      <c r="C10" s="220">
        <f aca="true" t="shared" si="2" ref="C10:P10">SUM(C4:C9)</f>
        <v>386</v>
      </c>
      <c r="D10" s="220">
        <f t="shared" si="2"/>
        <v>41</v>
      </c>
      <c r="E10" s="220">
        <f t="shared" si="2"/>
        <v>37</v>
      </c>
      <c r="F10" s="220">
        <f t="shared" si="2"/>
        <v>122</v>
      </c>
      <c r="G10" s="220">
        <f t="shared" si="2"/>
        <v>17</v>
      </c>
      <c r="H10" s="220">
        <f t="shared" si="2"/>
        <v>56</v>
      </c>
      <c r="I10" s="220">
        <f t="shared" si="2"/>
        <v>0</v>
      </c>
      <c r="J10" s="220">
        <f t="shared" si="2"/>
        <v>37</v>
      </c>
      <c r="K10" s="220">
        <f t="shared" si="2"/>
        <v>1</v>
      </c>
      <c r="L10" s="220">
        <f t="shared" si="2"/>
        <v>1</v>
      </c>
      <c r="M10" s="221">
        <f t="shared" si="2"/>
        <v>7650</v>
      </c>
      <c r="N10" s="221">
        <f t="shared" si="2"/>
        <v>1957.5</v>
      </c>
      <c r="O10" s="220">
        <f t="shared" si="2"/>
        <v>0</v>
      </c>
      <c r="P10" s="220">
        <f t="shared" si="2"/>
        <v>0</v>
      </c>
      <c r="Q10" s="120">
        <f t="shared" si="1"/>
        <v>5692.5</v>
      </c>
      <c r="R10" s="118">
        <f>SUM(R4:R9)</f>
        <v>71</v>
      </c>
      <c r="U10" s="168">
        <f>SUM(U4:U9)</f>
        <v>0</v>
      </c>
      <c r="V10" s="114"/>
    </row>
    <row r="11" spans="1:22" ht="12.75" customHeight="1">
      <c r="A11" s="387">
        <v>43648</v>
      </c>
      <c r="B11" s="202" t="s">
        <v>112</v>
      </c>
      <c r="C11" s="203">
        <v>125</v>
      </c>
      <c r="D11" s="203">
        <v>15</v>
      </c>
      <c r="E11" s="203">
        <v>12</v>
      </c>
      <c r="F11" s="203">
        <v>46</v>
      </c>
      <c r="G11" s="203">
        <v>1</v>
      </c>
      <c r="H11" s="204">
        <v>6</v>
      </c>
      <c r="I11" s="204"/>
      <c r="J11" s="205">
        <v>19</v>
      </c>
      <c r="K11" s="205"/>
      <c r="L11" s="205"/>
      <c r="M11" s="206">
        <f aca="true" t="shared" si="3" ref="M11:M16">SUM(C11*15,F11*7.5,G11*7.5,H11*7.5,I11*7.5,J11*7.5,K11*100,L11*20)</f>
        <v>2415</v>
      </c>
      <c r="N11" s="207">
        <v>742.5</v>
      </c>
      <c r="O11" s="208"/>
      <c r="P11" s="209"/>
      <c r="Q11" s="122">
        <f t="shared" si="1"/>
        <v>1672.5</v>
      </c>
      <c r="R11" s="210">
        <v>13</v>
      </c>
      <c r="U11" s="109"/>
      <c r="V11" s="114"/>
    </row>
    <row r="12" spans="1:22" ht="12.75" customHeight="1">
      <c r="A12" s="387"/>
      <c r="B12" s="202" t="s">
        <v>113</v>
      </c>
      <c r="C12" s="203"/>
      <c r="D12" s="203"/>
      <c r="E12" s="203"/>
      <c r="F12" s="203"/>
      <c r="G12" s="203"/>
      <c r="H12" s="204"/>
      <c r="I12" s="204"/>
      <c r="J12" s="205"/>
      <c r="K12" s="205"/>
      <c r="L12" s="205"/>
      <c r="M12" s="206">
        <f t="shared" si="3"/>
        <v>0</v>
      </c>
      <c r="N12" s="207">
        <v>0</v>
      </c>
      <c r="O12" s="211"/>
      <c r="P12" s="212"/>
      <c r="Q12" s="122">
        <f t="shared" si="1"/>
        <v>0</v>
      </c>
      <c r="R12" s="210"/>
      <c r="U12" s="109"/>
      <c r="V12" s="114"/>
    </row>
    <row r="13" spans="1:22" ht="12.75" customHeight="1">
      <c r="A13" s="387"/>
      <c r="B13" s="202" t="s">
        <v>114</v>
      </c>
      <c r="C13" s="203">
        <v>162</v>
      </c>
      <c r="D13" s="203"/>
      <c r="E13" s="203">
        <v>17</v>
      </c>
      <c r="F13" s="203">
        <v>40</v>
      </c>
      <c r="G13" s="203">
        <v>2</v>
      </c>
      <c r="H13" s="204">
        <v>22</v>
      </c>
      <c r="I13" s="204"/>
      <c r="J13" s="205">
        <v>14</v>
      </c>
      <c r="K13" s="205"/>
      <c r="L13" s="205"/>
      <c r="M13" s="206">
        <f t="shared" si="3"/>
        <v>3015</v>
      </c>
      <c r="N13" s="207">
        <v>547.5</v>
      </c>
      <c r="O13" s="208"/>
      <c r="P13" s="212">
        <v>10</v>
      </c>
      <c r="Q13" s="122">
        <f t="shared" si="1"/>
        <v>2477.5</v>
      </c>
      <c r="R13" s="210">
        <v>25</v>
      </c>
      <c r="U13" s="109"/>
      <c r="V13" s="114"/>
    </row>
    <row r="14" spans="1:22" ht="12.75" customHeight="1">
      <c r="A14" s="387"/>
      <c r="B14" s="213" t="s">
        <v>139</v>
      </c>
      <c r="C14" s="214">
        <v>65</v>
      </c>
      <c r="D14" s="214">
        <v>0</v>
      </c>
      <c r="E14" s="214">
        <v>2</v>
      </c>
      <c r="F14" s="214">
        <v>31</v>
      </c>
      <c r="G14" s="214">
        <v>2</v>
      </c>
      <c r="H14" s="215">
        <v>14</v>
      </c>
      <c r="I14" s="215">
        <v>0</v>
      </c>
      <c r="J14" s="216">
        <v>2</v>
      </c>
      <c r="K14" s="216"/>
      <c r="L14" s="216"/>
      <c r="M14" s="207">
        <f t="shared" si="3"/>
        <v>1342.5</v>
      </c>
      <c r="N14" s="207">
        <v>307.5</v>
      </c>
      <c r="O14" s="217">
        <v>0</v>
      </c>
      <c r="P14" s="218"/>
      <c r="Q14" s="122">
        <f t="shared" si="1"/>
        <v>1035</v>
      </c>
      <c r="R14" s="114">
        <v>16</v>
      </c>
      <c r="U14" s="109"/>
      <c r="V14" s="114"/>
    </row>
    <row r="15" spans="1:22" ht="12.75" customHeight="1">
      <c r="A15" s="387"/>
      <c r="B15" s="202" t="s">
        <v>115</v>
      </c>
      <c r="C15" s="203">
        <v>84</v>
      </c>
      <c r="D15" s="203">
        <v>53</v>
      </c>
      <c r="E15" s="203">
        <v>14</v>
      </c>
      <c r="F15" s="203">
        <v>22</v>
      </c>
      <c r="G15" s="203"/>
      <c r="H15" s="204">
        <v>10</v>
      </c>
      <c r="I15" s="204"/>
      <c r="J15" s="205">
        <v>9</v>
      </c>
      <c r="K15" s="205"/>
      <c r="L15" s="205"/>
      <c r="M15" s="206">
        <f t="shared" si="3"/>
        <v>1567.5</v>
      </c>
      <c r="N15" s="207">
        <v>285</v>
      </c>
      <c r="O15" s="208"/>
      <c r="P15" s="212"/>
      <c r="Q15" s="122">
        <f t="shared" si="1"/>
        <v>1282.5</v>
      </c>
      <c r="R15" s="210">
        <v>12</v>
      </c>
      <c r="U15" s="109"/>
      <c r="V15" s="114"/>
    </row>
    <row r="16" spans="1:22" ht="12.75" customHeight="1">
      <c r="A16" s="387"/>
      <c r="B16" s="202" t="s">
        <v>116</v>
      </c>
      <c r="C16" s="203">
        <v>22</v>
      </c>
      <c r="D16" s="203">
        <v>31</v>
      </c>
      <c r="E16" s="203">
        <v>21</v>
      </c>
      <c r="F16" s="203">
        <v>0</v>
      </c>
      <c r="G16" s="203"/>
      <c r="H16" s="204"/>
      <c r="I16" s="204"/>
      <c r="J16" s="205">
        <v>1</v>
      </c>
      <c r="K16" s="205"/>
      <c r="L16" s="205"/>
      <c r="M16" s="206">
        <f t="shared" si="3"/>
        <v>337.5</v>
      </c>
      <c r="N16" s="207">
        <v>60</v>
      </c>
      <c r="O16" s="208"/>
      <c r="P16" s="212"/>
      <c r="Q16" s="122">
        <f t="shared" si="1"/>
        <v>277.5</v>
      </c>
      <c r="R16" s="210">
        <v>4</v>
      </c>
      <c r="U16" s="168">
        <f>SUM(U11:U15)</f>
        <v>0</v>
      </c>
      <c r="V16" s="114"/>
    </row>
    <row r="17" spans="1:22" ht="12.75" customHeight="1">
      <c r="A17" s="387"/>
      <c r="B17" s="219" t="s">
        <v>117</v>
      </c>
      <c r="C17" s="220">
        <f aca="true" t="shared" si="4" ref="C17:P17">SUM(C11:C16)</f>
        <v>458</v>
      </c>
      <c r="D17" s="220">
        <f t="shared" si="4"/>
        <v>99</v>
      </c>
      <c r="E17" s="220">
        <f t="shared" si="4"/>
        <v>66</v>
      </c>
      <c r="F17" s="220">
        <f t="shared" si="4"/>
        <v>139</v>
      </c>
      <c r="G17" s="220">
        <f t="shared" si="4"/>
        <v>5</v>
      </c>
      <c r="H17" s="220">
        <f t="shared" si="4"/>
        <v>52</v>
      </c>
      <c r="I17" s="220">
        <f t="shared" si="4"/>
        <v>0</v>
      </c>
      <c r="J17" s="220">
        <f t="shared" si="4"/>
        <v>45</v>
      </c>
      <c r="K17" s="220">
        <f t="shared" si="4"/>
        <v>0</v>
      </c>
      <c r="L17" s="220">
        <f t="shared" si="4"/>
        <v>0</v>
      </c>
      <c r="M17" s="221">
        <f t="shared" si="4"/>
        <v>8677.5</v>
      </c>
      <c r="N17" s="221">
        <f t="shared" si="4"/>
        <v>1942.5</v>
      </c>
      <c r="O17" s="220">
        <f t="shared" si="4"/>
        <v>0</v>
      </c>
      <c r="P17" s="220">
        <f t="shared" si="4"/>
        <v>10</v>
      </c>
      <c r="Q17" s="120">
        <f t="shared" si="1"/>
        <v>6745</v>
      </c>
      <c r="R17" s="118">
        <f>SUM(R11:R16)</f>
        <v>70</v>
      </c>
      <c r="U17" s="109"/>
      <c r="V17" s="114"/>
    </row>
    <row r="18" spans="1:22" ht="12.75" customHeight="1">
      <c r="A18" s="387">
        <v>43649</v>
      </c>
      <c r="B18" s="202" t="s">
        <v>112</v>
      </c>
      <c r="C18" s="203">
        <v>96</v>
      </c>
      <c r="D18" s="203">
        <v>43</v>
      </c>
      <c r="E18" s="203">
        <v>67</v>
      </c>
      <c r="F18" s="203">
        <v>12</v>
      </c>
      <c r="G18" s="203"/>
      <c r="H18" s="204">
        <v>13</v>
      </c>
      <c r="I18" s="204"/>
      <c r="J18" s="205">
        <v>11</v>
      </c>
      <c r="K18" s="205"/>
      <c r="L18" s="205"/>
      <c r="M18" s="206">
        <f aca="true" t="shared" si="5" ref="M18:M23">SUM(C18*15,F18*7.5,G18*7.5,H18*7.5,I18*7.5,J18*7.5,K18*100,L18*20)</f>
        <v>1710</v>
      </c>
      <c r="N18" s="207">
        <v>817.5</v>
      </c>
      <c r="O18" s="208"/>
      <c r="P18" s="209"/>
      <c r="Q18" s="122">
        <f t="shared" si="1"/>
        <v>892.5</v>
      </c>
      <c r="R18" s="210">
        <v>22</v>
      </c>
      <c r="U18" s="109"/>
      <c r="V18" s="114"/>
    </row>
    <row r="19" spans="1:22" ht="12.75" customHeight="1">
      <c r="A19" s="387"/>
      <c r="B19" s="202" t="s">
        <v>113</v>
      </c>
      <c r="C19" s="203">
        <v>157</v>
      </c>
      <c r="D19" s="203"/>
      <c r="E19" s="203">
        <v>31</v>
      </c>
      <c r="F19" s="203">
        <v>34</v>
      </c>
      <c r="G19" s="203">
        <v>2</v>
      </c>
      <c r="H19" s="204">
        <v>35</v>
      </c>
      <c r="I19" s="204"/>
      <c r="J19" s="205">
        <v>24</v>
      </c>
      <c r="K19" s="205"/>
      <c r="L19" s="205"/>
      <c r="M19" s="206">
        <f t="shared" si="5"/>
        <v>3067.5</v>
      </c>
      <c r="N19" s="207">
        <v>727.5</v>
      </c>
      <c r="O19" s="211"/>
      <c r="P19" s="212"/>
      <c r="Q19" s="122">
        <f t="shared" si="1"/>
        <v>2340</v>
      </c>
      <c r="R19" s="210">
        <v>29</v>
      </c>
      <c r="U19" s="109"/>
      <c r="V19" s="114"/>
    </row>
    <row r="20" spans="1:22" ht="12.75" customHeight="1">
      <c r="A20" s="387"/>
      <c r="B20" s="202" t="s">
        <v>114</v>
      </c>
      <c r="C20" s="203"/>
      <c r="D20" s="203"/>
      <c r="E20" s="203"/>
      <c r="F20" s="203"/>
      <c r="G20" s="203"/>
      <c r="H20" s="204"/>
      <c r="I20" s="204"/>
      <c r="J20" s="205"/>
      <c r="K20" s="205"/>
      <c r="L20" s="205"/>
      <c r="M20" s="206">
        <f t="shared" si="5"/>
        <v>0</v>
      </c>
      <c r="N20" s="207">
        <v>0</v>
      </c>
      <c r="O20" s="208"/>
      <c r="P20" s="212"/>
      <c r="Q20" s="122">
        <f t="shared" si="1"/>
        <v>0</v>
      </c>
      <c r="R20" s="210"/>
      <c r="U20" s="109"/>
      <c r="V20" s="114"/>
    </row>
    <row r="21" spans="1:22" ht="12.75" customHeight="1">
      <c r="A21" s="387"/>
      <c r="B21" s="213" t="s">
        <v>139</v>
      </c>
      <c r="C21" s="214">
        <v>73</v>
      </c>
      <c r="D21" s="214">
        <v>0</v>
      </c>
      <c r="E21" s="214">
        <v>1</v>
      </c>
      <c r="F21" s="214">
        <v>19</v>
      </c>
      <c r="G21" s="214">
        <v>0</v>
      </c>
      <c r="H21" s="215">
        <v>8</v>
      </c>
      <c r="I21" s="215">
        <v>0</v>
      </c>
      <c r="J21" s="216">
        <v>4</v>
      </c>
      <c r="K21" s="216"/>
      <c r="L21" s="216"/>
      <c r="M21" s="207">
        <f t="shared" si="5"/>
        <v>1327.5</v>
      </c>
      <c r="N21" s="207">
        <v>375</v>
      </c>
      <c r="O21" s="217"/>
      <c r="P21" s="218"/>
      <c r="Q21" s="122">
        <f t="shared" si="1"/>
        <v>952.5</v>
      </c>
      <c r="R21" s="114">
        <v>18</v>
      </c>
      <c r="U21" s="109"/>
      <c r="V21" s="114"/>
    </row>
    <row r="22" spans="1:22" ht="12.75" customHeight="1">
      <c r="A22" s="387"/>
      <c r="B22" s="202" t="s">
        <v>115</v>
      </c>
      <c r="C22" s="203">
        <v>69</v>
      </c>
      <c r="D22" s="203">
        <v>26</v>
      </c>
      <c r="E22" s="203">
        <v>18</v>
      </c>
      <c r="F22" s="203">
        <v>17</v>
      </c>
      <c r="G22" s="203"/>
      <c r="H22" s="204">
        <v>12</v>
      </c>
      <c r="I22" s="204"/>
      <c r="J22" s="205">
        <v>8</v>
      </c>
      <c r="K22" s="205"/>
      <c r="L22" s="205"/>
      <c r="M22" s="206">
        <f t="shared" si="5"/>
        <v>1312.5</v>
      </c>
      <c r="N22" s="207">
        <v>285</v>
      </c>
      <c r="O22" s="208"/>
      <c r="P22" s="212"/>
      <c r="Q22" s="122">
        <f t="shared" si="1"/>
        <v>1027.5</v>
      </c>
      <c r="R22" s="210">
        <v>13</v>
      </c>
      <c r="U22" s="109"/>
      <c r="V22" s="114"/>
    </row>
    <row r="23" spans="1:22" ht="12.75" customHeight="1">
      <c r="A23" s="387"/>
      <c r="B23" s="202" t="s">
        <v>116</v>
      </c>
      <c r="C23" s="203">
        <v>25</v>
      </c>
      <c r="D23" s="203">
        <v>20</v>
      </c>
      <c r="E23" s="203">
        <v>2</v>
      </c>
      <c r="F23" s="203">
        <v>3</v>
      </c>
      <c r="G23" s="203"/>
      <c r="H23" s="204">
        <v>4</v>
      </c>
      <c r="I23" s="204"/>
      <c r="J23" s="205">
        <v>2</v>
      </c>
      <c r="K23" s="205"/>
      <c r="L23" s="205"/>
      <c r="M23" s="206">
        <f t="shared" si="5"/>
        <v>442.5</v>
      </c>
      <c r="N23" s="207">
        <v>60</v>
      </c>
      <c r="O23" s="208"/>
      <c r="P23" s="212"/>
      <c r="Q23" s="122">
        <f t="shared" si="1"/>
        <v>382.5</v>
      </c>
      <c r="R23" s="210"/>
      <c r="U23" s="168">
        <f>SUM(U17:U22)</f>
        <v>0</v>
      </c>
      <c r="V23" s="114"/>
    </row>
    <row r="24" spans="1:22" ht="12.75" customHeight="1">
      <c r="A24" s="387"/>
      <c r="B24" s="219" t="s">
        <v>117</v>
      </c>
      <c r="C24" s="220">
        <f aca="true" t="shared" si="6" ref="C24:P24">SUM(C18:C23)</f>
        <v>420</v>
      </c>
      <c r="D24" s="220">
        <f t="shared" si="6"/>
        <v>89</v>
      </c>
      <c r="E24" s="220">
        <f t="shared" si="6"/>
        <v>119</v>
      </c>
      <c r="F24" s="220">
        <f t="shared" si="6"/>
        <v>85</v>
      </c>
      <c r="G24" s="220">
        <f t="shared" si="6"/>
        <v>2</v>
      </c>
      <c r="H24" s="220">
        <f t="shared" si="6"/>
        <v>72</v>
      </c>
      <c r="I24" s="220">
        <f t="shared" si="6"/>
        <v>0</v>
      </c>
      <c r="J24" s="220">
        <f t="shared" si="6"/>
        <v>49</v>
      </c>
      <c r="K24" s="220">
        <f t="shared" si="6"/>
        <v>0</v>
      </c>
      <c r="L24" s="220">
        <f t="shared" si="6"/>
        <v>0</v>
      </c>
      <c r="M24" s="221">
        <f t="shared" si="6"/>
        <v>7860</v>
      </c>
      <c r="N24" s="221">
        <f t="shared" si="6"/>
        <v>2265</v>
      </c>
      <c r="O24" s="220">
        <f t="shared" si="6"/>
        <v>0</v>
      </c>
      <c r="P24" s="220">
        <f t="shared" si="6"/>
        <v>0</v>
      </c>
      <c r="Q24" s="120">
        <f t="shared" si="1"/>
        <v>5595</v>
      </c>
      <c r="R24" s="118">
        <f>SUM(R18:R23)</f>
        <v>82</v>
      </c>
      <c r="U24" s="109"/>
      <c r="V24" s="114"/>
    </row>
    <row r="25" spans="1:22" ht="12.75" customHeight="1">
      <c r="A25" s="387">
        <v>43650</v>
      </c>
      <c r="B25" s="202" t="s">
        <v>112</v>
      </c>
      <c r="C25" s="203">
        <v>83</v>
      </c>
      <c r="D25" s="203">
        <v>16</v>
      </c>
      <c r="E25" s="203">
        <v>6</v>
      </c>
      <c r="F25" s="203">
        <v>20</v>
      </c>
      <c r="G25" s="203">
        <v>1</v>
      </c>
      <c r="H25" s="204">
        <v>9</v>
      </c>
      <c r="I25" s="204"/>
      <c r="J25" s="205">
        <v>13</v>
      </c>
      <c r="K25" s="205"/>
      <c r="L25" s="205"/>
      <c r="M25" s="206">
        <f aca="true" t="shared" si="7" ref="M25:M30">SUM(C25*15,F25*7.5,G25*7.5,H25*7.5,I25*7.5,J25*7.5,K25*100,L25*20)</f>
        <v>1567.5</v>
      </c>
      <c r="N25" s="207">
        <v>487.5</v>
      </c>
      <c r="O25" s="208"/>
      <c r="P25" s="209"/>
      <c r="Q25" s="122">
        <f t="shared" si="1"/>
        <v>1080</v>
      </c>
      <c r="R25" s="210">
        <v>16</v>
      </c>
      <c r="U25" s="109"/>
      <c r="V25" s="114"/>
    </row>
    <row r="26" spans="1:22" ht="12.75" customHeight="1">
      <c r="A26" s="387"/>
      <c r="B26" s="202" t="s">
        <v>113</v>
      </c>
      <c r="C26" s="203"/>
      <c r="D26" s="203"/>
      <c r="E26" s="203"/>
      <c r="F26" s="203"/>
      <c r="G26" s="203"/>
      <c r="H26" s="204"/>
      <c r="I26" s="204"/>
      <c r="J26" s="205"/>
      <c r="K26" s="205"/>
      <c r="L26" s="205"/>
      <c r="M26" s="206">
        <f t="shared" si="7"/>
        <v>0</v>
      </c>
      <c r="N26" s="207">
        <v>0</v>
      </c>
      <c r="O26" s="211"/>
      <c r="P26" s="212"/>
      <c r="Q26" s="122">
        <f t="shared" si="1"/>
        <v>0</v>
      </c>
      <c r="R26" s="210"/>
      <c r="U26" s="109"/>
      <c r="V26" s="114"/>
    </row>
    <row r="27" spans="1:22" ht="12.75" customHeight="1">
      <c r="A27" s="387"/>
      <c r="B27" s="202" t="s">
        <v>114</v>
      </c>
      <c r="C27" s="203">
        <v>148</v>
      </c>
      <c r="D27" s="203"/>
      <c r="E27" s="203">
        <v>7</v>
      </c>
      <c r="F27" s="203">
        <v>27</v>
      </c>
      <c r="G27" s="203">
        <v>13</v>
      </c>
      <c r="H27" s="204">
        <v>17</v>
      </c>
      <c r="I27" s="204"/>
      <c r="J27" s="205">
        <v>10</v>
      </c>
      <c r="K27" s="205">
        <v>0</v>
      </c>
      <c r="L27" s="205">
        <v>1</v>
      </c>
      <c r="M27" s="206">
        <f t="shared" si="7"/>
        <v>2742.5</v>
      </c>
      <c r="N27" s="207">
        <v>665</v>
      </c>
      <c r="O27" s="208"/>
      <c r="P27" s="212"/>
      <c r="Q27" s="122">
        <f t="shared" si="1"/>
        <v>2077.5</v>
      </c>
      <c r="R27" s="210">
        <v>24</v>
      </c>
      <c r="U27" s="109"/>
      <c r="V27" s="114"/>
    </row>
    <row r="28" spans="1:22" ht="12.75" customHeight="1">
      <c r="A28" s="387"/>
      <c r="B28" s="213" t="s">
        <v>139</v>
      </c>
      <c r="C28" s="214">
        <v>37</v>
      </c>
      <c r="D28" s="214">
        <v>0</v>
      </c>
      <c r="E28" s="214">
        <v>1</v>
      </c>
      <c r="F28" s="214">
        <v>7</v>
      </c>
      <c r="G28" s="214">
        <v>4</v>
      </c>
      <c r="H28" s="215">
        <v>1</v>
      </c>
      <c r="I28" s="215">
        <v>0</v>
      </c>
      <c r="J28" s="216">
        <v>6</v>
      </c>
      <c r="K28" s="216"/>
      <c r="L28" s="216"/>
      <c r="M28" s="207">
        <f t="shared" si="7"/>
        <v>690</v>
      </c>
      <c r="N28" s="207">
        <v>52.5</v>
      </c>
      <c r="O28" s="217"/>
      <c r="P28" s="218"/>
      <c r="Q28" s="122">
        <f t="shared" si="1"/>
        <v>637.5</v>
      </c>
      <c r="R28" s="114">
        <v>2</v>
      </c>
      <c r="U28" s="109"/>
      <c r="V28" s="114"/>
    </row>
    <row r="29" spans="1:22" ht="12.75" customHeight="1">
      <c r="A29" s="387"/>
      <c r="B29" s="202" t="s">
        <v>115</v>
      </c>
      <c r="C29" s="203">
        <v>44</v>
      </c>
      <c r="D29" s="203">
        <v>22</v>
      </c>
      <c r="E29" s="203">
        <v>4</v>
      </c>
      <c r="F29" s="203">
        <v>8</v>
      </c>
      <c r="G29" s="203"/>
      <c r="H29" s="204">
        <v>4</v>
      </c>
      <c r="I29" s="204"/>
      <c r="J29" s="205">
        <v>10</v>
      </c>
      <c r="K29" s="205"/>
      <c r="L29" s="205"/>
      <c r="M29" s="206">
        <f t="shared" si="7"/>
        <v>825</v>
      </c>
      <c r="N29" s="207">
        <v>105</v>
      </c>
      <c r="O29" s="208"/>
      <c r="P29" s="212"/>
      <c r="Q29" s="122">
        <f t="shared" si="1"/>
        <v>720</v>
      </c>
      <c r="R29" s="210">
        <v>4</v>
      </c>
      <c r="S29" s="172"/>
      <c r="U29" s="109"/>
      <c r="V29" s="114"/>
    </row>
    <row r="30" spans="1:22" ht="12.75" customHeight="1">
      <c r="A30" s="387"/>
      <c r="B30" s="202" t="s">
        <v>116</v>
      </c>
      <c r="C30" s="203">
        <v>10</v>
      </c>
      <c r="D30" s="203">
        <v>13</v>
      </c>
      <c r="E30" s="203">
        <v>4</v>
      </c>
      <c r="F30" s="203">
        <v>3</v>
      </c>
      <c r="G30" s="203">
        <v>1</v>
      </c>
      <c r="H30" s="204"/>
      <c r="I30" s="204"/>
      <c r="J30" s="205">
        <v>4</v>
      </c>
      <c r="K30" s="205"/>
      <c r="L30" s="205"/>
      <c r="M30" s="206">
        <f t="shared" si="7"/>
        <v>210</v>
      </c>
      <c r="N30" s="207">
        <v>60</v>
      </c>
      <c r="O30" s="208">
        <v>22.5</v>
      </c>
      <c r="P30" s="212"/>
      <c r="Q30" s="122">
        <f t="shared" si="1"/>
        <v>127.5</v>
      </c>
      <c r="R30" s="210">
        <v>2</v>
      </c>
      <c r="S30" s="172"/>
      <c r="U30" s="168">
        <f>SUM(U24:U29)</f>
        <v>0</v>
      </c>
      <c r="V30" s="114"/>
    </row>
    <row r="31" spans="1:22" ht="12.75" customHeight="1">
      <c r="A31" s="387"/>
      <c r="B31" s="219" t="s">
        <v>117</v>
      </c>
      <c r="C31" s="220">
        <f aca="true" t="shared" si="8" ref="C31:P31">SUM(C25:C30)</f>
        <v>322</v>
      </c>
      <c r="D31" s="220">
        <f t="shared" si="8"/>
        <v>51</v>
      </c>
      <c r="E31" s="220">
        <f t="shared" si="8"/>
        <v>22</v>
      </c>
      <c r="F31" s="220">
        <f t="shared" si="8"/>
        <v>65</v>
      </c>
      <c r="G31" s="220">
        <f t="shared" si="8"/>
        <v>19</v>
      </c>
      <c r="H31" s="220">
        <f t="shared" si="8"/>
        <v>31</v>
      </c>
      <c r="I31" s="220">
        <f t="shared" si="8"/>
        <v>0</v>
      </c>
      <c r="J31" s="220">
        <f t="shared" si="8"/>
        <v>43</v>
      </c>
      <c r="K31" s="220">
        <f t="shared" si="8"/>
        <v>0</v>
      </c>
      <c r="L31" s="220">
        <f t="shared" si="8"/>
        <v>1</v>
      </c>
      <c r="M31" s="221">
        <f t="shared" si="8"/>
        <v>6035</v>
      </c>
      <c r="N31" s="221">
        <f t="shared" si="8"/>
        <v>1370</v>
      </c>
      <c r="O31" s="220">
        <f t="shared" si="8"/>
        <v>22.5</v>
      </c>
      <c r="P31" s="220">
        <f t="shared" si="8"/>
        <v>0</v>
      </c>
      <c r="Q31" s="120">
        <f t="shared" si="1"/>
        <v>4642.5</v>
      </c>
      <c r="R31" s="118">
        <f>SUM(R25:R30)</f>
        <v>48</v>
      </c>
      <c r="S31" s="172"/>
      <c r="U31" s="109"/>
      <c r="V31" s="114"/>
    </row>
    <row r="32" spans="1:22" ht="12.75" customHeight="1">
      <c r="A32" s="387">
        <v>43651</v>
      </c>
      <c r="B32" s="202" t="s">
        <v>112</v>
      </c>
      <c r="C32" s="203">
        <v>30</v>
      </c>
      <c r="D32" s="203">
        <v>3</v>
      </c>
      <c r="E32" s="203">
        <v>1</v>
      </c>
      <c r="F32" s="203">
        <v>4</v>
      </c>
      <c r="G32" s="203"/>
      <c r="H32" s="204">
        <v>4</v>
      </c>
      <c r="I32" s="204"/>
      <c r="J32" s="205">
        <v>1</v>
      </c>
      <c r="K32" s="205"/>
      <c r="L32" s="205"/>
      <c r="M32" s="206">
        <f aca="true" t="shared" si="9" ref="M32:M37">SUM(C32*15,F32*7.5,G32*7.5,H32*7.5,I32*7.5,J32*7.5,K32*100,L32*20)</f>
        <v>517.5</v>
      </c>
      <c r="N32" s="207">
        <v>105</v>
      </c>
      <c r="O32" s="208"/>
      <c r="P32" s="209"/>
      <c r="Q32" s="122">
        <f t="shared" si="1"/>
        <v>412.5</v>
      </c>
      <c r="R32" s="210">
        <v>4</v>
      </c>
      <c r="S32" s="172"/>
      <c r="U32" s="109"/>
      <c r="V32" s="114"/>
    </row>
    <row r="33" spans="1:22" ht="12.75" customHeight="1">
      <c r="A33" s="387"/>
      <c r="B33" s="202" t="s">
        <v>113</v>
      </c>
      <c r="C33" s="203"/>
      <c r="D33" s="203"/>
      <c r="E33" s="203"/>
      <c r="F33" s="203"/>
      <c r="G33" s="203"/>
      <c r="H33" s="204"/>
      <c r="I33" s="204"/>
      <c r="J33" s="205"/>
      <c r="K33" s="205"/>
      <c r="L33" s="205"/>
      <c r="M33" s="206">
        <f t="shared" si="9"/>
        <v>0</v>
      </c>
      <c r="N33" s="207">
        <v>0</v>
      </c>
      <c r="O33" s="211"/>
      <c r="P33" s="212"/>
      <c r="Q33" s="122">
        <f t="shared" si="1"/>
        <v>0</v>
      </c>
      <c r="R33" s="210"/>
      <c r="S33" s="172"/>
      <c r="U33" s="109"/>
      <c r="V33" s="114"/>
    </row>
    <row r="34" spans="1:22" ht="12.75" customHeight="1">
      <c r="A34" s="387"/>
      <c r="B34" s="202" t="s">
        <v>114</v>
      </c>
      <c r="C34" s="203">
        <v>47</v>
      </c>
      <c r="D34" s="203"/>
      <c r="E34" s="203">
        <v>4</v>
      </c>
      <c r="F34" s="203">
        <v>2</v>
      </c>
      <c r="G34" s="203"/>
      <c r="H34" s="204">
        <v>3</v>
      </c>
      <c r="I34" s="204"/>
      <c r="J34" s="205">
        <v>3</v>
      </c>
      <c r="K34" s="205"/>
      <c r="L34" s="205"/>
      <c r="M34" s="206">
        <f t="shared" si="9"/>
        <v>765</v>
      </c>
      <c r="N34" s="207">
        <v>217.5</v>
      </c>
      <c r="O34" s="208"/>
      <c r="P34" s="212"/>
      <c r="Q34" s="122">
        <f t="shared" si="1"/>
        <v>547.5</v>
      </c>
      <c r="R34" s="210">
        <v>5</v>
      </c>
      <c r="S34" s="172"/>
      <c r="U34" s="109"/>
      <c r="V34" s="114"/>
    </row>
    <row r="35" spans="1:22" ht="12.75" customHeight="1">
      <c r="A35" s="387"/>
      <c r="B35" s="213" t="s">
        <v>139</v>
      </c>
      <c r="C35" s="214">
        <v>22</v>
      </c>
      <c r="D35" s="214">
        <v>0</v>
      </c>
      <c r="E35" s="214">
        <v>1</v>
      </c>
      <c r="F35" s="214">
        <v>3</v>
      </c>
      <c r="G35" s="214">
        <v>0</v>
      </c>
      <c r="H35" s="215">
        <v>0</v>
      </c>
      <c r="I35" s="215">
        <v>0</v>
      </c>
      <c r="J35" s="216">
        <v>1</v>
      </c>
      <c r="K35" s="216"/>
      <c r="L35" s="216"/>
      <c r="M35" s="207">
        <f t="shared" si="9"/>
        <v>360</v>
      </c>
      <c r="N35" s="207">
        <v>30</v>
      </c>
      <c r="O35" s="217"/>
      <c r="P35" s="218"/>
      <c r="Q35" s="122">
        <f t="shared" si="1"/>
        <v>330</v>
      </c>
      <c r="R35" s="114">
        <v>1</v>
      </c>
      <c r="S35" s="172"/>
      <c r="U35" s="109"/>
      <c r="V35" s="114"/>
    </row>
    <row r="36" spans="1:22" ht="12.75" customHeight="1">
      <c r="A36" s="387"/>
      <c r="B36" s="202" t="s">
        <v>115</v>
      </c>
      <c r="C36" s="203">
        <v>8</v>
      </c>
      <c r="D36" s="203">
        <v>2</v>
      </c>
      <c r="E36" s="203">
        <v>4</v>
      </c>
      <c r="F36" s="203">
        <v>1</v>
      </c>
      <c r="G36" s="203"/>
      <c r="H36" s="204">
        <v>1</v>
      </c>
      <c r="I36" s="204"/>
      <c r="J36" s="205">
        <v>1</v>
      </c>
      <c r="K36" s="205"/>
      <c r="L36" s="205"/>
      <c r="M36" s="206">
        <f t="shared" si="9"/>
        <v>142.5</v>
      </c>
      <c r="N36" s="207">
        <v>0</v>
      </c>
      <c r="O36" s="208"/>
      <c r="P36" s="212"/>
      <c r="Q36" s="122">
        <f t="shared" si="1"/>
        <v>142.5</v>
      </c>
      <c r="R36" s="210">
        <v>0</v>
      </c>
      <c r="S36" s="172"/>
      <c r="U36" s="109"/>
      <c r="V36" s="114"/>
    </row>
    <row r="37" spans="1:22" ht="12.75" customHeight="1">
      <c r="A37" s="387"/>
      <c r="B37" s="202" t="s">
        <v>116</v>
      </c>
      <c r="C37" s="203">
        <v>4</v>
      </c>
      <c r="D37" s="203">
        <v>3</v>
      </c>
      <c r="E37" s="203">
        <v>5</v>
      </c>
      <c r="F37" s="203"/>
      <c r="G37" s="203"/>
      <c r="H37" s="204"/>
      <c r="I37" s="204"/>
      <c r="J37" s="205"/>
      <c r="K37" s="205"/>
      <c r="L37" s="205"/>
      <c r="M37" s="206">
        <f t="shared" si="9"/>
        <v>60</v>
      </c>
      <c r="N37" s="207">
        <v>30</v>
      </c>
      <c r="O37" s="208"/>
      <c r="P37" s="212"/>
      <c r="Q37" s="122">
        <f t="shared" si="1"/>
        <v>30</v>
      </c>
      <c r="R37" s="210">
        <v>1</v>
      </c>
      <c r="S37" s="172"/>
      <c r="U37" s="168">
        <f>SUM(U31:U36)</f>
        <v>0</v>
      </c>
      <c r="V37" s="114"/>
    </row>
    <row r="38" spans="1:22" ht="12.75" customHeight="1">
      <c r="A38" s="387"/>
      <c r="B38" s="219" t="s">
        <v>117</v>
      </c>
      <c r="C38" s="220">
        <f aca="true" t="shared" si="10" ref="C38:P38">SUM(C32:C37)</f>
        <v>111</v>
      </c>
      <c r="D38" s="220">
        <f t="shared" si="10"/>
        <v>8</v>
      </c>
      <c r="E38" s="220">
        <f t="shared" si="10"/>
        <v>15</v>
      </c>
      <c r="F38" s="220">
        <f t="shared" si="10"/>
        <v>10</v>
      </c>
      <c r="G38" s="220">
        <f t="shared" si="10"/>
        <v>0</v>
      </c>
      <c r="H38" s="220">
        <f t="shared" si="10"/>
        <v>8</v>
      </c>
      <c r="I38" s="220">
        <f t="shared" si="10"/>
        <v>0</v>
      </c>
      <c r="J38" s="220">
        <f t="shared" si="10"/>
        <v>6</v>
      </c>
      <c r="K38" s="220">
        <f t="shared" si="10"/>
        <v>0</v>
      </c>
      <c r="L38" s="220">
        <f t="shared" si="10"/>
        <v>0</v>
      </c>
      <c r="M38" s="221">
        <f t="shared" si="10"/>
        <v>1845</v>
      </c>
      <c r="N38" s="221">
        <f t="shared" si="10"/>
        <v>382.5</v>
      </c>
      <c r="O38" s="220">
        <f t="shared" si="10"/>
        <v>0</v>
      </c>
      <c r="P38" s="220">
        <f t="shared" si="10"/>
        <v>0</v>
      </c>
      <c r="Q38" s="120">
        <f t="shared" si="1"/>
        <v>1462.5</v>
      </c>
      <c r="R38" s="118">
        <f>SUM(R32:R37)</f>
        <v>11</v>
      </c>
      <c r="S38" s="172"/>
      <c r="U38" s="109"/>
      <c r="V38" s="114"/>
    </row>
    <row r="39" spans="1:22" ht="12.75" customHeight="1">
      <c r="A39" s="387">
        <v>43652</v>
      </c>
      <c r="B39" s="202" t="s">
        <v>112</v>
      </c>
      <c r="C39" s="203">
        <v>318</v>
      </c>
      <c r="D39" s="203">
        <v>22</v>
      </c>
      <c r="E39" s="203">
        <v>12</v>
      </c>
      <c r="F39" s="203">
        <v>122</v>
      </c>
      <c r="G39" s="203">
        <v>2</v>
      </c>
      <c r="H39" s="204">
        <v>54</v>
      </c>
      <c r="I39" s="204"/>
      <c r="J39" s="205">
        <v>18</v>
      </c>
      <c r="K39" s="205"/>
      <c r="L39" s="205">
        <v>1</v>
      </c>
      <c r="M39" s="206">
        <f aca="true" t="shared" si="11" ref="M39:M44">SUM(C39*15,F39*7.5,G39*7.5,H39*7.5,I39*7.5,J39*7.5,K39*100,L39*20)</f>
        <v>6260</v>
      </c>
      <c r="N39" s="207">
        <v>2452.5</v>
      </c>
      <c r="O39" s="208"/>
      <c r="P39" s="209"/>
      <c r="Q39" s="122">
        <f t="shared" si="1"/>
        <v>3807.5</v>
      </c>
      <c r="R39" s="210">
        <v>93</v>
      </c>
      <c r="S39" s="172"/>
      <c r="U39" s="109"/>
      <c r="V39" s="114"/>
    </row>
    <row r="40" spans="1:22" ht="12.75" customHeight="1">
      <c r="A40" s="387"/>
      <c r="B40" s="202" t="s">
        <v>113</v>
      </c>
      <c r="C40" s="203"/>
      <c r="D40" s="203"/>
      <c r="E40" s="203"/>
      <c r="F40" s="203"/>
      <c r="G40" s="203"/>
      <c r="H40" s="204"/>
      <c r="I40" s="204"/>
      <c r="J40" s="205"/>
      <c r="K40" s="205"/>
      <c r="L40" s="205"/>
      <c r="M40" s="206">
        <f t="shared" si="11"/>
        <v>0</v>
      </c>
      <c r="N40" s="207">
        <v>0</v>
      </c>
      <c r="O40" s="211"/>
      <c r="P40" s="212"/>
      <c r="Q40" s="122">
        <f t="shared" si="1"/>
        <v>0</v>
      </c>
      <c r="R40" s="210"/>
      <c r="S40" s="172"/>
      <c r="U40" s="109"/>
      <c r="V40" s="114"/>
    </row>
    <row r="41" spans="1:22" ht="12.75" customHeight="1">
      <c r="A41" s="387"/>
      <c r="B41" s="202" t="s">
        <v>114</v>
      </c>
      <c r="C41" s="203">
        <v>329</v>
      </c>
      <c r="D41" s="203"/>
      <c r="E41" s="203">
        <v>11</v>
      </c>
      <c r="F41" s="203">
        <v>92</v>
      </c>
      <c r="G41" s="203">
        <v>1</v>
      </c>
      <c r="H41" s="204">
        <v>41</v>
      </c>
      <c r="I41" s="204"/>
      <c r="J41" s="205">
        <v>24</v>
      </c>
      <c r="K41" s="205"/>
      <c r="L41" s="205"/>
      <c r="M41" s="206">
        <f t="shared" si="11"/>
        <v>6120</v>
      </c>
      <c r="N41" s="207">
        <v>2535</v>
      </c>
      <c r="O41" s="208"/>
      <c r="P41" s="212"/>
      <c r="Q41" s="122">
        <f t="shared" si="1"/>
        <v>3585</v>
      </c>
      <c r="R41" s="210">
        <v>95</v>
      </c>
      <c r="S41" s="172"/>
      <c r="U41" s="109"/>
      <c r="V41" s="114"/>
    </row>
    <row r="42" spans="1:22" ht="12.75" customHeight="1">
      <c r="A42" s="387"/>
      <c r="B42" s="213" t="s">
        <v>139</v>
      </c>
      <c r="C42" s="214">
        <v>240</v>
      </c>
      <c r="D42" s="214">
        <v>3</v>
      </c>
      <c r="E42" s="214">
        <v>6</v>
      </c>
      <c r="F42" s="214">
        <v>72</v>
      </c>
      <c r="G42" s="214">
        <v>1</v>
      </c>
      <c r="H42" s="215">
        <v>19</v>
      </c>
      <c r="I42" s="215">
        <v>0</v>
      </c>
      <c r="J42" s="216">
        <v>19</v>
      </c>
      <c r="K42" s="216"/>
      <c r="L42" s="216"/>
      <c r="M42" s="207">
        <f t="shared" si="11"/>
        <v>4432.5</v>
      </c>
      <c r="N42" s="207">
        <v>1717.5</v>
      </c>
      <c r="O42" s="217"/>
      <c r="P42" s="218"/>
      <c r="Q42" s="122">
        <f t="shared" si="1"/>
        <v>2715</v>
      </c>
      <c r="R42" s="114">
        <v>69</v>
      </c>
      <c r="U42" s="109"/>
      <c r="V42" s="114"/>
    </row>
    <row r="43" spans="1:22" ht="12.75" customHeight="1">
      <c r="A43" s="387"/>
      <c r="B43" s="202" t="s">
        <v>115</v>
      </c>
      <c r="C43" s="203">
        <v>205</v>
      </c>
      <c r="D43" s="203">
        <v>11</v>
      </c>
      <c r="E43" s="203">
        <v>10</v>
      </c>
      <c r="F43" s="203">
        <v>84</v>
      </c>
      <c r="G43" s="203"/>
      <c r="H43" s="204">
        <v>11</v>
      </c>
      <c r="I43" s="204"/>
      <c r="J43" s="205">
        <v>18</v>
      </c>
      <c r="K43" s="205"/>
      <c r="L43" s="205"/>
      <c r="M43" s="206">
        <f t="shared" si="11"/>
        <v>3922.5</v>
      </c>
      <c r="N43" s="207">
        <v>1095</v>
      </c>
      <c r="O43" s="208"/>
      <c r="P43" s="212"/>
      <c r="Q43" s="122">
        <f t="shared" si="1"/>
        <v>2827.5</v>
      </c>
      <c r="R43" s="210">
        <v>54</v>
      </c>
      <c r="U43" s="109"/>
      <c r="V43" s="114"/>
    </row>
    <row r="44" spans="1:22" ht="12.75" customHeight="1">
      <c r="A44" s="387"/>
      <c r="B44" s="202" t="s">
        <v>116</v>
      </c>
      <c r="C44" s="203">
        <v>23</v>
      </c>
      <c r="D44" s="203">
        <v>23</v>
      </c>
      <c r="E44" s="203">
        <v>7</v>
      </c>
      <c r="F44" s="203">
        <v>6</v>
      </c>
      <c r="G44" s="203">
        <v>2</v>
      </c>
      <c r="H44" s="204">
        <v>5</v>
      </c>
      <c r="I44" s="204"/>
      <c r="J44" s="205">
        <v>4</v>
      </c>
      <c r="K44" s="205"/>
      <c r="L44" s="205"/>
      <c r="M44" s="206">
        <f t="shared" si="11"/>
        <v>472.5</v>
      </c>
      <c r="N44" s="207">
        <v>292.5</v>
      </c>
      <c r="O44" s="208"/>
      <c r="P44" s="212"/>
      <c r="Q44" s="122">
        <f t="shared" si="1"/>
        <v>180</v>
      </c>
      <c r="R44" s="210">
        <v>12</v>
      </c>
      <c r="U44" s="168">
        <f>SUM(U38:U43)</f>
        <v>0</v>
      </c>
      <c r="V44" s="114"/>
    </row>
    <row r="45" spans="1:22" ht="12.75" customHeight="1">
      <c r="A45" s="387"/>
      <c r="B45" s="219" t="s">
        <v>117</v>
      </c>
      <c r="C45" s="220">
        <f aca="true" t="shared" si="12" ref="C45:P45">SUM(C39:C44)</f>
        <v>1115</v>
      </c>
      <c r="D45" s="220">
        <f t="shared" si="12"/>
        <v>59</v>
      </c>
      <c r="E45" s="220">
        <f t="shared" si="12"/>
        <v>46</v>
      </c>
      <c r="F45" s="220">
        <f t="shared" si="12"/>
        <v>376</v>
      </c>
      <c r="G45" s="220">
        <f t="shared" si="12"/>
        <v>6</v>
      </c>
      <c r="H45" s="220">
        <f t="shared" si="12"/>
        <v>130</v>
      </c>
      <c r="I45" s="220">
        <f t="shared" si="12"/>
        <v>0</v>
      </c>
      <c r="J45" s="220">
        <f t="shared" si="12"/>
        <v>83</v>
      </c>
      <c r="K45" s="220">
        <f t="shared" si="12"/>
        <v>0</v>
      </c>
      <c r="L45" s="220">
        <f t="shared" si="12"/>
        <v>1</v>
      </c>
      <c r="M45" s="221">
        <f t="shared" si="12"/>
        <v>21207.5</v>
      </c>
      <c r="N45" s="221">
        <f t="shared" si="12"/>
        <v>8092.5</v>
      </c>
      <c r="O45" s="220">
        <f t="shared" si="12"/>
        <v>0</v>
      </c>
      <c r="P45" s="220">
        <f t="shared" si="12"/>
        <v>0</v>
      </c>
      <c r="Q45" s="120">
        <f t="shared" si="1"/>
        <v>13115</v>
      </c>
      <c r="R45" s="118">
        <f>SUM(R39:R44)</f>
        <v>323</v>
      </c>
      <c r="U45" s="253">
        <f>SUM(U44,U37,U30,U23,U16,U10)</f>
        <v>0</v>
      </c>
      <c r="V45" s="114"/>
    </row>
    <row r="46" spans="1:22" ht="12.75" customHeight="1">
      <c r="A46" s="387">
        <v>43653</v>
      </c>
      <c r="B46" s="202" t="s">
        <v>112</v>
      </c>
      <c r="C46" s="203">
        <v>282</v>
      </c>
      <c r="D46" s="203">
        <v>58</v>
      </c>
      <c r="E46" s="203">
        <v>51</v>
      </c>
      <c r="F46" s="203">
        <v>98</v>
      </c>
      <c r="G46" s="203"/>
      <c r="H46" s="204">
        <v>24</v>
      </c>
      <c r="I46" s="204">
        <v>1</v>
      </c>
      <c r="J46" s="205">
        <v>44</v>
      </c>
      <c r="K46" s="205"/>
      <c r="L46" s="205"/>
      <c r="M46" s="206">
        <f aca="true" t="shared" si="13" ref="M46:M51">SUM(C46*15,F46*7.5,G46*7.5,H46*7.5,I46*7.5,J46*7.5,K46*100,L46*20)</f>
        <v>5482.5</v>
      </c>
      <c r="N46" s="207">
        <v>1777.5</v>
      </c>
      <c r="O46" s="208"/>
      <c r="P46" s="209"/>
      <c r="Q46" s="122">
        <f t="shared" si="1"/>
        <v>3705</v>
      </c>
      <c r="R46" s="210">
        <v>66</v>
      </c>
      <c r="U46" s="109"/>
      <c r="V46" s="114"/>
    </row>
    <row r="47" spans="1:22" ht="12.75" customHeight="1">
      <c r="A47" s="387"/>
      <c r="B47" s="202" t="s">
        <v>113</v>
      </c>
      <c r="C47" s="203"/>
      <c r="D47" s="203"/>
      <c r="E47" s="203"/>
      <c r="F47" s="203"/>
      <c r="G47" s="203"/>
      <c r="H47" s="204"/>
      <c r="I47" s="204"/>
      <c r="J47" s="205"/>
      <c r="K47" s="205"/>
      <c r="L47" s="205"/>
      <c r="M47" s="206">
        <f t="shared" si="13"/>
        <v>0</v>
      </c>
      <c r="N47" s="207">
        <v>0</v>
      </c>
      <c r="O47" s="211"/>
      <c r="P47" s="212"/>
      <c r="Q47" s="122">
        <f t="shared" si="1"/>
        <v>0</v>
      </c>
      <c r="R47" s="210"/>
      <c r="U47" s="109"/>
      <c r="V47" s="114"/>
    </row>
    <row r="48" spans="1:22" ht="12.75" customHeight="1">
      <c r="A48" s="387"/>
      <c r="B48" s="202" t="s">
        <v>114</v>
      </c>
      <c r="C48" s="203">
        <v>375</v>
      </c>
      <c r="D48" s="203">
        <v>0</v>
      </c>
      <c r="E48" s="203">
        <v>16</v>
      </c>
      <c r="F48" s="203">
        <v>108</v>
      </c>
      <c r="G48" s="203">
        <v>4</v>
      </c>
      <c r="H48" s="204">
        <v>103</v>
      </c>
      <c r="I48" s="204"/>
      <c r="J48" s="205">
        <v>51</v>
      </c>
      <c r="K48" s="205"/>
      <c r="L48" s="205"/>
      <c r="M48" s="206">
        <f t="shared" si="13"/>
        <v>7620</v>
      </c>
      <c r="N48" s="207">
        <v>3172.5</v>
      </c>
      <c r="O48" s="208"/>
      <c r="P48" s="212"/>
      <c r="Q48" s="122">
        <f t="shared" si="1"/>
        <v>4447.5</v>
      </c>
      <c r="R48" s="210">
        <v>102</v>
      </c>
      <c r="U48" s="109"/>
      <c r="V48" s="114"/>
    </row>
    <row r="49" spans="1:22" ht="12.75" customHeight="1">
      <c r="A49" s="387"/>
      <c r="B49" s="213" t="s">
        <v>139</v>
      </c>
      <c r="C49" s="214">
        <v>224</v>
      </c>
      <c r="D49" s="214">
        <v>0</v>
      </c>
      <c r="E49" s="214">
        <v>7</v>
      </c>
      <c r="F49" s="214">
        <v>64</v>
      </c>
      <c r="G49" s="214">
        <v>0</v>
      </c>
      <c r="H49" s="215">
        <v>28</v>
      </c>
      <c r="I49" s="215">
        <v>0</v>
      </c>
      <c r="J49" s="216">
        <v>8</v>
      </c>
      <c r="K49" s="216"/>
      <c r="L49" s="216"/>
      <c r="M49" s="207">
        <f t="shared" si="13"/>
        <v>4110</v>
      </c>
      <c r="N49" s="207">
        <v>1642.5</v>
      </c>
      <c r="O49" s="217"/>
      <c r="P49" s="218"/>
      <c r="Q49" s="122">
        <f t="shared" si="1"/>
        <v>2467.5</v>
      </c>
      <c r="R49" s="114">
        <v>66</v>
      </c>
      <c r="U49" s="109"/>
      <c r="V49" s="114"/>
    </row>
    <row r="50" spans="1:22" ht="12.75" customHeight="1">
      <c r="A50" s="387"/>
      <c r="B50" s="202" t="s">
        <v>115</v>
      </c>
      <c r="C50" s="203">
        <v>241</v>
      </c>
      <c r="D50" s="203">
        <v>32</v>
      </c>
      <c r="E50" s="203">
        <v>20</v>
      </c>
      <c r="F50" s="203">
        <v>45</v>
      </c>
      <c r="G50" s="203">
        <v>2</v>
      </c>
      <c r="H50" s="204">
        <v>50</v>
      </c>
      <c r="I50" s="204"/>
      <c r="J50" s="205">
        <v>23</v>
      </c>
      <c r="K50" s="205"/>
      <c r="L50" s="205"/>
      <c r="M50" s="206">
        <f t="shared" si="13"/>
        <v>4515</v>
      </c>
      <c r="N50" s="207">
        <v>2160</v>
      </c>
      <c r="O50" s="208"/>
      <c r="P50" s="212"/>
      <c r="Q50" s="122">
        <f t="shared" si="1"/>
        <v>2355</v>
      </c>
      <c r="R50" s="210">
        <v>74</v>
      </c>
      <c r="U50" s="109"/>
      <c r="V50" s="114"/>
    </row>
    <row r="51" spans="1:22" ht="12.75" customHeight="1">
      <c r="A51" s="387"/>
      <c r="B51" s="202" t="s">
        <v>116</v>
      </c>
      <c r="C51" s="203">
        <v>25</v>
      </c>
      <c r="D51" s="203">
        <v>12</v>
      </c>
      <c r="E51" s="203">
        <v>4</v>
      </c>
      <c r="F51" s="203">
        <v>5</v>
      </c>
      <c r="G51" s="203"/>
      <c r="H51" s="204">
        <v>7</v>
      </c>
      <c r="I51" s="204"/>
      <c r="J51" s="205">
        <v>6</v>
      </c>
      <c r="K51" s="205"/>
      <c r="L51" s="205"/>
      <c r="M51" s="206">
        <f t="shared" si="13"/>
        <v>510</v>
      </c>
      <c r="N51" s="207">
        <v>82.5</v>
      </c>
      <c r="O51" s="208"/>
      <c r="P51" s="212"/>
      <c r="Q51" s="122">
        <f t="shared" si="1"/>
        <v>427.5</v>
      </c>
      <c r="R51" s="210">
        <v>6</v>
      </c>
      <c r="U51" s="109"/>
      <c r="V51" s="114"/>
    </row>
    <row r="52" spans="1:22" ht="12.75" customHeight="1">
      <c r="A52" s="387"/>
      <c r="B52" s="219" t="s">
        <v>117</v>
      </c>
      <c r="C52" s="220">
        <f aca="true" t="shared" si="14" ref="C52:P52">SUM(C46:C51)</f>
        <v>1147</v>
      </c>
      <c r="D52" s="220">
        <f t="shared" si="14"/>
        <v>102</v>
      </c>
      <c r="E52" s="220">
        <f t="shared" si="14"/>
        <v>98</v>
      </c>
      <c r="F52" s="220">
        <f t="shared" si="14"/>
        <v>320</v>
      </c>
      <c r="G52" s="220">
        <f t="shared" si="14"/>
        <v>6</v>
      </c>
      <c r="H52" s="220">
        <f t="shared" si="14"/>
        <v>212</v>
      </c>
      <c r="I52" s="220">
        <f t="shared" si="14"/>
        <v>1</v>
      </c>
      <c r="J52" s="220">
        <f t="shared" si="14"/>
        <v>132</v>
      </c>
      <c r="K52" s="220">
        <f t="shared" si="14"/>
        <v>0</v>
      </c>
      <c r="L52" s="220">
        <f t="shared" si="14"/>
        <v>0</v>
      </c>
      <c r="M52" s="221">
        <f t="shared" si="14"/>
        <v>22237.5</v>
      </c>
      <c r="N52" s="221">
        <f t="shared" si="14"/>
        <v>8835</v>
      </c>
      <c r="O52" s="220">
        <f t="shared" si="14"/>
        <v>0</v>
      </c>
      <c r="P52" s="220">
        <f t="shared" si="14"/>
        <v>0</v>
      </c>
      <c r="Q52" s="120">
        <f t="shared" si="1"/>
        <v>13402.5</v>
      </c>
      <c r="R52" s="118">
        <f>SUM(R46:R51)</f>
        <v>314</v>
      </c>
      <c r="U52" s="168">
        <f>SUM(U46:U51)</f>
        <v>0</v>
      </c>
      <c r="V52" s="114"/>
    </row>
    <row r="53" spans="1:22" ht="12.75" customHeight="1">
      <c r="A53" s="402" t="s">
        <v>118</v>
      </c>
      <c r="B53" s="402"/>
      <c r="C53" s="201">
        <f aca="true" t="shared" si="15" ref="C53:R53">SUM(C10,C17,C24,C31,C38,C45,C52)</f>
        <v>3959</v>
      </c>
      <c r="D53" s="201">
        <f t="shared" si="15"/>
        <v>449</v>
      </c>
      <c r="E53" s="201">
        <f t="shared" si="15"/>
        <v>403</v>
      </c>
      <c r="F53" s="201">
        <f t="shared" si="15"/>
        <v>1117</v>
      </c>
      <c r="G53" s="201">
        <f t="shared" si="15"/>
        <v>55</v>
      </c>
      <c r="H53" s="201">
        <f t="shared" si="15"/>
        <v>561</v>
      </c>
      <c r="I53" s="201">
        <f t="shared" si="15"/>
        <v>1</v>
      </c>
      <c r="J53" s="201">
        <f t="shared" si="15"/>
        <v>395</v>
      </c>
      <c r="K53" s="201">
        <f t="shared" si="15"/>
        <v>1</v>
      </c>
      <c r="L53" s="201">
        <f t="shared" si="15"/>
        <v>3</v>
      </c>
      <c r="M53" s="201">
        <f t="shared" si="15"/>
        <v>75512.5</v>
      </c>
      <c r="N53" s="201">
        <f t="shared" si="15"/>
        <v>24845</v>
      </c>
      <c r="O53" s="201">
        <f t="shared" si="15"/>
        <v>22.5</v>
      </c>
      <c r="P53" s="201">
        <f t="shared" si="15"/>
        <v>10</v>
      </c>
      <c r="Q53" s="201">
        <f t="shared" si="15"/>
        <v>50655</v>
      </c>
      <c r="R53" s="201">
        <f t="shared" si="15"/>
        <v>919</v>
      </c>
      <c r="U53" s="168"/>
      <c r="V53" s="114"/>
    </row>
    <row r="54" spans="1:22" ht="12.75" customHeight="1">
      <c r="A54" s="387">
        <v>43654</v>
      </c>
      <c r="B54" s="202" t="s">
        <v>112</v>
      </c>
      <c r="C54" s="203">
        <v>371</v>
      </c>
      <c r="D54" s="203">
        <v>32</v>
      </c>
      <c r="E54" s="203">
        <v>20</v>
      </c>
      <c r="F54" s="203">
        <v>99</v>
      </c>
      <c r="G54" s="203">
        <v>1</v>
      </c>
      <c r="H54" s="204">
        <v>73</v>
      </c>
      <c r="I54" s="204"/>
      <c r="J54" s="205">
        <v>28</v>
      </c>
      <c r="K54" s="205"/>
      <c r="L54" s="205"/>
      <c r="M54" s="206">
        <f aca="true" t="shared" si="16" ref="M54:M59">SUM(C54*15,F54*7.5,G54*7.5,H54*7.5,I54*7.5,J54*7.5,K54*100,L54*20)</f>
        <v>7072.5</v>
      </c>
      <c r="N54" s="207">
        <v>2797.5</v>
      </c>
      <c r="O54" s="208"/>
      <c r="P54" s="209"/>
      <c r="Q54" s="122">
        <f aca="true" t="shared" si="17" ref="Q54:Q67">SUM(M54-N54)-O54+P54</f>
        <v>4275</v>
      </c>
      <c r="R54" s="210">
        <v>104</v>
      </c>
      <c r="S54" s="171"/>
      <c r="T54" s="172"/>
      <c r="U54" s="109"/>
      <c r="V54" s="114"/>
    </row>
    <row r="55" spans="1:22" ht="12.75" customHeight="1">
      <c r="A55" s="387"/>
      <c r="B55" s="202" t="s">
        <v>113</v>
      </c>
      <c r="C55" s="203"/>
      <c r="D55" s="203"/>
      <c r="E55" s="203"/>
      <c r="F55" s="203"/>
      <c r="G55" s="203"/>
      <c r="H55" s="204"/>
      <c r="I55" s="204"/>
      <c r="J55" s="205"/>
      <c r="K55" s="205"/>
      <c r="L55" s="205"/>
      <c r="M55" s="206">
        <f t="shared" si="16"/>
        <v>0</v>
      </c>
      <c r="N55" s="207">
        <v>0</v>
      </c>
      <c r="O55" s="211"/>
      <c r="P55" s="212"/>
      <c r="Q55" s="122">
        <f t="shared" si="17"/>
        <v>0</v>
      </c>
      <c r="R55" s="210"/>
      <c r="S55" s="171"/>
      <c r="T55" s="172"/>
      <c r="U55" s="109"/>
      <c r="V55" s="114"/>
    </row>
    <row r="56" spans="1:22" ht="12.75" customHeight="1">
      <c r="A56" s="387"/>
      <c r="B56" s="202" t="s">
        <v>114</v>
      </c>
      <c r="C56" s="203">
        <v>74</v>
      </c>
      <c r="D56" s="203"/>
      <c r="E56" s="203">
        <v>5</v>
      </c>
      <c r="F56" s="203">
        <v>21</v>
      </c>
      <c r="G56" s="203"/>
      <c r="H56" s="204">
        <v>29</v>
      </c>
      <c r="I56" s="204"/>
      <c r="J56" s="205">
        <v>8</v>
      </c>
      <c r="K56" s="205"/>
      <c r="L56" s="205"/>
      <c r="M56" s="206">
        <f t="shared" si="16"/>
        <v>1545</v>
      </c>
      <c r="N56" s="207">
        <v>367.5</v>
      </c>
      <c r="O56" s="208"/>
      <c r="P56" s="212"/>
      <c r="Q56" s="122">
        <f t="shared" si="17"/>
        <v>1177.5</v>
      </c>
      <c r="R56" s="210">
        <v>14</v>
      </c>
      <c r="S56" s="171"/>
      <c r="T56" s="172"/>
      <c r="U56" s="109"/>
      <c r="V56" s="114"/>
    </row>
    <row r="57" spans="1:22" ht="12.75" customHeight="1">
      <c r="A57" s="387"/>
      <c r="B57" s="213" t="s">
        <v>139</v>
      </c>
      <c r="C57" s="214">
        <v>206</v>
      </c>
      <c r="D57" s="214">
        <v>2</v>
      </c>
      <c r="E57" s="214">
        <v>7</v>
      </c>
      <c r="F57" s="214">
        <v>58</v>
      </c>
      <c r="G57" s="214">
        <v>0</v>
      </c>
      <c r="H57" s="215">
        <v>38</v>
      </c>
      <c r="I57" s="215">
        <v>0</v>
      </c>
      <c r="J57" s="216">
        <v>14</v>
      </c>
      <c r="K57" s="216"/>
      <c r="L57" s="216"/>
      <c r="M57" s="207">
        <f t="shared" si="16"/>
        <v>3915</v>
      </c>
      <c r="N57" s="207">
        <v>1425</v>
      </c>
      <c r="O57" s="217"/>
      <c r="P57" s="218"/>
      <c r="Q57" s="122">
        <f t="shared" si="17"/>
        <v>2490</v>
      </c>
      <c r="R57" s="114">
        <v>63</v>
      </c>
      <c r="S57" s="171"/>
      <c r="T57" s="172"/>
      <c r="U57" s="109"/>
      <c r="V57" s="114"/>
    </row>
    <row r="58" spans="1:22" ht="12.75" customHeight="1">
      <c r="A58" s="387"/>
      <c r="B58" s="202" t="s">
        <v>115</v>
      </c>
      <c r="C58" s="203">
        <v>136</v>
      </c>
      <c r="D58" s="203">
        <v>14</v>
      </c>
      <c r="E58" s="203">
        <v>3</v>
      </c>
      <c r="F58" s="203">
        <v>71</v>
      </c>
      <c r="G58" s="203">
        <v>1</v>
      </c>
      <c r="H58" s="204">
        <v>31</v>
      </c>
      <c r="I58" s="204">
        <v>2</v>
      </c>
      <c r="J58" s="205">
        <v>11</v>
      </c>
      <c r="K58" s="205"/>
      <c r="L58" s="205"/>
      <c r="M58" s="206">
        <f t="shared" si="16"/>
        <v>2910</v>
      </c>
      <c r="N58" s="207">
        <v>1057.5</v>
      </c>
      <c r="O58" s="208"/>
      <c r="P58" s="212"/>
      <c r="Q58" s="122">
        <f t="shared" si="17"/>
        <v>1852.5</v>
      </c>
      <c r="R58" s="210">
        <v>14</v>
      </c>
      <c r="S58" s="171"/>
      <c r="T58" s="172"/>
      <c r="U58" s="109"/>
      <c r="V58" s="114"/>
    </row>
    <row r="59" spans="1:22" ht="12.75" customHeight="1">
      <c r="A59" s="387"/>
      <c r="B59" s="202" t="s">
        <v>116</v>
      </c>
      <c r="C59" s="203">
        <v>39</v>
      </c>
      <c r="D59" s="203">
        <v>6</v>
      </c>
      <c r="E59" s="203">
        <v>6</v>
      </c>
      <c r="F59" s="203">
        <v>5</v>
      </c>
      <c r="G59" s="203"/>
      <c r="H59" s="204">
        <v>10</v>
      </c>
      <c r="I59" s="204"/>
      <c r="J59" s="205">
        <v>6</v>
      </c>
      <c r="K59" s="205"/>
      <c r="L59" s="205"/>
      <c r="M59" s="206">
        <f t="shared" si="16"/>
        <v>742.5</v>
      </c>
      <c r="N59" s="207">
        <v>225</v>
      </c>
      <c r="O59" s="208"/>
      <c r="P59" s="212"/>
      <c r="Q59" s="122">
        <f t="shared" si="17"/>
        <v>517.5</v>
      </c>
      <c r="R59" s="210">
        <v>6</v>
      </c>
      <c r="S59" s="171"/>
      <c r="T59" s="172"/>
      <c r="U59" s="109"/>
      <c r="V59" s="114"/>
    </row>
    <row r="60" spans="1:22" ht="12.75" customHeight="1">
      <c r="A60" s="387"/>
      <c r="B60" s="219" t="s">
        <v>117</v>
      </c>
      <c r="C60" s="220">
        <f aca="true" t="shared" si="18" ref="C60:P60">SUM(C54:C59)</f>
        <v>826</v>
      </c>
      <c r="D60" s="220">
        <f t="shared" si="18"/>
        <v>54</v>
      </c>
      <c r="E60" s="220">
        <f t="shared" si="18"/>
        <v>41</v>
      </c>
      <c r="F60" s="220">
        <f t="shared" si="18"/>
        <v>254</v>
      </c>
      <c r="G60" s="220">
        <f t="shared" si="18"/>
        <v>2</v>
      </c>
      <c r="H60" s="220">
        <f t="shared" si="18"/>
        <v>181</v>
      </c>
      <c r="I60" s="220">
        <f t="shared" si="18"/>
        <v>2</v>
      </c>
      <c r="J60" s="220">
        <f t="shared" si="18"/>
        <v>67</v>
      </c>
      <c r="K60" s="220">
        <f t="shared" si="18"/>
        <v>0</v>
      </c>
      <c r="L60" s="220">
        <f t="shared" si="18"/>
        <v>0</v>
      </c>
      <c r="M60" s="221">
        <f t="shared" si="18"/>
        <v>16185</v>
      </c>
      <c r="N60" s="221">
        <f t="shared" si="18"/>
        <v>5872.5</v>
      </c>
      <c r="O60" s="220">
        <f t="shared" si="18"/>
        <v>0</v>
      </c>
      <c r="P60" s="220">
        <f t="shared" si="18"/>
        <v>0</v>
      </c>
      <c r="Q60" s="120">
        <f t="shared" si="17"/>
        <v>10312.5</v>
      </c>
      <c r="R60" s="118">
        <f>SUM(R54:R59)</f>
        <v>201</v>
      </c>
      <c r="S60" s="171"/>
      <c r="T60" s="172"/>
      <c r="U60" s="168">
        <f>SUM(U54:U59)</f>
        <v>0</v>
      </c>
      <c r="V60" s="177"/>
    </row>
    <row r="61" spans="1:22" ht="12.75" customHeight="1">
      <c r="A61" s="387">
        <v>43655</v>
      </c>
      <c r="B61" s="202" t="s">
        <v>112</v>
      </c>
      <c r="C61" s="203">
        <v>175</v>
      </c>
      <c r="D61" s="203">
        <v>30</v>
      </c>
      <c r="E61" s="203">
        <v>5</v>
      </c>
      <c r="F61" s="203">
        <v>111</v>
      </c>
      <c r="G61" s="203">
        <v>2</v>
      </c>
      <c r="H61" s="204">
        <v>14</v>
      </c>
      <c r="I61" s="204"/>
      <c r="J61" s="205">
        <v>12</v>
      </c>
      <c r="K61" s="205"/>
      <c r="L61" s="205"/>
      <c r="M61" s="206">
        <f aca="true" t="shared" si="19" ref="M61:M66">SUM(C61*15,F61*7.5,G61*7.5,H61*7.5,I61*7.5,J61*7.5,K61*100,L61*20)</f>
        <v>3667.5</v>
      </c>
      <c r="N61" s="207">
        <v>1252.5</v>
      </c>
      <c r="O61" s="208"/>
      <c r="P61" s="209"/>
      <c r="Q61" s="122">
        <f t="shared" si="17"/>
        <v>2415</v>
      </c>
      <c r="R61" s="210">
        <v>45</v>
      </c>
      <c r="S61" s="171"/>
      <c r="T61" s="172"/>
      <c r="U61" s="109"/>
      <c r="V61" s="177"/>
    </row>
    <row r="62" spans="1:22" ht="12.75" customHeight="1">
      <c r="A62" s="387"/>
      <c r="B62" s="202" t="s">
        <v>113</v>
      </c>
      <c r="C62" s="203"/>
      <c r="D62" s="203"/>
      <c r="E62" s="203"/>
      <c r="F62" s="203"/>
      <c r="G62" s="203"/>
      <c r="H62" s="204"/>
      <c r="I62" s="204"/>
      <c r="J62" s="205"/>
      <c r="K62" s="205"/>
      <c r="L62" s="205"/>
      <c r="M62" s="206">
        <f t="shared" si="19"/>
        <v>0</v>
      </c>
      <c r="N62" s="207">
        <v>0</v>
      </c>
      <c r="O62" s="211"/>
      <c r="P62" s="212"/>
      <c r="Q62" s="122">
        <f t="shared" si="17"/>
        <v>0</v>
      </c>
      <c r="R62" s="210"/>
      <c r="S62" s="171"/>
      <c r="T62" s="172"/>
      <c r="U62" s="109"/>
      <c r="V62" s="177"/>
    </row>
    <row r="63" spans="1:22" ht="12.75" customHeight="1">
      <c r="A63" s="387"/>
      <c r="B63" s="202" t="s">
        <v>114</v>
      </c>
      <c r="C63" s="203">
        <v>259</v>
      </c>
      <c r="D63" s="203"/>
      <c r="E63" s="203">
        <v>36</v>
      </c>
      <c r="F63" s="203">
        <v>56</v>
      </c>
      <c r="G63" s="203">
        <v>3</v>
      </c>
      <c r="H63" s="204">
        <v>57</v>
      </c>
      <c r="I63" s="204"/>
      <c r="J63" s="205">
        <v>35</v>
      </c>
      <c r="K63" s="205"/>
      <c r="L63" s="205"/>
      <c r="M63" s="206">
        <f t="shared" si="19"/>
        <v>5017.5</v>
      </c>
      <c r="N63" s="207">
        <v>1755</v>
      </c>
      <c r="O63" s="208"/>
      <c r="P63" s="212"/>
      <c r="Q63" s="122">
        <f t="shared" si="17"/>
        <v>3262.5</v>
      </c>
      <c r="R63" s="210">
        <v>57</v>
      </c>
      <c r="S63" s="171"/>
      <c r="T63" s="172"/>
      <c r="U63" s="109"/>
      <c r="V63" s="177"/>
    </row>
    <row r="64" spans="1:22" ht="12.75" customHeight="1">
      <c r="A64" s="387"/>
      <c r="B64" s="213" t="s">
        <v>139</v>
      </c>
      <c r="C64" s="214">
        <v>174</v>
      </c>
      <c r="D64" s="214">
        <v>1</v>
      </c>
      <c r="E64" s="214">
        <v>9</v>
      </c>
      <c r="F64" s="214">
        <v>50</v>
      </c>
      <c r="G64" s="214">
        <v>1</v>
      </c>
      <c r="H64" s="215">
        <v>27</v>
      </c>
      <c r="I64" s="215">
        <v>0</v>
      </c>
      <c r="J64" s="216">
        <v>15</v>
      </c>
      <c r="K64" s="216"/>
      <c r="L64" s="216"/>
      <c r="M64" s="207">
        <f t="shared" si="19"/>
        <v>3307.5</v>
      </c>
      <c r="N64" s="207">
        <v>1035</v>
      </c>
      <c r="O64" s="217"/>
      <c r="P64" s="218"/>
      <c r="Q64" s="122">
        <f t="shared" si="17"/>
        <v>2272.5</v>
      </c>
      <c r="R64" s="114">
        <v>39</v>
      </c>
      <c r="S64" s="171"/>
      <c r="T64" s="172"/>
      <c r="U64" s="109"/>
      <c r="V64" s="177"/>
    </row>
    <row r="65" spans="1:22" ht="12.75" customHeight="1">
      <c r="A65" s="387"/>
      <c r="B65" s="202" t="s">
        <v>115</v>
      </c>
      <c r="C65" s="203">
        <v>124</v>
      </c>
      <c r="D65" s="203">
        <v>26</v>
      </c>
      <c r="E65" s="203">
        <v>12</v>
      </c>
      <c r="F65" s="203">
        <v>39</v>
      </c>
      <c r="G65" s="203"/>
      <c r="H65" s="204">
        <v>17</v>
      </c>
      <c r="I65" s="204"/>
      <c r="J65" s="205">
        <v>22</v>
      </c>
      <c r="K65" s="205"/>
      <c r="L65" s="205"/>
      <c r="M65" s="206">
        <f t="shared" si="19"/>
        <v>2445</v>
      </c>
      <c r="N65" s="207">
        <v>765</v>
      </c>
      <c r="O65" s="208"/>
      <c r="P65" s="212"/>
      <c r="Q65" s="122">
        <f t="shared" si="17"/>
        <v>1680</v>
      </c>
      <c r="R65" s="210">
        <v>35</v>
      </c>
      <c r="S65" s="171"/>
      <c r="T65" s="172"/>
      <c r="U65" s="109"/>
      <c r="V65" s="177"/>
    </row>
    <row r="66" spans="1:22" ht="12.75" customHeight="1">
      <c r="A66" s="387"/>
      <c r="B66" s="202" t="s">
        <v>116</v>
      </c>
      <c r="C66" s="203">
        <v>25</v>
      </c>
      <c r="D66" s="203">
        <v>25</v>
      </c>
      <c r="E66" s="203">
        <v>9</v>
      </c>
      <c r="F66" s="203">
        <v>1</v>
      </c>
      <c r="G66" s="203"/>
      <c r="H66" s="204"/>
      <c r="I66" s="204"/>
      <c r="J66" s="205">
        <v>3</v>
      </c>
      <c r="K66" s="205"/>
      <c r="L66" s="205"/>
      <c r="M66" s="206">
        <f t="shared" si="19"/>
        <v>405</v>
      </c>
      <c r="N66" s="207">
        <v>120</v>
      </c>
      <c r="O66" s="208"/>
      <c r="P66" s="212"/>
      <c r="Q66" s="122">
        <f t="shared" si="17"/>
        <v>285</v>
      </c>
      <c r="R66" s="210">
        <v>4</v>
      </c>
      <c r="S66" s="171"/>
      <c r="T66" s="172"/>
      <c r="U66" s="168">
        <f>SUM(U61:U65)</f>
        <v>0</v>
      </c>
      <c r="V66" s="177"/>
    </row>
    <row r="67" spans="1:22" ht="12.75" customHeight="1">
      <c r="A67" s="387"/>
      <c r="B67" s="219" t="s">
        <v>117</v>
      </c>
      <c r="C67" s="220">
        <f aca="true" t="shared" si="20" ref="C67:P67">SUM(C61:C66)</f>
        <v>757</v>
      </c>
      <c r="D67" s="220">
        <f t="shared" si="20"/>
        <v>82</v>
      </c>
      <c r="E67" s="220">
        <f t="shared" si="20"/>
        <v>71</v>
      </c>
      <c r="F67" s="220">
        <f t="shared" si="20"/>
        <v>257</v>
      </c>
      <c r="G67" s="220">
        <f t="shared" si="20"/>
        <v>6</v>
      </c>
      <c r="H67" s="220">
        <f t="shared" si="20"/>
        <v>115</v>
      </c>
      <c r="I67" s="220">
        <f t="shared" si="20"/>
        <v>0</v>
      </c>
      <c r="J67" s="220">
        <f t="shared" si="20"/>
        <v>87</v>
      </c>
      <c r="K67" s="220">
        <f t="shared" si="20"/>
        <v>0</v>
      </c>
      <c r="L67" s="220">
        <f t="shared" si="20"/>
        <v>0</v>
      </c>
      <c r="M67" s="221">
        <f t="shared" si="20"/>
        <v>14842.5</v>
      </c>
      <c r="N67" s="221">
        <f t="shared" si="20"/>
        <v>4927.5</v>
      </c>
      <c r="O67" s="220">
        <f t="shared" si="20"/>
        <v>0</v>
      </c>
      <c r="P67" s="220">
        <f t="shared" si="20"/>
        <v>0</v>
      </c>
      <c r="Q67" s="120">
        <f t="shared" si="17"/>
        <v>9915</v>
      </c>
      <c r="R67" s="118">
        <f>SUM(R61:R66)</f>
        <v>180</v>
      </c>
      <c r="S67" s="171"/>
      <c r="T67" s="172"/>
      <c r="U67" s="109"/>
      <c r="V67" s="177"/>
    </row>
    <row r="68" spans="1:22" ht="12.75" customHeight="1">
      <c r="A68" s="387">
        <v>43656</v>
      </c>
      <c r="B68" s="202" t="s">
        <v>112</v>
      </c>
      <c r="C68" s="203">
        <v>181</v>
      </c>
      <c r="D68" s="203">
        <v>20</v>
      </c>
      <c r="E68" s="203">
        <v>17</v>
      </c>
      <c r="F68" s="203">
        <v>78</v>
      </c>
      <c r="G68" s="203"/>
      <c r="H68" s="204">
        <v>47</v>
      </c>
      <c r="I68" s="204"/>
      <c r="J68" s="205">
        <v>21</v>
      </c>
      <c r="K68" s="205"/>
      <c r="L68" s="205"/>
      <c r="M68" s="206">
        <f aca="true" t="shared" si="21" ref="M68:M73">SUM(C68*15,F68*7.5,G68*7.5,H68*7.5,I68*7.5,J68*7.5,K68*100,L68*20)</f>
        <v>3810</v>
      </c>
      <c r="N68" s="207">
        <v>1470</v>
      </c>
      <c r="O68" s="208"/>
      <c r="P68" s="209"/>
      <c r="Q68" s="122">
        <v>145</v>
      </c>
      <c r="R68" s="210">
        <v>46</v>
      </c>
      <c r="S68" s="171">
        <v>21</v>
      </c>
      <c r="T68" s="172"/>
      <c r="U68" s="109"/>
      <c r="V68" s="177"/>
    </row>
    <row r="69" spans="1:22" ht="12.75" customHeight="1">
      <c r="A69" s="387"/>
      <c r="B69" s="202" t="s">
        <v>113</v>
      </c>
      <c r="C69" s="203"/>
      <c r="D69" s="203"/>
      <c r="E69" s="203"/>
      <c r="F69" s="203"/>
      <c r="G69" s="203"/>
      <c r="H69" s="204"/>
      <c r="I69" s="204"/>
      <c r="J69" s="205"/>
      <c r="K69" s="205"/>
      <c r="L69" s="205"/>
      <c r="M69" s="206">
        <f t="shared" si="21"/>
        <v>0</v>
      </c>
      <c r="N69" s="207">
        <v>0</v>
      </c>
      <c r="O69" s="211"/>
      <c r="P69" s="212"/>
      <c r="Q69" s="122">
        <f aca="true" t="shared" si="22" ref="Q69:Q102">SUM(M69-N69)-O69+P69</f>
        <v>0</v>
      </c>
      <c r="R69" s="210"/>
      <c r="S69" s="171"/>
      <c r="T69" s="172"/>
      <c r="U69" s="109"/>
      <c r="V69" s="177"/>
    </row>
    <row r="70" spans="1:22" ht="12.75" customHeight="1">
      <c r="A70" s="387"/>
      <c r="B70" s="202" t="s">
        <v>114</v>
      </c>
      <c r="C70" s="203">
        <v>275</v>
      </c>
      <c r="D70" s="203"/>
      <c r="E70" s="203">
        <v>27</v>
      </c>
      <c r="F70" s="203">
        <v>86</v>
      </c>
      <c r="G70" s="203">
        <v>2</v>
      </c>
      <c r="H70" s="204">
        <v>71</v>
      </c>
      <c r="I70" s="204"/>
      <c r="J70" s="205">
        <v>48</v>
      </c>
      <c r="K70" s="205">
        <v>1</v>
      </c>
      <c r="L70" s="205">
        <v>1</v>
      </c>
      <c r="M70" s="206">
        <f t="shared" si="21"/>
        <v>5797.5</v>
      </c>
      <c r="N70" s="207">
        <v>1822.5</v>
      </c>
      <c r="O70" s="208"/>
      <c r="P70" s="212"/>
      <c r="Q70" s="122">
        <f t="shared" si="22"/>
        <v>3975</v>
      </c>
      <c r="R70" s="210">
        <v>64</v>
      </c>
      <c r="S70" s="171"/>
      <c r="T70" s="172"/>
      <c r="U70" s="109"/>
      <c r="V70" s="177"/>
    </row>
    <row r="71" spans="1:22" ht="12.75" customHeight="1">
      <c r="A71" s="387"/>
      <c r="B71" s="213" t="s">
        <v>139</v>
      </c>
      <c r="C71" s="214">
        <v>130</v>
      </c>
      <c r="D71" s="214">
        <v>0</v>
      </c>
      <c r="E71" s="214">
        <v>3</v>
      </c>
      <c r="F71" s="214">
        <v>28</v>
      </c>
      <c r="G71" s="214">
        <v>0</v>
      </c>
      <c r="H71" s="215">
        <v>26</v>
      </c>
      <c r="I71" s="215">
        <v>0</v>
      </c>
      <c r="J71" s="216">
        <v>15</v>
      </c>
      <c r="K71" s="216"/>
      <c r="L71" s="216"/>
      <c r="M71" s="207">
        <f t="shared" si="21"/>
        <v>2467.5</v>
      </c>
      <c r="N71" s="207">
        <v>607.5</v>
      </c>
      <c r="O71" s="217"/>
      <c r="P71" s="218"/>
      <c r="Q71" s="122">
        <f t="shared" si="22"/>
        <v>1860</v>
      </c>
      <c r="R71" s="114">
        <v>25</v>
      </c>
      <c r="S71" s="171"/>
      <c r="T71" s="172"/>
      <c r="U71" s="109"/>
      <c r="V71" s="177"/>
    </row>
    <row r="72" spans="1:22" ht="12.75" customHeight="1">
      <c r="A72" s="387"/>
      <c r="B72" s="202" t="s">
        <v>115</v>
      </c>
      <c r="C72" s="203">
        <v>102</v>
      </c>
      <c r="D72" s="203">
        <v>44</v>
      </c>
      <c r="E72" s="203">
        <v>10</v>
      </c>
      <c r="F72" s="203">
        <v>29</v>
      </c>
      <c r="G72" s="203">
        <v>3</v>
      </c>
      <c r="H72" s="204">
        <v>31</v>
      </c>
      <c r="I72" s="204"/>
      <c r="J72" s="205">
        <v>11</v>
      </c>
      <c r="K72" s="205"/>
      <c r="L72" s="205"/>
      <c r="M72" s="206">
        <f t="shared" si="21"/>
        <v>2085</v>
      </c>
      <c r="N72" s="207">
        <v>712.5</v>
      </c>
      <c r="O72" s="208"/>
      <c r="P72" s="212"/>
      <c r="Q72" s="122">
        <f t="shared" si="22"/>
        <v>1372.5</v>
      </c>
      <c r="R72" s="210">
        <v>35</v>
      </c>
      <c r="S72" s="171"/>
      <c r="T72" s="172"/>
      <c r="U72" s="109"/>
      <c r="V72" s="177"/>
    </row>
    <row r="73" spans="1:22" ht="12.75" customHeight="1">
      <c r="A73" s="387"/>
      <c r="B73" s="202" t="s">
        <v>116</v>
      </c>
      <c r="C73" s="203">
        <v>39</v>
      </c>
      <c r="D73" s="203">
        <v>20</v>
      </c>
      <c r="E73" s="203">
        <v>7</v>
      </c>
      <c r="F73" s="203">
        <v>2</v>
      </c>
      <c r="G73" s="203"/>
      <c r="H73" s="204">
        <v>13</v>
      </c>
      <c r="I73" s="204"/>
      <c r="J73" s="205">
        <v>5</v>
      </c>
      <c r="K73" s="205"/>
      <c r="L73" s="205"/>
      <c r="M73" s="206">
        <f t="shared" si="21"/>
        <v>735</v>
      </c>
      <c r="N73" s="207">
        <v>195</v>
      </c>
      <c r="O73" s="208"/>
      <c r="P73" s="212"/>
      <c r="Q73" s="122">
        <f t="shared" si="22"/>
        <v>540</v>
      </c>
      <c r="R73" s="210">
        <v>5</v>
      </c>
      <c r="S73" s="171"/>
      <c r="T73" s="172"/>
      <c r="U73" s="168">
        <f>SUM(U67:U72)</f>
        <v>0</v>
      </c>
      <c r="V73" s="177"/>
    </row>
    <row r="74" spans="1:22" ht="12.75" customHeight="1">
      <c r="A74" s="387"/>
      <c r="B74" s="219" t="s">
        <v>117</v>
      </c>
      <c r="C74" s="220">
        <f aca="true" t="shared" si="23" ref="C74:P74">SUM(C68:C73)</f>
        <v>727</v>
      </c>
      <c r="D74" s="220">
        <f t="shared" si="23"/>
        <v>84</v>
      </c>
      <c r="E74" s="220">
        <f t="shared" si="23"/>
        <v>64</v>
      </c>
      <c r="F74" s="220">
        <f t="shared" si="23"/>
        <v>223</v>
      </c>
      <c r="G74" s="220">
        <f t="shared" si="23"/>
        <v>5</v>
      </c>
      <c r="H74" s="220">
        <f t="shared" si="23"/>
        <v>188</v>
      </c>
      <c r="I74" s="220">
        <f t="shared" si="23"/>
        <v>0</v>
      </c>
      <c r="J74" s="220">
        <f t="shared" si="23"/>
        <v>100</v>
      </c>
      <c r="K74" s="220">
        <f t="shared" si="23"/>
        <v>1</v>
      </c>
      <c r="L74" s="220">
        <f t="shared" si="23"/>
        <v>1</v>
      </c>
      <c r="M74" s="221">
        <f t="shared" si="23"/>
        <v>14895</v>
      </c>
      <c r="N74" s="221">
        <f t="shared" si="23"/>
        <v>4807.5</v>
      </c>
      <c r="O74" s="220">
        <f t="shared" si="23"/>
        <v>0</v>
      </c>
      <c r="P74" s="220">
        <f t="shared" si="23"/>
        <v>0</v>
      </c>
      <c r="Q74" s="120">
        <f t="shared" si="22"/>
        <v>10087.5</v>
      </c>
      <c r="R74" s="118">
        <f>SUM(R68:R73)</f>
        <v>175</v>
      </c>
      <c r="S74" s="171"/>
      <c r="T74" s="172"/>
      <c r="U74" s="109"/>
      <c r="V74" s="177"/>
    </row>
    <row r="75" spans="1:22" ht="12.75" customHeight="1">
      <c r="A75" s="387">
        <v>43657</v>
      </c>
      <c r="B75" s="202" t="s">
        <v>112</v>
      </c>
      <c r="C75" s="203">
        <v>145</v>
      </c>
      <c r="D75" s="203">
        <v>46</v>
      </c>
      <c r="E75" s="203">
        <v>21</v>
      </c>
      <c r="F75" s="203">
        <v>135</v>
      </c>
      <c r="G75" s="203">
        <v>1</v>
      </c>
      <c r="H75" s="204">
        <v>20</v>
      </c>
      <c r="I75" s="204"/>
      <c r="J75" s="205">
        <v>16</v>
      </c>
      <c r="K75" s="205"/>
      <c r="L75" s="205"/>
      <c r="M75" s="206">
        <f aca="true" t="shared" si="24" ref="M75:M80">SUM(C75*15,F75*7.5,G75*7.5,H75*7.5,I75*7.5,J75*7.5,K75*100,L75*20)</f>
        <v>3465</v>
      </c>
      <c r="N75" s="207">
        <v>855</v>
      </c>
      <c r="O75" s="208">
        <v>30</v>
      </c>
      <c r="P75" s="209"/>
      <c r="Q75" s="122">
        <f t="shared" si="22"/>
        <v>2580</v>
      </c>
      <c r="R75" s="210">
        <v>36</v>
      </c>
      <c r="S75" s="171"/>
      <c r="T75" s="172"/>
      <c r="U75" s="109"/>
      <c r="V75" s="177"/>
    </row>
    <row r="76" spans="1:22" ht="12.75" customHeight="1">
      <c r="A76" s="387"/>
      <c r="B76" s="202" t="s">
        <v>113</v>
      </c>
      <c r="C76" s="203"/>
      <c r="D76" s="203"/>
      <c r="E76" s="203"/>
      <c r="F76" s="203"/>
      <c r="G76" s="203"/>
      <c r="H76" s="204"/>
      <c r="I76" s="204"/>
      <c r="J76" s="205"/>
      <c r="K76" s="205"/>
      <c r="L76" s="205"/>
      <c r="M76" s="206">
        <f t="shared" si="24"/>
        <v>0</v>
      </c>
      <c r="N76" s="207">
        <v>0</v>
      </c>
      <c r="O76" s="211"/>
      <c r="P76" s="212"/>
      <c r="Q76" s="122">
        <f t="shared" si="22"/>
        <v>0</v>
      </c>
      <c r="R76" s="210"/>
      <c r="U76" s="109"/>
      <c r="V76" s="177"/>
    </row>
    <row r="77" spans="1:22" ht="12.75" customHeight="1">
      <c r="A77" s="387"/>
      <c r="B77" s="202" t="s">
        <v>114</v>
      </c>
      <c r="C77" s="203">
        <v>213</v>
      </c>
      <c r="D77" s="203"/>
      <c r="E77" s="203">
        <v>3</v>
      </c>
      <c r="F77" s="203">
        <v>50</v>
      </c>
      <c r="G77" s="203">
        <v>5</v>
      </c>
      <c r="H77" s="204">
        <v>72</v>
      </c>
      <c r="I77" s="204">
        <v>1</v>
      </c>
      <c r="J77" s="205">
        <v>31</v>
      </c>
      <c r="K77" s="205">
        <v>2</v>
      </c>
      <c r="L77" s="205">
        <v>2</v>
      </c>
      <c r="M77" s="206">
        <f t="shared" si="24"/>
        <v>4627.5</v>
      </c>
      <c r="N77" s="207">
        <v>1080</v>
      </c>
      <c r="O77" s="208"/>
      <c r="P77" s="212"/>
      <c r="Q77" s="122">
        <f t="shared" si="22"/>
        <v>3547.5</v>
      </c>
      <c r="R77" s="210">
        <v>44</v>
      </c>
      <c r="U77" s="109"/>
      <c r="V77" s="177"/>
    </row>
    <row r="78" spans="1:22" ht="12.75" customHeight="1">
      <c r="A78" s="387"/>
      <c r="B78" s="213" t="s">
        <v>139</v>
      </c>
      <c r="C78" s="214">
        <v>127</v>
      </c>
      <c r="D78" s="214">
        <v>0</v>
      </c>
      <c r="E78" s="214">
        <v>6</v>
      </c>
      <c r="F78" s="214">
        <v>39</v>
      </c>
      <c r="G78" s="214">
        <v>3</v>
      </c>
      <c r="H78" s="215">
        <v>42</v>
      </c>
      <c r="I78" s="215">
        <v>0</v>
      </c>
      <c r="J78" s="216">
        <v>23</v>
      </c>
      <c r="K78" s="216"/>
      <c r="L78" s="216"/>
      <c r="M78" s="207">
        <f t="shared" si="24"/>
        <v>2707.5</v>
      </c>
      <c r="N78" s="207">
        <v>922.5</v>
      </c>
      <c r="O78" s="217"/>
      <c r="P78" s="218"/>
      <c r="Q78" s="122">
        <f t="shared" si="22"/>
        <v>1785</v>
      </c>
      <c r="R78" s="114">
        <v>36</v>
      </c>
      <c r="U78" s="109"/>
      <c r="V78" s="177"/>
    </row>
    <row r="79" spans="1:22" ht="12.75" customHeight="1">
      <c r="A79" s="387"/>
      <c r="B79" s="202" t="s">
        <v>115</v>
      </c>
      <c r="C79" s="203">
        <v>125</v>
      </c>
      <c r="D79" s="203">
        <v>23</v>
      </c>
      <c r="E79" s="203">
        <v>8</v>
      </c>
      <c r="F79" s="203">
        <v>49</v>
      </c>
      <c r="G79" s="203">
        <v>4</v>
      </c>
      <c r="H79" s="204">
        <v>30</v>
      </c>
      <c r="I79" s="204"/>
      <c r="J79" s="205">
        <v>18</v>
      </c>
      <c r="K79" s="205"/>
      <c r="L79" s="205"/>
      <c r="M79" s="206">
        <f t="shared" si="24"/>
        <v>2632.5</v>
      </c>
      <c r="N79" s="207">
        <v>930</v>
      </c>
      <c r="O79" s="208"/>
      <c r="P79" s="212"/>
      <c r="Q79" s="122">
        <f t="shared" si="22"/>
        <v>1702.5</v>
      </c>
      <c r="R79" s="210">
        <v>43</v>
      </c>
      <c r="U79" s="109"/>
      <c r="V79" s="177"/>
    </row>
    <row r="80" spans="1:22" ht="12.75" customHeight="1">
      <c r="A80" s="387"/>
      <c r="B80" s="202" t="s">
        <v>116</v>
      </c>
      <c r="C80" s="203">
        <v>36</v>
      </c>
      <c r="D80" s="203">
        <v>22</v>
      </c>
      <c r="E80" s="203">
        <v>58</v>
      </c>
      <c r="F80" s="203">
        <v>6</v>
      </c>
      <c r="G80" s="203"/>
      <c r="H80" s="204">
        <v>6</v>
      </c>
      <c r="I80" s="204"/>
      <c r="J80" s="205">
        <v>7</v>
      </c>
      <c r="K80" s="205"/>
      <c r="L80" s="205"/>
      <c r="M80" s="206">
        <f t="shared" si="24"/>
        <v>682.5</v>
      </c>
      <c r="N80" s="207">
        <v>255</v>
      </c>
      <c r="O80" s="208"/>
      <c r="P80" s="212"/>
      <c r="Q80" s="122">
        <f t="shared" si="22"/>
        <v>427.5</v>
      </c>
      <c r="R80" s="210">
        <v>7</v>
      </c>
      <c r="U80" s="168">
        <f>SUM(U74:U79)</f>
        <v>0</v>
      </c>
      <c r="V80" s="177"/>
    </row>
    <row r="81" spans="1:22" ht="12.75" customHeight="1">
      <c r="A81" s="387"/>
      <c r="B81" s="219" t="s">
        <v>117</v>
      </c>
      <c r="C81" s="220">
        <f aca="true" t="shared" si="25" ref="C81:P81">SUM(C75:C80)</f>
        <v>646</v>
      </c>
      <c r="D81" s="220">
        <f t="shared" si="25"/>
        <v>91</v>
      </c>
      <c r="E81" s="220">
        <f t="shared" si="25"/>
        <v>96</v>
      </c>
      <c r="F81" s="220">
        <f t="shared" si="25"/>
        <v>279</v>
      </c>
      <c r="G81" s="220">
        <f t="shared" si="25"/>
        <v>13</v>
      </c>
      <c r="H81" s="220">
        <f t="shared" si="25"/>
        <v>170</v>
      </c>
      <c r="I81" s="220">
        <f t="shared" si="25"/>
        <v>1</v>
      </c>
      <c r="J81" s="220">
        <f t="shared" si="25"/>
        <v>95</v>
      </c>
      <c r="K81" s="220">
        <f t="shared" si="25"/>
        <v>2</v>
      </c>
      <c r="L81" s="220">
        <f t="shared" si="25"/>
        <v>2</v>
      </c>
      <c r="M81" s="221">
        <f t="shared" si="25"/>
        <v>14115</v>
      </c>
      <c r="N81" s="221">
        <f t="shared" si="25"/>
        <v>4042.5</v>
      </c>
      <c r="O81" s="220">
        <f t="shared" si="25"/>
        <v>30</v>
      </c>
      <c r="P81" s="220">
        <f t="shared" si="25"/>
        <v>0</v>
      </c>
      <c r="Q81" s="120">
        <f t="shared" si="22"/>
        <v>10042.5</v>
      </c>
      <c r="R81" s="118">
        <f>SUM(R75:R80)</f>
        <v>166</v>
      </c>
      <c r="U81" s="109"/>
      <c r="V81" s="177"/>
    </row>
    <row r="82" spans="1:22" ht="12.75" customHeight="1">
      <c r="A82" s="387">
        <v>43658</v>
      </c>
      <c r="B82" s="202" t="s">
        <v>112</v>
      </c>
      <c r="C82" s="203">
        <v>175</v>
      </c>
      <c r="D82" s="203">
        <v>26</v>
      </c>
      <c r="E82" s="203">
        <v>11</v>
      </c>
      <c r="F82" s="203">
        <v>44</v>
      </c>
      <c r="G82" s="203">
        <v>1</v>
      </c>
      <c r="H82" s="204">
        <v>43</v>
      </c>
      <c r="I82" s="204">
        <v>2</v>
      </c>
      <c r="J82" s="205">
        <v>39</v>
      </c>
      <c r="K82" s="205"/>
      <c r="L82" s="205">
        <v>1</v>
      </c>
      <c r="M82" s="206">
        <f aca="true" t="shared" si="26" ref="M82:M87">SUM(C82*15,F82*7.5,G82*7.5,H82*7.5,I82*7.5,J82*7.5,K82*100,L82*20)</f>
        <v>3612.5</v>
      </c>
      <c r="N82" s="207">
        <v>1462.5</v>
      </c>
      <c r="O82" s="208"/>
      <c r="P82" s="209"/>
      <c r="Q82" s="122">
        <f t="shared" si="22"/>
        <v>2150</v>
      </c>
      <c r="R82" s="210">
        <v>46</v>
      </c>
      <c r="U82" s="109"/>
      <c r="V82" s="177"/>
    </row>
    <row r="83" spans="1:22" ht="12.75" customHeight="1">
      <c r="A83" s="387"/>
      <c r="B83" s="202" t="s">
        <v>113</v>
      </c>
      <c r="C83" s="203"/>
      <c r="D83" s="203"/>
      <c r="E83" s="203"/>
      <c r="F83" s="203"/>
      <c r="G83" s="203"/>
      <c r="H83" s="204"/>
      <c r="I83" s="204"/>
      <c r="J83" s="205"/>
      <c r="K83" s="205"/>
      <c r="L83" s="205"/>
      <c r="M83" s="206">
        <f t="shared" si="26"/>
        <v>0</v>
      </c>
      <c r="N83" s="207">
        <v>0</v>
      </c>
      <c r="O83" s="211"/>
      <c r="P83" s="212"/>
      <c r="Q83" s="122">
        <f t="shared" si="22"/>
        <v>0</v>
      </c>
      <c r="R83" s="210"/>
      <c r="U83" s="109"/>
      <c r="V83" s="177"/>
    </row>
    <row r="84" spans="1:22" ht="12.75" customHeight="1">
      <c r="A84" s="387"/>
      <c r="B84" s="202" t="s">
        <v>114</v>
      </c>
      <c r="C84" s="203">
        <v>305</v>
      </c>
      <c r="D84" s="203"/>
      <c r="E84" s="203">
        <v>52</v>
      </c>
      <c r="F84" s="203">
        <v>180</v>
      </c>
      <c r="G84" s="203">
        <v>4</v>
      </c>
      <c r="H84" s="204">
        <v>39</v>
      </c>
      <c r="I84" s="204"/>
      <c r="J84" s="205">
        <v>54</v>
      </c>
      <c r="K84" s="205"/>
      <c r="L84" s="205"/>
      <c r="M84" s="206">
        <f t="shared" si="26"/>
        <v>6652.5</v>
      </c>
      <c r="N84" s="207">
        <v>1755</v>
      </c>
      <c r="O84" s="208"/>
      <c r="P84" s="212">
        <v>15</v>
      </c>
      <c r="Q84" s="122">
        <f t="shared" si="22"/>
        <v>4912.5</v>
      </c>
      <c r="R84" s="210">
        <v>58</v>
      </c>
      <c r="U84" s="109"/>
      <c r="V84" s="177"/>
    </row>
    <row r="85" spans="1:22" ht="12.75" customHeight="1">
      <c r="A85" s="387"/>
      <c r="B85" s="213" t="s">
        <v>139</v>
      </c>
      <c r="C85" s="214">
        <v>140</v>
      </c>
      <c r="D85" s="214">
        <v>0</v>
      </c>
      <c r="E85" s="214">
        <v>7</v>
      </c>
      <c r="F85" s="214">
        <v>85</v>
      </c>
      <c r="G85" s="214">
        <v>1</v>
      </c>
      <c r="H85" s="215">
        <v>38</v>
      </c>
      <c r="I85" s="215">
        <v>0</v>
      </c>
      <c r="J85" s="216">
        <v>22</v>
      </c>
      <c r="K85" s="216"/>
      <c r="L85" s="216"/>
      <c r="M85" s="207">
        <f t="shared" si="26"/>
        <v>3195</v>
      </c>
      <c r="N85" s="207">
        <v>1222.5</v>
      </c>
      <c r="O85" s="217"/>
      <c r="P85" s="218"/>
      <c r="Q85" s="122">
        <f t="shared" si="22"/>
        <v>1972.5</v>
      </c>
      <c r="R85" s="114">
        <v>51</v>
      </c>
      <c r="U85" s="109"/>
      <c r="V85" s="177"/>
    </row>
    <row r="86" spans="1:22" ht="12.75" customHeight="1">
      <c r="A86" s="387"/>
      <c r="B86" s="202" t="s">
        <v>115</v>
      </c>
      <c r="C86" s="203">
        <v>113</v>
      </c>
      <c r="D86" s="203">
        <v>27</v>
      </c>
      <c r="E86" s="203">
        <v>5</v>
      </c>
      <c r="F86" s="203">
        <v>38</v>
      </c>
      <c r="G86" s="203">
        <v>2</v>
      </c>
      <c r="H86" s="204">
        <v>30</v>
      </c>
      <c r="I86" s="204">
        <v>1</v>
      </c>
      <c r="J86" s="205">
        <v>24</v>
      </c>
      <c r="K86" s="205"/>
      <c r="L86" s="205"/>
      <c r="M86" s="206">
        <f t="shared" si="26"/>
        <v>2407.5</v>
      </c>
      <c r="N86" s="207">
        <v>847.5</v>
      </c>
      <c r="O86" s="208"/>
      <c r="P86" s="212"/>
      <c r="Q86" s="122">
        <f t="shared" si="22"/>
        <v>1560</v>
      </c>
      <c r="R86" s="210">
        <v>39</v>
      </c>
      <c r="U86" s="109"/>
      <c r="V86" s="177"/>
    </row>
    <row r="87" spans="1:22" ht="12.75" customHeight="1">
      <c r="A87" s="387"/>
      <c r="B87" s="202" t="s">
        <v>116</v>
      </c>
      <c r="C87" s="203">
        <v>31</v>
      </c>
      <c r="D87" s="203">
        <v>19</v>
      </c>
      <c r="E87" s="203">
        <v>59</v>
      </c>
      <c r="F87" s="203">
        <v>8</v>
      </c>
      <c r="G87" s="203"/>
      <c r="H87" s="204">
        <v>11</v>
      </c>
      <c r="I87" s="204"/>
      <c r="J87" s="205">
        <v>9</v>
      </c>
      <c r="K87" s="205"/>
      <c r="L87" s="205"/>
      <c r="M87" s="206">
        <f t="shared" si="26"/>
        <v>675</v>
      </c>
      <c r="N87" s="207">
        <v>180</v>
      </c>
      <c r="O87" s="208"/>
      <c r="P87" s="212"/>
      <c r="Q87" s="122">
        <f t="shared" si="22"/>
        <v>495</v>
      </c>
      <c r="R87" s="210">
        <v>8</v>
      </c>
      <c r="U87" s="168">
        <f>SUM(U81:U86)</f>
        <v>0</v>
      </c>
      <c r="V87" s="177"/>
    </row>
    <row r="88" spans="1:22" ht="12.75" customHeight="1">
      <c r="A88" s="387"/>
      <c r="B88" s="219" t="s">
        <v>117</v>
      </c>
      <c r="C88" s="220">
        <f aca="true" t="shared" si="27" ref="C88:P88">SUM(C82:C87)</f>
        <v>764</v>
      </c>
      <c r="D88" s="220">
        <f t="shared" si="27"/>
        <v>72</v>
      </c>
      <c r="E88" s="220">
        <f t="shared" si="27"/>
        <v>134</v>
      </c>
      <c r="F88" s="220">
        <f t="shared" si="27"/>
        <v>355</v>
      </c>
      <c r="G88" s="220">
        <f t="shared" si="27"/>
        <v>8</v>
      </c>
      <c r="H88" s="220">
        <f t="shared" si="27"/>
        <v>161</v>
      </c>
      <c r="I88" s="220">
        <f t="shared" si="27"/>
        <v>3</v>
      </c>
      <c r="J88" s="220">
        <f t="shared" si="27"/>
        <v>148</v>
      </c>
      <c r="K88" s="220">
        <f t="shared" si="27"/>
        <v>0</v>
      </c>
      <c r="L88" s="220">
        <f t="shared" si="27"/>
        <v>1</v>
      </c>
      <c r="M88" s="221">
        <f t="shared" si="27"/>
        <v>16542.5</v>
      </c>
      <c r="N88" s="221">
        <f t="shared" si="27"/>
        <v>5467.5</v>
      </c>
      <c r="O88" s="220">
        <f t="shared" si="27"/>
        <v>0</v>
      </c>
      <c r="P88" s="220">
        <f t="shared" si="27"/>
        <v>15</v>
      </c>
      <c r="Q88" s="120">
        <f t="shared" si="22"/>
        <v>11090</v>
      </c>
      <c r="R88" s="118">
        <f>SUM(R82:R87)</f>
        <v>202</v>
      </c>
      <c r="U88" s="109"/>
      <c r="V88" s="177"/>
    </row>
    <row r="89" spans="1:22" ht="12.75" customHeight="1">
      <c r="A89" s="387">
        <v>43659</v>
      </c>
      <c r="B89" s="202" t="s">
        <v>112</v>
      </c>
      <c r="C89" s="203">
        <v>409</v>
      </c>
      <c r="D89" s="203">
        <v>51</v>
      </c>
      <c r="E89" s="203">
        <v>23</v>
      </c>
      <c r="F89" s="203">
        <v>110</v>
      </c>
      <c r="G89" s="203">
        <v>10</v>
      </c>
      <c r="H89" s="204">
        <v>96</v>
      </c>
      <c r="I89" s="204"/>
      <c r="J89" s="205">
        <v>102</v>
      </c>
      <c r="K89" s="205">
        <v>1</v>
      </c>
      <c r="L89" s="205">
        <v>3</v>
      </c>
      <c r="M89" s="206">
        <f aca="true" t="shared" si="28" ref="M89:M94">SUM(C89*15,F89*7.5,G89*7.5,H89*7.5,I89*7.5,J89*7.5,K89*100,L89*20)</f>
        <v>8680</v>
      </c>
      <c r="N89" s="207">
        <v>3532.5</v>
      </c>
      <c r="O89" s="208">
        <v>5.5</v>
      </c>
      <c r="P89" s="209"/>
      <c r="Q89" s="122">
        <f t="shared" si="22"/>
        <v>5142</v>
      </c>
      <c r="R89" s="210">
        <v>127</v>
      </c>
      <c r="U89" s="109"/>
      <c r="V89" s="254"/>
    </row>
    <row r="90" spans="1:22" ht="12.75" customHeight="1">
      <c r="A90" s="387"/>
      <c r="B90" s="202" t="s">
        <v>113</v>
      </c>
      <c r="C90" s="203"/>
      <c r="D90" s="203"/>
      <c r="E90" s="203"/>
      <c r="F90" s="203"/>
      <c r="G90" s="203"/>
      <c r="H90" s="204"/>
      <c r="I90" s="204"/>
      <c r="J90" s="205"/>
      <c r="K90" s="205"/>
      <c r="L90" s="205"/>
      <c r="M90" s="206">
        <f t="shared" si="28"/>
        <v>0</v>
      </c>
      <c r="N90" s="207">
        <v>0</v>
      </c>
      <c r="O90" s="211"/>
      <c r="P90" s="212"/>
      <c r="Q90" s="122">
        <f t="shared" si="22"/>
        <v>0</v>
      </c>
      <c r="R90" s="210"/>
      <c r="U90" s="109"/>
      <c r="V90" s="254"/>
    </row>
    <row r="91" spans="1:22" ht="12.75" customHeight="1">
      <c r="A91" s="387"/>
      <c r="B91" s="202" t="s">
        <v>114</v>
      </c>
      <c r="C91" s="203">
        <v>364</v>
      </c>
      <c r="D91" s="203">
        <v>0</v>
      </c>
      <c r="E91" s="203">
        <v>21</v>
      </c>
      <c r="F91" s="203">
        <v>149</v>
      </c>
      <c r="G91" s="203">
        <v>2</v>
      </c>
      <c r="H91" s="204">
        <v>37</v>
      </c>
      <c r="I91" s="204"/>
      <c r="J91" s="205">
        <v>94</v>
      </c>
      <c r="K91" s="205">
        <v>2</v>
      </c>
      <c r="L91" s="205">
        <v>4</v>
      </c>
      <c r="M91" s="206">
        <f t="shared" si="28"/>
        <v>7855</v>
      </c>
      <c r="N91" s="207">
        <v>2977.5</v>
      </c>
      <c r="O91" s="208">
        <v>35</v>
      </c>
      <c r="P91" s="212"/>
      <c r="Q91" s="122">
        <f t="shared" si="22"/>
        <v>4842.5</v>
      </c>
      <c r="R91" s="210">
        <v>108</v>
      </c>
      <c r="U91" s="109"/>
      <c r="V91" s="254"/>
    </row>
    <row r="92" spans="1:22" ht="12.75" customHeight="1">
      <c r="A92" s="387"/>
      <c r="B92" s="213" t="s">
        <v>139</v>
      </c>
      <c r="C92" s="214">
        <v>207</v>
      </c>
      <c r="D92" s="214">
        <v>1</v>
      </c>
      <c r="E92" s="214">
        <v>25</v>
      </c>
      <c r="F92" s="214">
        <v>70</v>
      </c>
      <c r="G92" s="214">
        <v>0</v>
      </c>
      <c r="H92" s="215">
        <v>57</v>
      </c>
      <c r="I92" s="215">
        <v>0</v>
      </c>
      <c r="J92" s="216">
        <v>27</v>
      </c>
      <c r="K92" s="216"/>
      <c r="L92" s="216"/>
      <c r="M92" s="207">
        <f t="shared" si="28"/>
        <v>4260</v>
      </c>
      <c r="N92" s="207">
        <v>1680</v>
      </c>
      <c r="O92" s="217"/>
      <c r="P92" s="218"/>
      <c r="Q92" s="122">
        <f t="shared" si="22"/>
        <v>2580</v>
      </c>
      <c r="R92" s="114">
        <v>73</v>
      </c>
      <c r="U92" s="109"/>
      <c r="V92" s="254"/>
    </row>
    <row r="93" spans="1:22" ht="12.75" customHeight="1">
      <c r="A93" s="387"/>
      <c r="B93" s="202" t="s">
        <v>115</v>
      </c>
      <c r="C93" s="203">
        <v>204</v>
      </c>
      <c r="D93" s="203">
        <v>40</v>
      </c>
      <c r="E93" s="203">
        <v>2</v>
      </c>
      <c r="F93" s="203">
        <v>76</v>
      </c>
      <c r="G93" s="203">
        <v>4</v>
      </c>
      <c r="H93" s="204">
        <v>38</v>
      </c>
      <c r="I93" s="204"/>
      <c r="J93" s="205">
        <v>29</v>
      </c>
      <c r="K93" s="205"/>
      <c r="L93" s="205"/>
      <c r="M93" s="206">
        <f t="shared" si="28"/>
        <v>4162.5</v>
      </c>
      <c r="N93" s="207">
        <v>1650</v>
      </c>
      <c r="O93" s="208"/>
      <c r="P93" s="212"/>
      <c r="Q93" s="122">
        <f t="shared" si="22"/>
        <v>2512.5</v>
      </c>
      <c r="R93" s="210">
        <v>65</v>
      </c>
      <c r="U93" s="109"/>
      <c r="V93" s="254"/>
    </row>
    <row r="94" spans="1:22" ht="12.75" customHeight="1">
      <c r="A94" s="387"/>
      <c r="B94" s="202" t="s">
        <v>116</v>
      </c>
      <c r="C94" s="203">
        <v>48</v>
      </c>
      <c r="D94" s="203">
        <v>16</v>
      </c>
      <c r="E94" s="203">
        <v>15</v>
      </c>
      <c r="F94" s="203">
        <v>6</v>
      </c>
      <c r="G94" s="203"/>
      <c r="H94" s="204">
        <v>15</v>
      </c>
      <c r="I94" s="204"/>
      <c r="J94" s="205">
        <v>6</v>
      </c>
      <c r="K94" s="205"/>
      <c r="L94" s="205"/>
      <c r="M94" s="206">
        <f t="shared" si="28"/>
        <v>922.5</v>
      </c>
      <c r="N94" s="207">
        <v>255</v>
      </c>
      <c r="O94" s="208"/>
      <c r="P94" s="212"/>
      <c r="Q94" s="122">
        <f t="shared" si="22"/>
        <v>667.5</v>
      </c>
      <c r="R94" s="210">
        <v>11</v>
      </c>
      <c r="T94" s="172"/>
      <c r="U94" s="168">
        <f>SUM(U88:U93)</f>
        <v>0</v>
      </c>
      <c r="V94" s="254"/>
    </row>
    <row r="95" spans="1:22" ht="12.75" customHeight="1">
      <c r="A95" s="387"/>
      <c r="B95" s="219" t="s">
        <v>117</v>
      </c>
      <c r="C95" s="220">
        <f aca="true" t="shared" si="29" ref="C95:P95">SUM(C89:C94)</f>
        <v>1232</v>
      </c>
      <c r="D95" s="220">
        <f t="shared" si="29"/>
        <v>108</v>
      </c>
      <c r="E95" s="220">
        <f t="shared" si="29"/>
        <v>86</v>
      </c>
      <c r="F95" s="220">
        <f t="shared" si="29"/>
        <v>411</v>
      </c>
      <c r="G95" s="220">
        <f t="shared" si="29"/>
        <v>16</v>
      </c>
      <c r="H95" s="220">
        <f t="shared" si="29"/>
        <v>243</v>
      </c>
      <c r="I95" s="220">
        <f t="shared" si="29"/>
        <v>0</v>
      </c>
      <c r="J95" s="220">
        <f t="shared" si="29"/>
        <v>258</v>
      </c>
      <c r="K95" s="220">
        <f t="shared" si="29"/>
        <v>3</v>
      </c>
      <c r="L95" s="220">
        <f t="shared" si="29"/>
        <v>7</v>
      </c>
      <c r="M95" s="221">
        <f t="shared" si="29"/>
        <v>25880</v>
      </c>
      <c r="N95" s="221">
        <f t="shared" si="29"/>
        <v>10095</v>
      </c>
      <c r="O95" s="220">
        <f t="shared" si="29"/>
        <v>40.5</v>
      </c>
      <c r="P95" s="220">
        <f t="shared" si="29"/>
        <v>0</v>
      </c>
      <c r="Q95" s="120">
        <f t="shared" si="22"/>
        <v>15744.5</v>
      </c>
      <c r="R95" s="118">
        <f>SUM(R89:R94)</f>
        <v>384</v>
      </c>
      <c r="T95" s="172"/>
      <c r="U95" s="253">
        <f>SUM(U94,U87,U80,U73,U66,U60,U52)</f>
        <v>0</v>
      </c>
      <c r="V95" s="177"/>
    </row>
    <row r="96" spans="1:22" ht="12.75" customHeight="1">
      <c r="A96" s="387">
        <v>43660</v>
      </c>
      <c r="B96" s="202" t="s">
        <v>112</v>
      </c>
      <c r="C96" s="203">
        <v>469</v>
      </c>
      <c r="D96" s="203">
        <v>67</v>
      </c>
      <c r="E96" s="203">
        <v>54</v>
      </c>
      <c r="F96" s="203">
        <v>137</v>
      </c>
      <c r="G96" s="203">
        <v>5</v>
      </c>
      <c r="H96" s="204">
        <v>112</v>
      </c>
      <c r="I96" s="204"/>
      <c r="J96" s="205">
        <v>67</v>
      </c>
      <c r="K96" s="205"/>
      <c r="L96" s="205"/>
      <c r="M96" s="206">
        <f aca="true" t="shared" si="30" ref="M96:M101">SUM(C96*15,F96*7.5,G96*7.5,H96*7.5,I96*7.5,J96*7.5,K96*100,L96*20)</f>
        <v>9442.5</v>
      </c>
      <c r="N96" s="207">
        <v>3907.5</v>
      </c>
      <c r="O96" s="208"/>
      <c r="P96" s="209"/>
      <c r="Q96" s="122">
        <f t="shared" si="22"/>
        <v>5535</v>
      </c>
      <c r="R96" s="210">
        <v>139</v>
      </c>
      <c r="T96" s="172"/>
      <c r="U96" s="109"/>
      <c r="V96" s="177"/>
    </row>
    <row r="97" spans="1:22" ht="12.75" customHeight="1">
      <c r="A97" s="387"/>
      <c r="B97" s="202" t="s">
        <v>113</v>
      </c>
      <c r="C97" s="203"/>
      <c r="D97" s="203"/>
      <c r="E97" s="203"/>
      <c r="F97" s="203"/>
      <c r="G97" s="203"/>
      <c r="H97" s="204"/>
      <c r="I97" s="204"/>
      <c r="J97" s="205"/>
      <c r="K97" s="205"/>
      <c r="L97" s="205"/>
      <c r="M97" s="206">
        <f t="shared" si="30"/>
        <v>0</v>
      </c>
      <c r="N97" s="207">
        <v>0</v>
      </c>
      <c r="O97" s="211"/>
      <c r="P97" s="212"/>
      <c r="Q97" s="122">
        <f t="shared" si="22"/>
        <v>0</v>
      </c>
      <c r="R97" s="210"/>
      <c r="T97" s="172"/>
      <c r="U97" s="109"/>
      <c r="V97" s="177"/>
    </row>
    <row r="98" spans="1:22" ht="12.75" customHeight="1">
      <c r="A98" s="387"/>
      <c r="B98" s="202" t="s">
        <v>114</v>
      </c>
      <c r="C98" s="203">
        <v>507</v>
      </c>
      <c r="D98" s="203"/>
      <c r="E98" s="203">
        <v>10</v>
      </c>
      <c r="F98" s="203">
        <v>130</v>
      </c>
      <c r="G98" s="203">
        <v>8</v>
      </c>
      <c r="H98" s="204">
        <v>64</v>
      </c>
      <c r="I98" s="204">
        <v>1</v>
      </c>
      <c r="J98" s="205">
        <v>116</v>
      </c>
      <c r="K98" s="205"/>
      <c r="L98" s="205"/>
      <c r="M98" s="206">
        <f t="shared" si="30"/>
        <v>9997.5</v>
      </c>
      <c r="N98" s="207">
        <v>3300</v>
      </c>
      <c r="O98" s="208">
        <v>15</v>
      </c>
      <c r="P98" s="212"/>
      <c r="Q98" s="122">
        <f t="shared" si="22"/>
        <v>6682.5</v>
      </c>
      <c r="R98" s="210">
        <v>114</v>
      </c>
      <c r="T98" s="172"/>
      <c r="U98" s="109"/>
      <c r="V98" s="177"/>
    </row>
    <row r="99" spans="1:22" ht="12.75" customHeight="1">
      <c r="A99" s="387"/>
      <c r="B99" s="213" t="s">
        <v>139</v>
      </c>
      <c r="C99" s="214">
        <v>260</v>
      </c>
      <c r="D99" s="214">
        <v>1</v>
      </c>
      <c r="E99" s="214">
        <v>7</v>
      </c>
      <c r="F99" s="214">
        <v>84</v>
      </c>
      <c r="G99" s="214">
        <v>0</v>
      </c>
      <c r="H99" s="215">
        <v>25</v>
      </c>
      <c r="I99" s="215">
        <v>0</v>
      </c>
      <c r="J99" s="216">
        <v>31</v>
      </c>
      <c r="K99" s="216"/>
      <c r="L99" s="216"/>
      <c r="M99" s="207">
        <f t="shared" si="30"/>
        <v>4950</v>
      </c>
      <c r="N99" s="207">
        <v>1485</v>
      </c>
      <c r="O99" s="217">
        <v>7.5</v>
      </c>
      <c r="P99" s="218"/>
      <c r="Q99" s="122">
        <f t="shared" si="22"/>
        <v>3457.5</v>
      </c>
      <c r="R99" s="114">
        <v>67</v>
      </c>
      <c r="T99" s="172"/>
      <c r="U99" s="109"/>
      <c r="V99" s="177"/>
    </row>
    <row r="100" spans="1:22" ht="12.75" customHeight="1">
      <c r="A100" s="387"/>
      <c r="B100" s="202" t="s">
        <v>115</v>
      </c>
      <c r="C100" s="203">
        <v>199</v>
      </c>
      <c r="D100" s="203">
        <v>30</v>
      </c>
      <c r="E100" s="203">
        <v>11</v>
      </c>
      <c r="F100" s="203">
        <v>76</v>
      </c>
      <c r="G100" s="203">
        <v>5</v>
      </c>
      <c r="H100" s="204">
        <v>51</v>
      </c>
      <c r="I100" s="204"/>
      <c r="J100" s="205">
        <v>52</v>
      </c>
      <c r="K100" s="205"/>
      <c r="L100" s="205"/>
      <c r="M100" s="206">
        <f t="shared" si="30"/>
        <v>4365</v>
      </c>
      <c r="N100" s="207">
        <v>1672.5</v>
      </c>
      <c r="O100" s="208"/>
      <c r="P100" s="212"/>
      <c r="Q100" s="122">
        <f t="shared" si="22"/>
        <v>2692.5</v>
      </c>
      <c r="R100" s="210">
        <v>66</v>
      </c>
      <c r="T100" s="172"/>
      <c r="U100" s="109"/>
      <c r="V100" s="177"/>
    </row>
    <row r="101" spans="1:22" ht="12.75" customHeight="1">
      <c r="A101" s="387"/>
      <c r="B101" s="202" t="s">
        <v>116</v>
      </c>
      <c r="C101" s="203">
        <v>78</v>
      </c>
      <c r="D101" s="203">
        <v>42</v>
      </c>
      <c r="E101" s="203">
        <v>14</v>
      </c>
      <c r="F101" s="203">
        <v>28</v>
      </c>
      <c r="G101" s="203">
        <v>2</v>
      </c>
      <c r="H101" s="204">
        <v>15</v>
      </c>
      <c r="I101" s="204">
        <v>1</v>
      </c>
      <c r="J101" s="205">
        <v>27</v>
      </c>
      <c r="K101" s="205"/>
      <c r="L101" s="205"/>
      <c r="M101" s="206">
        <f t="shared" si="30"/>
        <v>1717.5</v>
      </c>
      <c r="N101" s="207">
        <v>697.5</v>
      </c>
      <c r="O101" s="208"/>
      <c r="P101" s="212"/>
      <c r="Q101" s="122">
        <f t="shared" si="22"/>
        <v>1020</v>
      </c>
      <c r="R101" s="210">
        <v>28</v>
      </c>
      <c r="T101" s="172"/>
      <c r="U101" s="109"/>
      <c r="V101" s="177"/>
    </row>
    <row r="102" spans="1:22" ht="12.75" customHeight="1">
      <c r="A102" s="387"/>
      <c r="B102" s="219" t="s">
        <v>117</v>
      </c>
      <c r="C102" s="220">
        <f aca="true" t="shared" si="31" ref="C102:P102">SUM(C96:C101)</f>
        <v>1513</v>
      </c>
      <c r="D102" s="220">
        <f t="shared" si="31"/>
        <v>140</v>
      </c>
      <c r="E102" s="220">
        <f t="shared" si="31"/>
        <v>96</v>
      </c>
      <c r="F102" s="220">
        <f t="shared" si="31"/>
        <v>455</v>
      </c>
      <c r="G102" s="220">
        <f t="shared" si="31"/>
        <v>20</v>
      </c>
      <c r="H102" s="220">
        <f t="shared" si="31"/>
        <v>267</v>
      </c>
      <c r="I102" s="220">
        <f t="shared" si="31"/>
        <v>2</v>
      </c>
      <c r="J102" s="220">
        <f t="shared" si="31"/>
        <v>293</v>
      </c>
      <c r="K102" s="220">
        <f t="shared" si="31"/>
        <v>0</v>
      </c>
      <c r="L102" s="220">
        <f t="shared" si="31"/>
        <v>0</v>
      </c>
      <c r="M102" s="221">
        <f t="shared" si="31"/>
        <v>30472.5</v>
      </c>
      <c r="N102" s="221">
        <f t="shared" si="31"/>
        <v>11062.5</v>
      </c>
      <c r="O102" s="220">
        <f t="shared" si="31"/>
        <v>22.5</v>
      </c>
      <c r="P102" s="220">
        <f t="shared" si="31"/>
        <v>0</v>
      </c>
      <c r="Q102" s="120">
        <f t="shared" si="22"/>
        <v>19387.5</v>
      </c>
      <c r="R102" s="118">
        <f>SUM(R96:R101)</f>
        <v>414</v>
      </c>
      <c r="T102" s="172"/>
      <c r="U102" s="168">
        <f>SUM(U96:U101)</f>
        <v>0</v>
      </c>
      <c r="V102" s="177"/>
    </row>
    <row r="103" spans="1:22" ht="12.75" customHeight="1">
      <c r="A103" s="402" t="s">
        <v>118</v>
      </c>
      <c r="B103" s="402"/>
      <c r="C103" s="201">
        <f aca="true" t="shared" si="32" ref="C103:R103">SUM(C60,C67,C74,C81,C88,C95,C102)</f>
        <v>6465</v>
      </c>
      <c r="D103" s="201">
        <f t="shared" si="32"/>
        <v>631</v>
      </c>
      <c r="E103" s="201">
        <f t="shared" si="32"/>
        <v>588</v>
      </c>
      <c r="F103" s="201">
        <f t="shared" si="32"/>
        <v>2234</v>
      </c>
      <c r="G103" s="201">
        <f t="shared" si="32"/>
        <v>70</v>
      </c>
      <c r="H103" s="201">
        <f t="shared" si="32"/>
        <v>1325</v>
      </c>
      <c r="I103" s="201">
        <f t="shared" si="32"/>
        <v>8</v>
      </c>
      <c r="J103" s="201">
        <f t="shared" si="32"/>
        <v>1048</v>
      </c>
      <c r="K103" s="201">
        <f t="shared" si="32"/>
        <v>6</v>
      </c>
      <c r="L103" s="201">
        <f t="shared" si="32"/>
        <v>11</v>
      </c>
      <c r="M103" s="201">
        <f t="shared" si="32"/>
        <v>132932.5</v>
      </c>
      <c r="N103" s="201">
        <f t="shared" si="32"/>
        <v>46275</v>
      </c>
      <c r="O103" s="201">
        <f t="shared" si="32"/>
        <v>93</v>
      </c>
      <c r="P103" s="201">
        <f t="shared" si="32"/>
        <v>15</v>
      </c>
      <c r="Q103" s="201">
        <f t="shared" si="32"/>
        <v>86579.5</v>
      </c>
      <c r="R103" s="201">
        <f t="shared" si="32"/>
        <v>1722</v>
      </c>
      <c r="T103" s="172"/>
      <c r="U103" s="168"/>
      <c r="V103" s="177"/>
    </row>
    <row r="104" spans="1:22" ht="12.75" customHeight="1">
      <c r="A104" s="387">
        <v>43661</v>
      </c>
      <c r="B104" s="202" t="s">
        <v>112</v>
      </c>
      <c r="C104" s="203">
        <v>463</v>
      </c>
      <c r="D104" s="203">
        <v>48</v>
      </c>
      <c r="E104" s="203">
        <v>39</v>
      </c>
      <c r="F104" s="203">
        <v>171</v>
      </c>
      <c r="G104" s="203">
        <v>3</v>
      </c>
      <c r="H104" s="204">
        <v>137</v>
      </c>
      <c r="I104" s="204"/>
      <c r="J104" s="205">
        <v>70</v>
      </c>
      <c r="K104" s="205">
        <v>2</v>
      </c>
      <c r="L104" s="205">
        <v>5</v>
      </c>
      <c r="M104" s="206">
        <f aca="true" t="shared" si="33" ref="M104:M109">SUM(C104*15,F104*7.5,G104*7.5,H104*7.5,I104*7.5,J104*7.5,K104*100,L104*20)</f>
        <v>10102.5</v>
      </c>
      <c r="N104" s="207">
        <v>3782.5</v>
      </c>
      <c r="O104" s="208"/>
      <c r="P104" s="209"/>
      <c r="Q104" s="122">
        <f aca="true" t="shared" si="34" ref="Q104:Q152">SUM(M104-N104)-O104+P104</f>
        <v>6320</v>
      </c>
      <c r="R104" s="210">
        <v>116</v>
      </c>
      <c r="T104" s="172"/>
      <c r="U104" s="109"/>
      <c r="V104" s="177"/>
    </row>
    <row r="105" spans="1:22" ht="12.75" customHeight="1">
      <c r="A105" s="387"/>
      <c r="B105" s="202" t="s">
        <v>113</v>
      </c>
      <c r="C105" s="203"/>
      <c r="D105" s="203"/>
      <c r="E105" s="203"/>
      <c r="F105" s="203"/>
      <c r="G105" s="203"/>
      <c r="H105" s="204"/>
      <c r="I105" s="204"/>
      <c r="J105" s="205"/>
      <c r="K105" s="205"/>
      <c r="L105" s="205"/>
      <c r="M105" s="206">
        <f t="shared" si="33"/>
        <v>0</v>
      </c>
      <c r="N105" s="207">
        <v>0</v>
      </c>
      <c r="O105" s="211"/>
      <c r="P105" s="212"/>
      <c r="Q105" s="122">
        <f t="shared" si="34"/>
        <v>0</v>
      </c>
      <c r="R105" s="210"/>
      <c r="T105" s="172"/>
      <c r="U105" s="109"/>
      <c r="V105" s="177"/>
    </row>
    <row r="106" spans="1:22" ht="12.75" customHeight="1">
      <c r="A106" s="387"/>
      <c r="B106" s="202" t="s">
        <v>114</v>
      </c>
      <c r="C106" s="203"/>
      <c r="D106" s="203"/>
      <c r="E106" s="203"/>
      <c r="F106" s="203"/>
      <c r="G106" s="203"/>
      <c r="H106" s="204"/>
      <c r="I106" s="204"/>
      <c r="J106" s="205"/>
      <c r="K106" s="205"/>
      <c r="L106" s="205"/>
      <c r="M106" s="206">
        <f t="shared" si="33"/>
        <v>0</v>
      </c>
      <c r="N106" s="207">
        <v>0</v>
      </c>
      <c r="O106" s="208"/>
      <c r="P106" s="212"/>
      <c r="Q106" s="122">
        <f t="shared" si="34"/>
        <v>0</v>
      </c>
      <c r="R106" s="210"/>
      <c r="T106" s="172"/>
      <c r="U106" s="109"/>
      <c r="V106" s="177"/>
    </row>
    <row r="107" spans="1:22" ht="12.75" customHeight="1">
      <c r="A107" s="387"/>
      <c r="B107" s="213" t="s">
        <v>139</v>
      </c>
      <c r="C107" s="214">
        <v>176</v>
      </c>
      <c r="D107" s="214">
        <v>0</v>
      </c>
      <c r="E107" s="214">
        <v>7</v>
      </c>
      <c r="F107" s="214">
        <v>57</v>
      </c>
      <c r="G107" s="214">
        <v>0</v>
      </c>
      <c r="H107" s="215">
        <v>44</v>
      </c>
      <c r="I107" s="215">
        <v>0</v>
      </c>
      <c r="J107" s="216">
        <v>10</v>
      </c>
      <c r="K107" s="216">
        <v>0</v>
      </c>
      <c r="L107" s="216"/>
      <c r="M107" s="207">
        <f t="shared" si="33"/>
        <v>3472.5</v>
      </c>
      <c r="N107" s="207">
        <v>990</v>
      </c>
      <c r="O107" s="217"/>
      <c r="P107" s="218"/>
      <c r="Q107" s="122">
        <f t="shared" si="34"/>
        <v>2482.5</v>
      </c>
      <c r="R107" s="114">
        <v>7</v>
      </c>
      <c r="T107" s="172"/>
      <c r="U107" s="109"/>
      <c r="V107" s="177"/>
    </row>
    <row r="108" spans="1:22" ht="12.75" customHeight="1">
      <c r="A108" s="387"/>
      <c r="B108" s="202" t="s">
        <v>115</v>
      </c>
      <c r="C108" s="203">
        <v>153</v>
      </c>
      <c r="D108" s="203">
        <v>47</v>
      </c>
      <c r="E108" s="203">
        <v>10</v>
      </c>
      <c r="F108" s="203">
        <v>59</v>
      </c>
      <c r="G108" s="203"/>
      <c r="H108" s="204">
        <v>41</v>
      </c>
      <c r="I108" s="204"/>
      <c r="J108" s="205">
        <v>11</v>
      </c>
      <c r="K108" s="205"/>
      <c r="L108" s="205"/>
      <c r="M108" s="206">
        <f t="shared" si="33"/>
        <v>3127.5</v>
      </c>
      <c r="N108" s="207">
        <v>937.5</v>
      </c>
      <c r="O108" s="208"/>
      <c r="P108" s="212"/>
      <c r="Q108" s="122">
        <f t="shared" si="34"/>
        <v>2190</v>
      </c>
      <c r="R108" s="210">
        <v>36</v>
      </c>
      <c r="T108" s="172"/>
      <c r="U108" s="109"/>
      <c r="V108" s="177"/>
    </row>
    <row r="109" spans="1:22" ht="12.75" customHeight="1">
      <c r="A109" s="387"/>
      <c r="B109" s="202" t="s">
        <v>116</v>
      </c>
      <c r="C109" s="203">
        <v>61</v>
      </c>
      <c r="D109" s="203">
        <v>26</v>
      </c>
      <c r="E109" s="203">
        <v>9</v>
      </c>
      <c r="F109" s="203">
        <v>13</v>
      </c>
      <c r="G109" s="203">
        <v>1</v>
      </c>
      <c r="H109" s="204">
        <v>15</v>
      </c>
      <c r="I109" s="204"/>
      <c r="J109" s="205">
        <v>6</v>
      </c>
      <c r="K109" s="205"/>
      <c r="L109" s="205"/>
      <c r="M109" s="206">
        <f t="shared" si="33"/>
        <v>1177.5</v>
      </c>
      <c r="N109" s="207">
        <v>397.5</v>
      </c>
      <c r="O109" s="208"/>
      <c r="P109" s="212"/>
      <c r="Q109" s="122">
        <f t="shared" si="34"/>
        <v>780</v>
      </c>
      <c r="R109" s="210">
        <v>11</v>
      </c>
      <c r="T109" s="172"/>
      <c r="U109" s="109"/>
      <c r="V109" s="177"/>
    </row>
    <row r="110" spans="1:22" ht="12.75" customHeight="1">
      <c r="A110" s="387"/>
      <c r="B110" s="219" t="s">
        <v>117</v>
      </c>
      <c r="C110" s="220">
        <f aca="true" t="shared" si="35" ref="C110:P110">SUM(C104:C109)</f>
        <v>853</v>
      </c>
      <c r="D110" s="220">
        <f t="shared" si="35"/>
        <v>121</v>
      </c>
      <c r="E110" s="220">
        <f t="shared" si="35"/>
        <v>65</v>
      </c>
      <c r="F110" s="220">
        <f t="shared" si="35"/>
        <v>300</v>
      </c>
      <c r="G110" s="220">
        <f t="shared" si="35"/>
        <v>4</v>
      </c>
      <c r="H110" s="220">
        <f t="shared" si="35"/>
        <v>237</v>
      </c>
      <c r="I110" s="220">
        <f t="shared" si="35"/>
        <v>0</v>
      </c>
      <c r="J110" s="220">
        <f t="shared" si="35"/>
        <v>97</v>
      </c>
      <c r="K110" s="220">
        <f t="shared" si="35"/>
        <v>2</v>
      </c>
      <c r="L110" s="220">
        <f t="shared" si="35"/>
        <v>5</v>
      </c>
      <c r="M110" s="221">
        <f t="shared" si="35"/>
        <v>17880</v>
      </c>
      <c r="N110" s="221">
        <f t="shared" si="35"/>
        <v>6107.5</v>
      </c>
      <c r="O110" s="220">
        <f t="shared" si="35"/>
        <v>0</v>
      </c>
      <c r="P110" s="220">
        <f t="shared" si="35"/>
        <v>0</v>
      </c>
      <c r="Q110" s="120">
        <f t="shared" si="34"/>
        <v>11772.5</v>
      </c>
      <c r="R110" s="118">
        <f>SUM(R104:R109)</f>
        <v>170</v>
      </c>
      <c r="T110" s="172"/>
      <c r="U110" s="168">
        <f>SUM(U104:U109)</f>
        <v>0</v>
      </c>
      <c r="V110" s="177"/>
    </row>
    <row r="111" spans="1:22" ht="12.75" customHeight="1">
      <c r="A111" s="387">
        <v>43662</v>
      </c>
      <c r="B111" s="202" t="s">
        <v>112</v>
      </c>
      <c r="C111" s="203">
        <v>150</v>
      </c>
      <c r="D111" s="203">
        <v>37</v>
      </c>
      <c r="E111" s="203">
        <v>16</v>
      </c>
      <c r="F111" s="203">
        <v>27</v>
      </c>
      <c r="G111" s="203"/>
      <c r="H111" s="204">
        <v>47</v>
      </c>
      <c r="I111" s="204"/>
      <c r="J111" s="205">
        <v>17</v>
      </c>
      <c r="K111" s="205"/>
      <c r="L111" s="205"/>
      <c r="M111" s="206">
        <f aca="true" t="shared" si="36" ref="M111:M116">SUM(C111*15,F111*7.5,G111*7.5,H111*7.5,I111*7.5,J111*7.5,K111*100,L111*20)</f>
        <v>2932.5</v>
      </c>
      <c r="N111" s="207">
        <v>570</v>
      </c>
      <c r="O111" s="208"/>
      <c r="P111" s="209"/>
      <c r="Q111" s="122">
        <f t="shared" si="34"/>
        <v>2362.5</v>
      </c>
      <c r="R111" s="210">
        <v>21</v>
      </c>
      <c r="T111" s="172"/>
      <c r="U111" s="109"/>
      <c r="V111" s="177"/>
    </row>
    <row r="112" spans="1:22" ht="12.75" customHeight="1">
      <c r="A112" s="387"/>
      <c r="B112" s="202" t="s">
        <v>113</v>
      </c>
      <c r="C112" s="203"/>
      <c r="D112" s="203"/>
      <c r="E112" s="203"/>
      <c r="F112" s="203"/>
      <c r="G112" s="203"/>
      <c r="H112" s="204"/>
      <c r="I112" s="204"/>
      <c r="J112" s="205"/>
      <c r="K112" s="205"/>
      <c r="L112" s="205"/>
      <c r="M112" s="206">
        <f t="shared" si="36"/>
        <v>0</v>
      </c>
      <c r="N112" s="207">
        <v>0</v>
      </c>
      <c r="O112" s="211"/>
      <c r="P112" s="212"/>
      <c r="Q112" s="122">
        <f t="shared" si="34"/>
        <v>0</v>
      </c>
      <c r="R112" s="210"/>
      <c r="T112" s="172"/>
      <c r="U112" s="109"/>
      <c r="V112" s="177"/>
    </row>
    <row r="113" spans="1:22" ht="12.75" customHeight="1">
      <c r="A113" s="387"/>
      <c r="B113" s="202" t="s">
        <v>114</v>
      </c>
      <c r="C113" s="203">
        <v>227</v>
      </c>
      <c r="D113" s="203">
        <v>31</v>
      </c>
      <c r="E113" s="203">
        <v>17</v>
      </c>
      <c r="F113" s="203">
        <v>11</v>
      </c>
      <c r="G113" s="203"/>
      <c r="H113" s="204">
        <v>62</v>
      </c>
      <c r="I113" s="204"/>
      <c r="J113" s="205">
        <v>38</v>
      </c>
      <c r="K113" s="205"/>
      <c r="L113" s="205"/>
      <c r="M113" s="206">
        <f t="shared" si="36"/>
        <v>4237.5</v>
      </c>
      <c r="N113" s="207">
        <v>922.5</v>
      </c>
      <c r="O113" s="208"/>
      <c r="P113" s="212"/>
      <c r="Q113" s="122">
        <f t="shared" si="34"/>
        <v>3315</v>
      </c>
      <c r="R113" s="210">
        <v>32</v>
      </c>
      <c r="T113" s="172"/>
      <c r="U113" s="109"/>
      <c r="V113" s="177"/>
    </row>
    <row r="114" spans="1:22" ht="12.75" customHeight="1">
      <c r="A114" s="387"/>
      <c r="B114" s="213" t="s">
        <v>139</v>
      </c>
      <c r="C114" s="214">
        <v>48</v>
      </c>
      <c r="D114" s="214">
        <v>17</v>
      </c>
      <c r="E114" s="214">
        <v>5</v>
      </c>
      <c r="F114" s="214">
        <v>17</v>
      </c>
      <c r="G114" s="214">
        <v>0</v>
      </c>
      <c r="H114" s="215">
        <v>10</v>
      </c>
      <c r="I114" s="215">
        <v>1</v>
      </c>
      <c r="J114" s="216">
        <v>2</v>
      </c>
      <c r="K114" s="216"/>
      <c r="L114" s="216"/>
      <c r="M114" s="207">
        <f t="shared" si="36"/>
        <v>945</v>
      </c>
      <c r="N114" s="207">
        <v>405</v>
      </c>
      <c r="O114" s="217"/>
      <c r="P114" s="218"/>
      <c r="Q114" s="122">
        <f t="shared" si="34"/>
        <v>540</v>
      </c>
      <c r="R114" s="114">
        <v>19</v>
      </c>
      <c r="T114" s="172"/>
      <c r="U114" s="109"/>
      <c r="V114" s="177"/>
    </row>
    <row r="115" spans="1:22" ht="12.75" customHeight="1">
      <c r="A115" s="387"/>
      <c r="B115" s="202" t="s">
        <v>115</v>
      </c>
      <c r="C115" s="203">
        <v>72</v>
      </c>
      <c r="D115" s="203">
        <v>27</v>
      </c>
      <c r="E115" s="203">
        <v>8</v>
      </c>
      <c r="F115" s="203">
        <v>19</v>
      </c>
      <c r="G115" s="203"/>
      <c r="H115" s="204">
        <v>4</v>
      </c>
      <c r="I115" s="204"/>
      <c r="J115" s="205">
        <v>8</v>
      </c>
      <c r="K115" s="205"/>
      <c r="L115" s="205"/>
      <c r="M115" s="206">
        <f t="shared" si="36"/>
        <v>1312.5</v>
      </c>
      <c r="N115" s="207">
        <v>277.5</v>
      </c>
      <c r="O115" s="208"/>
      <c r="P115" s="212"/>
      <c r="Q115" s="122">
        <f t="shared" si="34"/>
        <v>1035</v>
      </c>
      <c r="R115" s="210">
        <v>11</v>
      </c>
      <c r="T115" s="172"/>
      <c r="U115" s="109"/>
      <c r="V115" s="177"/>
    </row>
    <row r="116" spans="1:22" ht="12.75" customHeight="1">
      <c r="A116" s="387"/>
      <c r="B116" s="202" t="s">
        <v>116</v>
      </c>
      <c r="C116" s="203">
        <v>12</v>
      </c>
      <c r="D116" s="203">
        <v>22</v>
      </c>
      <c r="E116" s="203">
        <v>7</v>
      </c>
      <c r="F116" s="203"/>
      <c r="G116" s="203"/>
      <c r="H116" s="204">
        <v>5</v>
      </c>
      <c r="I116" s="204"/>
      <c r="J116" s="205">
        <v>5</v>
      </c>
      <c r="K116" s="205"/>
      <c r="L116" s="205"/>
      <c r="M116" s="206">
        <f t="shared" si="36"/>
        <v>255</v>
      </c>
      <c r="N116" s="207">
        <v>7.5</v>
      </c>
      <c r="O116" s="208"/>
      <c r="P116" s="212"/>
      <c r="Q116" s="122">
        <f t="shared" si="34"/>
        <v>247.5</v>
      </c>
      <c r="R116" s="210">
        <v>1</v>
      </c>
      <c r="T116" s="172"/>
      <c r="U116" s="168">
        <f>SUM(U111:U115)</f>
        <v>0</v>
      </c>
      <c r="V116" s="177"/>
    </row>
    <row r="117" spans="1:22" ht="12.75" customHeight="1">
      <c r="A117" s="387"/>
      <c r="B117" s="219" t="s">
        <v>117</v>
      </c>
      <c r="C117" s="220">
        <f aca="true" t="shared" si="37" ref="C117:P117">SUM(C111:C116)</f>
        <v>509</v>
      </c>
      <c r="D117" s="220">
        <f t="shared" si="37"/>
        <v>134</v>
      </c>
      <c r="E117" s="220">
        <f t="shared" si="37"/>
        <v>53</v>
      </c>
      <c r="F117" s="220">
        <f t="shared" si="37"/>
        <v>74</v>
      </c>
      <c r="G117" s="220">
        <f t="shared" si="37"/>
        <v>0</v>
      </c>
      <c r="H117" s="220">
        <f t="shared" si="37"/>
        <v>128</v>
      </c>
      <c r="I117" s="220">
        <f t="shared" si="37"/>
        <v>1</v>
      </c>
      <c r="J117" s="220">
        <f t="shared" si="37"/>
        <v>70</v>
      </c>
      <c r="K117" s="220">
        <f t="shared" si="37"/>
        <v>0</v>
      </c>
      <c r="L117" s="220">
        <f t="shared" si="37"/>
        <v>0</v>
      </c>
      <c r="M117" s="221">
        <f t="shared" si="37"/>
        <v>9682.5</v>
      </c>
      <c r="N117" s="221">
        <f t="shared" si="37"/>
        <v>2182.5</v>
      </c>
      <c r="O117" s="220">
        <f t="shared" si="37"/>
        <v>0</v>
      </c>
      <c r="P117" s="220">
        <f t="shared" si="37"/>
        <v>0</v>
      </c>
      <c r="Q117" s="120">
        <f t="shared" si="34"/>
        <v>7500</v>
      </c>
      <c r="R117" s="118">
        <f>SUM(R111:R116)</f>
        <v>84</v>
      </c>
      <c r="U117" s="109"/>
      <c r="V117" s="254"/>
    </row>
    <row r="118" spans="1:22" ht="12.75" customHeight="1">
      <c r="A118" s="387">
        <v>43663</v>
      </c>
      <c r="B118" s="202" t="s">
        <v>112</v>
      </c>
      <c r="C118" s="203">
        <v>373</v>
      </c>
      <c r="D118" s="203">
        <v>12</v>
      </c>
      <c r="E118" s="203">
        <v>7</v>
      </c>
      <c r="F118" s="203">
        <v>30</v>
      </c>
      <c r="G118" s="203"/>
      <c r="H118" s="204">
        <v>13</v>
      </c>
      <c r="I118" s="204"/>
      <c r="J118" s="205">
        <v>17</v>
      </c>
      <c r="K118" s="205"/>
      <c r="L118" s="205"/>
      <c r="M118" s="206">
        <f aca="true" t="shared" si="38" ref="M118:M123">SUM(C118*15,F118*7.5,G118*7.5,H118*7.5,I118*7.5,J118*7.5,K118*100,L118*20)</f>
        <v>6045</v>
      </c>
      <c r="N118" s="207">
        <v>352.5</v>
      </c>
      <c r="O118" s="208"/>
      <c r="P118" s="209"/>
      <c r="Q118" s="122">
        <f t="shared" si="34"/>
        <v>5692.5</v>
      </c>
      <c r="R118" s="210">
        <v>13</v>
      </c>
      <c r="U118" s="109"/>
      <c r="V118" s="254"/>
    </row>
    <row r="119" spans="1:22" ht="12.75" customHeight="1">
      <c r="A119" s="387"/>
      <c r="B119" s="202" t="s">
        <v>113</v>
      </c>
      <c r="C119" s="203"/>
      <c r="D119" s="203"/>
      <c r="E119" s="203"/>
      <c r="F119" s="203"/>
      <c r="G119" s="203"/>
      <c r="H119" s="204"/>
      <c r="I119" s="204"/>
      <c r="J119" s="205"/>
      <c r="K119" s="205"/>
      <c r="L119" s="205"/>
      <c r="M119" s="206">
        <f t="shared" si="38"/>
        <v>0</v>
      </c>
      <c r="N119" s="207">
        <v>0</v>
      </c>
      <c r="O119" s="211"/>
      <c r="P119" s="212"/>
      <c r="Q119" s="122">
        <f t="shared" si="34"/>
        <v>0</v>
      </c>
      <c r="R119" s="210"/>
      <c r="U119" s="109"/>
      <c r="V119" s="254"/>
    </row>
    <row r="120" spans="1:22" ht="12.75" customHeight="1">
      <c r="A120" s="387"/>
      <c r="B120" s="202" t="s">
        <v>114</v>
      </c>
      <c r="C120" s="203">
        <v>230</v>
      </c>
      <c r="D120" s="203">
        <v>12</v>
      </c>
      <c r="E120" s="203">
        <v>11</v>
      </c>
      <c r="F120" s="203">
        <v>64</v>
      </c>
      <c r="G120" s="203"/>
      <c r="H120" s="204">
        <v>58</v>
      </c>
      <c r="I120" s="204"/>
      <c r="J120" s="205">
        <v>24</v>
      </c>
      <c r="K120" s="205"/>
      <c r="L120" s="205"/>
      <c r="M120" s="206">
        <f t="shared" si="38"/>
        <v>4545</v>
      </c>
      <c r="N120" s="207">
        <v>960</v>
      </c>
      <c r="O120" s="208"/>
      <c r="P120" s="212"/>
      <c r="Q120" s="122">
        <f t="shared" si="34"/>
        <v>3585</v>
      </c>
      <c r="R120" s="210">
        <v>37</v>
      </c>
      <c r="U120" s="109"/>
      <c r="V120" s="254"/>
    </row>
    <row r="121" spans="1:22" ht="12.75" customHeight="1">
      <c r="A121" s="387"/>
      <c r="B121" s="213" t="s">
        <v>139</v>
      </c>
      <c r="C121" s="214">
        <v>115</v>
      </c>
      <c r="D121" s="214">
        <v>1</v>
      </c>
      <c r="E121" s="214">
        <v>3</v>
      </c>
      <c r="F121" s="214">
        <v>31</v>
      </c>
      <c r="G121" s="214">
        <v>0</v>
      </c>
      <c r="H121" s="215">
        <v>27</v>
      </c>
      <c r="I121" s="215">
        <v>0</v>
      </c>
      <c r="J121" s="216">
        <v>7</v>
      </c>
      <c r="K121" s="216"/>
      <c r="L121" s="216"/>
      <c r="M121" s="207">
        <f t="shared" si="38"/>
        <v>2212.5</v>
      </c>
      <c r="N121" s="207">
        <v>532.5</v>
      </c>
      <c r="O121" s="217"/>
      <c r="P121" s="218">
        <v>10</v>
      </c>
      <c r="Q121" s="122">
        <f t="shared" si="34"/>
        <v>1690</v>
      </c>
      <c r="R121" s="114">
        <v>22</v>
      </c>
      <c r="U121" s="109"/>
      <c r="V121" s="254"/>
    </row>
    <row r="122" spans="1:22" ht="12.75" customHeight="1">
      <c r="A122" s="387"/>
      <c r="B122" s="202" t="s">
        <v>115</v>
      </c>
      <c r="C122" s="203">
        <v>73</v>
      </c>
      <c r="D122" s="203">
        <v>32</v>
      </c>
      <c r="E122" s="203">
        <v>7</v>
      </c>
      <c r="F122" s="203">
        <v>32</v>
      </c>
      <c r="G122" s="203">
        <v>1</v>
      </c>
      <c r="H122" s="204">
        <v>29</v>
      </c>
      <c r="I122" s="204"/>
      <c r="J122" s="205">
        <v>6</v>
      </c>
      <c r="K122" s="205"/>
      <c r="L122" s="205"/>
      <c r="M122" s="206">
        <f t="shared" si="38"/>
        <v>1605</v>
      </c>
      <c r="N122" s="207">
        <v>255</v>
      </c>
      <c r="O122" s="208"/>
      <c r="P122" s="212"/>
      <c r="Q122" s="122">
        <f t="shared" si="34"/>
        <v>1350</v>
      </c>
      <c r="R122" s="210">
        <v>13</v>
      </c>
      <c r="U122" s="109"/>
      <c r="V122" s="254"/>
    </row>
    <row r="123" spans="1:22" ht="12.75" customHeight="1">
      <c r="A123" s="387"/>
      <c r="B123" s="202" t="s">
        <v>116</v>
      </c>
      <c r="C123" s="203">
        <v>12</v>
      </c>
      <c r="D123" s="203">
        <v>11</v>
      </c>
      <c r="E123" s="203">
        <v>8</v>
      </c>
      <c r="F123" s="203">
        <v>6</v>
      </c>
      <c r="G123" s="203"/>
      <c r="H123" s="204"/>
      <c r="I123" s="204"/>
      <c r="J123" s="205">
        <v>1</v>
      </c>
      <c r="K123" s="205"/>
      <c r="L123" s="205"/>
      <c r="M123" s="206">
        <f t="shared" si="38"/>
        <v>232.5</v>
      </c>
      <c r="N123" s="207">
        <v>0</v>
      </c>
      <c r="O123" s="208"/>
      <c r="P123" s="212"/>
      <c r="Q123" s="122">
        <f t="shared" si="34"/>
        <v>232.5</v>
      </c>
      <c r="R123" s="210">
        <v>0</v>
      </c>
      <c r="U123" s="168">
        <f>SUM(U117:U122)</f>
        <v>0</v>
      </c>
      <c r="V123" s="254"/>
    </row>
    <row r="124" spans="1:22" ht="12.75" customHeight="1">
      <c r="A124" s="387"/>
      <c r="B124" s="219" t="s">
        <v>117</v>
      </c>
      <c r="C124" s="220">
        <f aca="true" t="shared" si="39" ref="C124:P124">SUM(C118:C123)</f>
        <v>803</v>
      </c>
      <c r="D124" s="220">
        <f t="shared" si="39"/>
        <v>68</v>
      </c>
      <c r="E124" s="220">
        <f t="shared" si="39"/>
        <v>36</v>
      </c>
      <c r="F124" s="220">
        <f t="shared" si="39"/>
        <v>163</v>
      </c>
      <c r="G124" s="220">
        <f t="shared" si="39"/>
        <v>1</v>
      </c>
      <c r="H124" s="220">
        <f t="shared" si="39"/>
        <v>127</v>
      </c>
      <c r="I124" s="220">
        <f t="shared" si="39"/>
        <v>0</v>
      </c>
      <c r="J124" s="220">
        <f t="shared" si="39"/>
        <v>55</v>
      </c>
      <c r="K124" s="220">
        <f t="shared" si="39"/>
        <v>0</v>
      </c>
      <c r="L124" s="220">
        <f t="shared" si="39"/>
        <v>0</v>
      </c>
      <c r="M124" s="221">
        <f t="shared" si="39"/>
        <v>14640</v>
      </c>
      <c r="N124" s="221">
        <f t="shared" si="39"/>
        <v>2100</v>
      </c>
      <c r="O124" s="220">
        <f t="shared" si="39"/>
        <v>0</v>
      </c>
      <c r="P124" s="220">
        <f t="shared" si="39"/>
        <v>10</v>
      </c>
      <c r="Q124" s="120">
        <f t="shared" si="34"/>
        <v>12550</v>
      </c>
      <c r="R124" s="118">
        <f>SUM(R118:R123)</f>
        <v>85</v>
      </c>
      <c r="U124" s="109"/>
      <c r="V124" s="177"/>
    </row>
    <row r="125" spans="1:22" ht="12.75" customHeight="1">
      <c r="A125" s="387">
        <v>43664</v>
      </c>
      <c r="B125" s="202" t="s">
        <v>112</v>
      </c>
      <c r="C125" s="203">
        <v>313</v>
      </c>
      <c r="D125" s="203">
        <v>30</v>
      </c>
      <c r="E125" s="203">
        <v>33</v>
      </c>
      <c r="F125" s="203">
        <v>93</v>
      </c>
      <c r="G125" s="203">
        <v>6</v>
      </c>
      <c r="H125" s="204">
        <v>75</v>
      </c>
      <c r="I125" s="204"/>
      <c r="J125" s="205">
        <v>36</v>
      </c>
      <c r="K125" s="205"/>
      <c r="L125" s="205"/>
      <c r="M125" s="206">
        <f aca="true" t="shared" si="40" ref="M125:M130">SUM(C125*15,F125*7.5,G125*7.5,H125*7.5,I125*7.5,J125*7.5,K125*100,L125*20)</f>
        <v>6270</v>
      </c>
      <c r="N125" s="207">
        <v>2130</v>
      </c>
      <c r="O125" s="208"/>
      <c r="P125" s="209"/>
      <c r="Q125" s="122">
        <f t="shared" si="34"/>
        <v>4140</v>
      </c>
      <c r="R125" s="210">
        <v>77</v>
      </c>
      <c r="U125" s="109"/>
      <c r="V125" s="177"/>
    </row>
    <row r="126" spans="1:22" ht="12.75" customHeight="1">
      <c r="A126" s="387"/>
      <c r="B126" s="202" t="s">
        <v>113</v>
      </c>
      <c r="C126" s="203"/>
      <c r="D126" s="203"/>
      <c r="E126" s="203"/>
      <c r="F126" s="203"/>
      <c r="G126" s="203"/>
      <c r="H126" s="204"/>
      <c r="I126" s="204"/>
      <c r="J126" s="205"/>
      <c r="K126" s="205"/>
      <c r="L126" s="205"/>
      <c r="M126" s="206">
        <f t="shared" si="40"/>
        <v>0</v>
      </c>
      <c r="N126" s="207">
        <v>0</v>
      </c>
      <c r="O126" s="211"/>
      <c r="P126" s="212"/>
      <c r="Q126" s="122">
        <f t="shared" si="34"/>
        <v>0</v>
      </c>
      <c r="R126" s="210"/>
      <c r="U126" s="109"/>
      <c r="V126" s="177"/>
    </row>
    <row r="127" spans="1:22" ht="12.75" customHeight="1">
      <c r="A127" s="387"/>
      <c r="B127" s="202" t="s">
        <v>114</v>
      </c>
      <c r="C127" s="203">
        <v>359</v>
      </c>
      <c r="D127" s="203"/>
      <c r="E127" s="203">
        <v>48</v>
      </c>
      <c r="F127" s="203">
        <v>71</v>
      </c>
      <c r="G127" s="203">
        <v>3</v>
      </c>
      <c r="H127" s="204">
        <v>121</v>
      </c>
      <c r="I127" s="204"/>
      <c r="J127" s="205">
        <v>49</v>
      </c>
      <c r="K127" s="205"/>
      <c r="L127" s="205"/>
      <c r="M127" s="206">
        <f t="shared" si="40"/>
        <v>7215</v>
      </c>
      <c r="N127" s="207">
        <v>2047.5</v>
      </c>
      <c r="O127" s="208"/>
      <c r="P127" s="212"/>
      <c r="Q127" s="122">
        <f t="shared" si="34"/>
        <v>5167.5</v>
      </c>
      <c r="R127" s="210">
        <v>75</v>
      </c>
      <c r="U127" s="109"/>
      <c r="V127" s="177"/>
    </row>
    <row r="128" spans="1:22" ht="12.75" customHeight="1">
      <c r="A128" s="387"/>
      <c r="B128" s="213" t="s">
        <v>139</v>
      </c>
      <c r="C128" s="214">
        <v>214</v>
      </c>
      <c r="D128" s="214">
        <v>1</v>
      </c>
      <c r="E128" s="214">
        <v>7</v>
      </c>
      <c r="F128" s="214">
        <v>63</v>
      </c>
      <c r="G128" s="214">
        <v>1</v>
      </c>
      <c r="H128" s="215">
        <v>59</v>
      </c>
      <c r="I128" s="215">
        <v>0</v>
      </c>
      <c r="J128" s="216">
        <v>19</v>
      </c>
      <c r="K128" s="216"/>
      <c r="L128" s="216"/>
      <c r="M128" s="207">
        <f t="shared" si="40"/>
        <v>4275</v>
      </c>
      <c r="N128" s="207">
        <v>1162.5</v>
      </c>
      <c r="O128" s="217"/>
      <c r="P128" s="218"/>
      <c r="Q128" s="122">
        <f t="shared" si="34"/>
        <v>3112.5</v>
      </c>
      <c r="R128" s="114">
        <v>51</v>
      </c>
      <c r="U128" s="109"/>
      <c r="V128" s="177"/>
    </row>
    <row r="129" spans="1:22" ht="12.75" customHeight="1">
      <c r="A129" s="387"/>
      <c r="B129" s="202" t="s">
        <v>115</v>
      </c>
      <c r="C129" s="203">
        <v>183</v>
      </c>
      <c r="D129" s="203">
        <v>33</v>
      </c>
      <c r="E129" s="203">
        <v>4</v>
      </c>
      <c r="F129" s="203">
        <v>77</v>
      </c>
      <c r="G129" s="203"/>
      <c r="H129" s="204">
        <v>46</v>
      </c>
      <c r="I129" s="204"/>
      <c r="J129" s="205">
        <v>27</v>
      </c>
      <c r="K129" s="205"/>
      <c r="L129" s="205"/>
      <c r="M129" s="206">
        <f t="shared" si="40"/>
        <v>3870</v>
      </c>
      <c r="N129" s="207">
        <v>990</v>
      </c>
      <c r="O129" s="208"/>
      <c r="P129" s="212"/>
      <c r="Q129" s="122">
        <f t="shared" si="34"/>
        <v>2880</v>
      </c>
      <c r="R129" s="210">
        <v>38</v>
      </c>
      <c r="U129" s="109"/>
      <c r="V129" s="177"/>
    </row>
    <row r="130" spans="1:22" ht="12.75" customHeight="1">
      <c r="A130" s="387"/>
      <c r="B130" s="202" t="s">
        <v>116</v>
      </c>
      <c r="C130" s="203">
        <v>61</v>
      </c>
      <c r="D130" s="203">
        <v>23</v>
      </c>
      <c r="E130" s="203">
        <v>6</v>
      </c>
      <c r="F130" s="203">
        <v>22</v>
      </c>
      <c r="G130" s="203"/>
      <c r="H130" s="204">
        <v>7</v>
      </c>
      <c r="I130" s="204"/>
      <c r="J130" s="205">
        <v>8</v>
      </c>
      <c r="K130" s="205"/>
      <c r="L130" s="205"/>
      <c r="M130" s="206">
        <f t="shared" si="40"/>
        <v>1192.5</v>
      </c>
      <c r="N130" s="207">
        <v>300</v>
      </c>
      <c r="O130" s="208"/>
      <c r="P130" s="212"/>
      <c r="Q130" s="122">
        <f t="shared" si="34"/>
        <v>892.5</v>
      </c>
      <c r="R130" s="210">
        <v>11</v>
      </c>
      <c r="U130" s="168">
        <f>SUM(U124:U129)</f>
        <v>0</v>
      </c>
      <c r="V130" s="177"/>
    </row>
    <row r="131" spans="1:22" ht="12.75" customHeight="1">
      <c r="A131" s="387"/>
      <c r="B131" s="219" t="s">
        <v>117</v>
      </c>
      <c r="C131" s="220">
        <f aca="true" t="shared" si="41" ref="C131:P131">SUM(C125:C130)</f>
        <v>1130</v>
      </c>
      <c r="D131" s="220">
        <f t="shared" si="41"/>
        <v>87</v>
      </c>
      <c r="E131" s="220">
        <f t="shared" si="41"/>
        <v>98</v>
      </c>
      <c r="F131" s="220">
        <f t="shared" si="41"/>
        <v>326</v>
      </c>
      <c r="G131" s="220">
        <f t="shared" si="41"/>
        <v>10</v>
      </c>
      <c r="H131" s="220">
        <f t="shared" si="41"/>
        <v>308</v>
      </c>
      <c r="I131" s="220">
        <f t="shared" si="41"/>
        <v>0</v>
      </c>
      <c r="J131" s="220">
        <f t="shared" si="41"/>
        <v>139</v>
      </c>
      <c r="K131" s="220">
        <f t="shared" si="41"/>
        <v>0</v>
      </c>
      <c r="L131" s="220">
        <f t="shared" si="41"/>
        <v>0</v>
      </c>
      <c r="M131" s="221">
        <f t="shared" si="41"/>
        <v>22822.5</v>
      </c>
      <c r="N131" s="221">
        <f t="shared" si="41"/>
        <v>6630</v>
      </c>
      <c r="O131" s="220">
        <f t="shared" si="41"/>
        <v>0</v>
      </c>
      <c r="P131" s="220">
        <f t="shared" si="41"/>
        <v>0</v>
      </c>
      <c r="Q131" s="120">
        <f t="shared" si="34"/>
        <v>16192.5</v>
      </c>
      <c r="R131" s="118">
        <f>SUM(R125:R130)</f>
        <v>252</v>
      </c>
      <c r="U131" s="109"/>
      <c r="V131" s="177"/>
    </row>
    <row r="132" spans="1:22" ht="12.75" customHeight="1">
      <c r="A132" s="387">
        <v>43665</v>
      </c>
      <c r="B132" s="202" t="s">
        <v>112</v>
      </c>
      <c r="C132" s="203">
        <v>295</v>
      </c>
      <c r="D132" s="203">
        <v>37</v>
      </c>
      <c r="E132" s="203">
        <v>42</v>
      </c>
      <c r="F132" s="203">
        <v>118</v>
      </c>
      <c r="G132" s="203"/>
      <c r="H132" s="204">
        <v>35</v>
      </c>
      <c r="I132" s="204"/>
      <c r="J132" s="205">
        <v>35</v>
      </c>
      <c r="K132" s="205"/>
      <c r="L132" s="205"/>
      <c r="M132" s="206">
        <f aca="true" t="shared" si="42" ref="M132:M137">SUM(C132*15,F132*7.5,G132*7.5,H132*7.5,I132*7.5,J132*7.5,K132*100,L132*20)</f>
        <v>5835</v>
      </c>
      <c r="N132" s="207">
        <v>1680</v>
      </c>
      <c r="O132" s="208"/>
      <c r="P132" s="209"/>
      <c r="Q132" s="122">
        <f t="shared" si="34"/>
        <v>4155</v>
      </c>
      <c r="R132" s="210">
        <v>63</v>
      </c>
      <c r="U132" s="109"/>
      <c r="V132" s="177"/>
    </row>
    <row r="133" spans="1:22" ht="12.75" customHeight="1">
      <c r="A133" s="387"/>
      <c r="B133" s="202" t="s">
        <v>113</v>
      </c>
      <c r="C133" s="203"/>
      <c r="D133" s="203"/>
      <c r="E133" s="203"/>
      <c r="F133" s="203"/>
      <c r="G133" s="203"/>
      <c r="H133" s="204"/>
      <c r="I133" s="204"/>
      <c r="J133" s="205"/>
      <c r="K133" s="205"/>
      <c r="L133" s="205"/>
      <c r="M133" s="206">
        <f t="shared" si="42"/>
        <v>0</v>
      </c>
      <c r="N133" s="207"/>
      <c r="O133" s="211"/>
      <c r="P133" s="212"/>
      <c r="Q133" s="122">
        <f t="shared" si="34"/>
        <v>0</v>
      </c>
      <c r="R133" s="210"/>
      <c r="U133" s="109"/>
      <c r="V133" s="177"/>
    </row>
    <row r="134" spans="1:22" ht="12.75" customHeight="1">
      <c r="A134" s="387"/>
      <c r="B134" s="202" t="s">
        <v>114</v>
      </c>
      <c r="C134" s="203">
        <v>312</v>
      </c>
      <c r="D134" s="203"/>
      <c r="E134" s="203">
        <v>32</v>
      </c>
      <c r="F134" s="203">
        <v>81</v>
      </c>
      <c r="G134" s="203">
        <v>4</v>
      </c>
      <c r="H134" s="204">
        <v>101</v>
      </c>
      <c r="I134" s="204"/>
      <c r="J134" s="205">
        <v>61</v>
      </c>
      <c r="K134" s="205"/>
      <c r="L134" s="205"/>
      <c r="M134" s="206">
        <f t="shared" si="42"/>
        <v>6532.5</v>
      </c>
      <c r="N134" s="207">
        <v>1665</v>
      </c>
      <c r="O134" s="208"/>
      <c r="P134" s="212"/>
      <c r="Q134" s="122">
        <f t="shared" si="34"/>
        <v>4867.5</v>
      </c>
      <c r="R134" s="210">
        <v>70</v>
      </c>
      <c r="U134" s="109"/>
      <c r="V134" s="177"/>
    </row>
    <row r="135" spans="1:22" ht="12.75" customHeight="1">
      <c r="A135" s="387"/>
      <c r="B135" s="213" t="s">
        <v>139</v>
      </c>
      <c r="C135" s="214">
        <v>226</v>
      </c>
      <c r="D135" s="214">
        <v>1</v>
      </c>
      <c r="E135" s="214">
        <v>14</v>
      </c>
      <c r="F135" s="214">
        <v>79</v>
      </c>
      <c r="G135" s="214">
        <v>6</v>
      </c>
      <c r="H135" s="215">
        <v>81</v>
      </c>
      <c r="I135" s="215">
        <v>0</v>
      </c>
      <c r="J135" s="216">
        <v>27</v>
      </c>
      <c r="K135" s="216"/>
      <c r="L135" s="216"/>
      <c r="M135" s="207">
        <f t="shared" si="42"/>
        <v>4837.5</v>
      </c>
      <c r="N135" s="207">
        <v>1935</v>
      </c>
      <c r="O135" s="217"/>
      <c r="P135" s="218"/>
      <c r="Q135" s="122">
        <f t="shared" si="34"/>
        <v>2902.5</v>
      </c>
      <c r="R135" s="114">
        <v>73</v>
      </c>
      <c r="U135" s="109"/>
      <c r="V135" s="177"/>
    </row>
    <row r="136" spans="1:22" ht="12.75" customHeight="1">
      <c r="A136" s="387"/>
      <c r="B136" s="202" t="s">
        <v>115</v>
      </c>
      <c r="C136" s="203">
        <v>132</v>
      </c>
      <c r="D136" s="203">
        <v>22</v>
      </c>
      <c r="E136" s="203">
        <v>13</v>
      </c>
      <c r="F136" s="203">
        <v>49</v>
      </c>
      <c r="G136" s="203"/>
      <c r="H136" s="204">
        <v>45</v>
      </c>
      <c r="I136" s="204"/>
      <c r="J136" s="205">
        <v>33</v>
      </c>
      <c r="K136" s="205"/>
      <c r="L136" s="205"/>
      <c r="M136" s="206">
        <f t="shared" si="42"/>
        <v>2932.5</v>
      </c>
      <c r="N136" s="207">
        <v>885</v>
      </c>
      <c r="O136" s="208"/>
      <c r="P136" s="212"/>
      <c r="Q136" s="122">
        <f t="shared" si="34"/>
        <v>2047.5</v>
      </c>
      <c r="R136" s="210">
        <v>42</v>
      </c>
      <c r="U136" s="109"/>
      <c r="V136" s="254"/>
    </row>
    <row r="137" spans="1:22" ht="12.75" customHeight="1">
      <c r="A137" s="387"/>
      <c r="B137" s="202" t="s">
        <v>116</v>
      </c>
      <c r="C137" s="203">
        <v>44</v>
      </c>
      <c r="D137" s="203">
        <v>35</v>
      </c>
      <c r="E137" s="203">
        <v>6</v>
      </c>
      <c r="F137" s="203">
        <v>7</v>
      </c>
      <c r="G137" s="203">
        <v>4</v>
      </c>
      <c r="H137" s="204">
        <v>11</v>
      </c>
      <c r="I137" s="204"/>
      <c r="J137" s="205">
        <v>5</v>
      </c>
      <c r="K137" s="205"/>
      <c r="L137" s="205"/>
      <c r="M137" s="206">
        <f t="shared" si="42"/>
        <v>862.5</v>
      </c>
      <c r="N137" s="207">
        <v>292.5</v>
      </c>
      <c r="O137" s="208"/>
      <c r="P137" s="212"/>
      <c r="Q137" s="122">
        <f t="shared" si="34"/>
        <v>570</v>
      </c>
      <c r="R137" s="210">
        <v>14</v>
      </c>
      <c r="U137" s="168">
        <f>SUM(U131:U136)</f>
        <v>0</v>
      </c>
      <c r="V137" s="177"/>
    </row>
    <row r="138" spans="1:22" ht="12.75" customHeight="1">
      <c r="A138" s="387"/>
      <c r="B138" s="219" t="s">
        <v>117</v>
      </c>
      <c r="C138" s="220">
        <f aca="true" t="shared" si="43" ref="C138:L138">SUM(C139:C144)</f>
        <v>1695</v>
      </c>
      <c r="D138" s="220">
        <f t="shared" si="43"/>
        <v>135</v>
      </c>
      <c r="E138" s="220">
        <f t="shared" si="43"/>
        <v>148</v>
      </c>
      <c r="F138" s="220">
        <f t="shared" si="43"/>
        <v>501</v>
      </c>
      <c r="G138" s="220">
        <f t="shared" si="43"/>
        <v>18</v>
      </c>
      <c r="H138" s="220">
        <f t="shared" si="43"/>
        <v>395</v>
      </c>
      <c r="I138" s="220">
        <f t="shared" si="43"/>
        <v>4</v>
      </c>
      <c r="J138" s="220">
        <f t="shared" si="43"/>
        <v>281</v>
      </c>
      <c r="K138" s="220">
        <f t="shared" si="43"/>
        <v>0</v>
      </c>
      <c r="L138" s="220">
        <f t="shared" si="43"/>
        <v>1</v>
      </c>
      <c r="M138" s="221">
        <f>SUM(M132:M137)</f>
        <v>21000</v>
      </c>
      <c r="N138" s="221">
        <f>SUM(N132:N137)</f>
        <v>6457.5</v>
      </c>
      <c r="O138" s="220">
        <f>SUM(O132:O137)</f>
        <v>0</v>
      </c>
      <c r="P138" s="220">
        <f>SUM(P132:P137)</f>
        <v>0</v>
      </c>
      <c r="Q138" s="120">
        <f t="shared" si="34"/>
        <v>14542.5</v>
      </c>
      <c r="R138" s="118">
        <f>SUM(R132:R137)</f>
        <v>262</v>
      </c>
      <c r="U138" s="109"/>
      <c r="V138" s="177"/>
    </row>
    <row r="139" spans="1:22" ht="12.75" customHeight="1">
      <c r="A139" s="387">
        <v>43666</v>
      </c>
      <c r="B139" s="202" t="s">
        <v>112</v>
      </c>
      <c r="C139" s="203">
        <v>507</v>
      </c>
      <c r="D139" s="203">
        <v>54</v>
      </c>
      <c r="E139" s="203">
        <v>44</v>
      </c>
      <c r="F139" s="203">
        <v>155</v>
      </c>
      <c r="G139" s="203"/>
      <c r="H139" s="204">
        <v>108</v>
      </c>
      <c r="I139" s="204"/>
      <c r="J139" s="205">
        <v>57</v>
      </c>
      <c r="K139" s="205"/>
      <c r="L139" s="205">
        <v>1</v>
      </c>
      <c r="M139" s="206">
        <f aca="true" t="shared" si="44" ref="M139:M144">SUM(C139*15,F139*7.5,G139*7.5,H139*7.5,I139*7.5,J139*7.5,K139*100,L139*20)</f>
        <v>10025</v>
      </c>
      <c r="N139" s="207">
        <v>3510</v>
      </c>
      <c r="O139" s="208"/>
      <c r="P139" s="209"/>
      <c r="Q139" s="122">
        <f t="shared" si="34"/>
        <v>6515</v>
      </c>
      <c r="R139" s="210">
        <v>117</v>
      </c>
      <c r="U139" s="109"/>
      <c r="V139" s="177"/>
    </row>
    <row r="140" spans="1:22" ht="12.75" customHeight="1">
      <c r="A140" s="387"/>
      <c r="B140" s="202" t="s">
        <v>113</v>
      </c>
      <c r="C140" s="203"/>
      <c r="D140" s="203"/>
      <c r="E140" s="203"/>
      <c r="F140" s="203"/>
      <c r="G140" s="203"/>
      <c r="H140" s="204"/>
      <c r="I140" s="204"/>
      <c r="J140" s="205"/>
      <c r="K140" s="205"/>
      <c r="L140" s="205"/>
      <c r="M140" s="206">
        <f t="shared" si="44"/>
        <v>0</v>
      </c>
      <c r="N140" s="207">
        <v>0</v>
      </c>
      <c r="O140" s="211"/>
      <c r="P140" s="212"/>
      <c r="Q140" s="122">
        <f t="shared" si="34"/>
        <v>0</v>
      </c>
      <c r="R140" s="210"/>
      <c r="U140" s="109"/>
      <c r="V140" s="177"/>
    </row>
    <row r="141" spans="1:22" ht="12.75" customHeight="1">
      <c r="A141" s="387"/>
      <c r="B141" s="202" t="s">
        <v>114</v>
      </c>
      <c r="C141" s="203">
        <v>486</v>
      </c>
      <c r="D141" s="203">
        <v>5</v>
      </c>
      <c r="E141" s="203">
        <v>60</v>
      </c>
      <c r="F141" s="203">
        <v>143</v>
      </c>
      <c r="G141" s="203">
        <v>7</v>
      </c>
      <c r="H141" s="204">
        <v>130</v>
      </c>
      <c r="I141" s="204">
        <v>3</v>
      </c>
      <c r="J141" s="205">
        <v>117</v>
      </c>
      <c r="K141" s="205"/>
      <c r="L141" s="205"/>
      <c r="M141" s="206">
        <f t="shared" si="44"/>
        <v>10290</v>
      </c>
      <c r="N141" s="207">
        <v>3952.5</v>
      </c>
      <c r="O141" s="208"/>
      <c r="P141" s="212"/>
      <c r="Q141" s="122">
        <f t="shared" si="34"/>
        <v>6337.5</v>
      </c>
      <c r="R141" s="210">
        <v>138</v>
      </c>
      <c r="U141" s="109"/>
      <c r="V141" s="177"/>
    </row>
    <row r="142" spans="1:22" ht="12.75" customHeight="1">
      <c r="A142" s="387"/>
      <c r="B142" s="213" t="s">
        <v>139</v>
      </c>
      <c r="C142" s="214">
        <v>354</v>
      </c>
      <c r="D142" s="214">
        <v>0</v>
      </c>
      <c r="E142" s="214">
        <v>14</v>
      </c>
      <c r="F142" s="214">
        <v>93</v>
      </c>
      <c r="G142" s="214">
        <v>7</v>
      </c>
      <c r="H142" s="215">
        <v>78</v>
      </c>
      <c r="I142" s="215">
        <v>0</v>
      </c>
      <c r="J142" s="216">
        <v>58</v>
      </c>
      <c r="K142" s="216"/>
      <c r="L142" s="216"/>
      <c r="M142" s="207">
        <f t="shared" si="44"/>
        <v>7080</v>
      </c>
      <c r="N142" s="207">
        <v>2242.5</v>
      </c>
      <c r="O142" s="217"/>
      <c r="P142" s="218"/>
      <c r="Q142" s="122">
        <f t="shared" si="34"/>
        <v>4837.5</v>
      </c>
      <c r="R142" s="114">
        <v>88</v>
      </c>
      <c r="U142" s="109"/>
      <c r="V142" s="177"/>
    </row>
    <row r="143" spans="1:22" ht="12.75" customHeight="1">
      <c r="A143" s="387"/>
      <c r="B143" s="202" t="s">
        <v>115</v>
      </c>
      <c r="C143" s="203">
        <v>256</v>
      </c>
      <c r="D143" s="203">
        <v>60</v>
      </c>
      <c r="E143" s="203">
        <v>19</v>
      </c>
      <c r="F143" s="203">
        <v>102</v>
      </c>
      <c r="G143" s="203">
        <v>4</v>
      </c>
      <c r="H143" s="204">
        <v>61</v>
      </c>
      <c r="I143" s="204"/>
      <c r="J143" s="205">
        <v>36</v>
      </c>
      <c r="K143" s="205"/>
      <c r="L143" s="205"/>
      <c r="M143" s="206">
        <f t="shared" si="44"/>
        <v>5362.5</v>
      </c>
      <c r="N143" s="207">
        <v>2227.5</v>
      </c>
      <c r="O143" s="208"/>
      <c r="P143" s="212"/>
      <c r="Q143" s="122">
        <f t="shared" si="34"/>
        <v>3135</v>
      </c>
      <c r="R143" s="210">
        <v>86</v>
      </c>
      <c r="U143" s="109"/>
      <c r="V143" s="177"/>
    </row>
    <row r="144" spans="1:22" ht="12.75" customHeight="1">
      <c r="A144" s="387"/>
      <c r="B144" s="202" t="s">
        <v>116</v>
      </c>
      <c r="C144" s="203">
        <v>92</v>
      </c>
      <c r="D144" s="203">
        <v>16</v>
      </c>
      <c r="E144" s="203">
        <v>11</v>
      </c>
      <c r="F144" s="203">
        <v>8</v>
      </c>
      <c r="G144" s="203"/>
      <c r="H144" s="204">
        <v>18</v>
      </c>
      <c r="I144" s="204">
        <v>1</v>
      </c>
      <c r="J144" s="205">
        <v>13</v>
      </c>
      <c r="K144" s="205"/>
      <c r="L144" s="205"/>
      <c r="M144" s="206">
        <f t="shared" si="44"/>
        <v>1680</v>
      </c>
      <c r="N144" s="207">
        <v>682.5</v>
      </c>
      <c r="O144" s="208"/>
      <c r="P144" s="212"/>
      <c r="Q144" s="122">
        <f t="shared" si="34"/>
        <v>997.5</v>
      </c>
      <c r="R144" s="210">
        <v>23</v>
      </c>
      <c r="U144" s="168">
        <f>SUM(U138:U143)</f>
        <v>0</v>
      </c>
      <c r="V144" s="177"/>
    </row>
    <row r="145" spans="1:22" ht="12.75" customHeight="1">
      <c r="A145" s="387"/>
      <c r="B145" s="219" t="s">
        <v>117</v>
      </c>
      <c r="C145" s="220">
        <f aca="true" t="shared" si="45" ref="C145:P145">SUM(C139:C144)</f>
        <v>1695</v>
      </c>
      <c r="D145" s="220">
        <f t="shared" si="45"/>
        <v>135</v>
      </c>
      <c r="E145" s="220">
        <f t="shared" si="45"/>
        <v>148</v>
      </c>
      <c r="F145" s="220">
        <f t="shared" si="45"/>
        <v>501</v>
      </c>
      <c r="G145" s="220">
        <f t="shared" si="45"/>
        <v>18</v>
      </c>
      <c r="H145" s="220">
        <f t="shared" si="45"/>
        <v>395</v>
      </c>
      <c r="I145" s="220">
        <f t="shared" si="45"/>
        <v>4</v>
      </c>
      <c r="J145" s="220">
        <f t="shared" si="45"/>
        <v>281</v>
      </c>
      <c r="K145" s="220">
        <f t="shared" si="45"/>
        <v>0</v>
      </c>
      <c r="L145" s="220">
        <f t="shared" si="45"/>
        <v>1</v>
      </c>
      <c r="M145" s="221">
        <f t="shared" si="45"/>
        <v>34437.5</v>
      </c>
      <c r="N145" s="221">
        <f t="shared" si="45"/>
        <v>12615</v>
      </c>
      <c r="O145" s="220">
        <f t="shared" si="45"/>
        <v>0</v>
      </c>
      <c r="P145" s="220">
        <f t="shared" si="45"/>
        <v>0</v>
      </c>
      <c r="Q145" s="120">
        <f t="shared" si="34"/>
        <v>21822.5</v>
      </c>
      <c r="R145" s="118">
        <f>SUM(R139:R144)</f>
        <v>452</v>
      </c>
      <c r="U145" s="253">
        <f>SUM(U144,U137,U130,U123,U116,U110,U102)</f>
        <v>0</v>
      </c>
      <c r="V145" s="177"/>
    </row>
    <row r="146" spans="1:22" ht="12.75" customHeight="1">
      <c r="A146" s="387">
        <v>43667</v>
      </c>
      <c r="B146" s="202" t="s">
        <v>112</v>
      </c>
      <c r="C146" s="203">
        <v>567</v>
      </c>
      <c r="D146" s="203">
        <v>67</v>
      </c>
      <c r="E146" s="203">
        <v>25</v>
      </c>
      <c r="F146" s="203">
        <v>186</v>
      </c>
      <c r="G146" s="203">
        <v>7</v>
      </c>
      <c r="H146" s="204">
        <v>87</v>
      </c>
      <c r="I146" s="204"/>
      <c r="J146" s="205">
        <v>91</v>
      </c>
      <c r="K146" s="205"/>
      <c r="L146" s="205"/>
      <c r="M146" s="206">
        <f aca="true" t="shared" si="46" ref="M146:M151">SUM(C146*15,F146*7.5,G146*7.5,H146*7.5,I146*7.5,J146*7.5,K146*100,L146*20)</f>
        <v>11287.5</v>
      </c>
      <c r="N146" s="207">
        <v>4350</v>
      </c>
      <c r="O146" s="208"/>
      <c r="P146" s="209"/>
      <c r="Q146" s="122">
        <f t="shared" si="34"/>
        <v>6937.5</v>
      </c>
      <c r="R146" s="210">
        <v>155</v>
      </c>
      <c r="U146" s="109"/>
      <c r="V146" s="177"/>
    </row>
    <row r="147" spans="1:22" ht="12.75" customHeight="1">
      <c r="A147" s="387"/>
      <c r="B147" s="202" t="s">
        <v>113</v>
      </c>
      <c r="C147" s="203"/>
      <c r="D147" s="203"/>
      <c r="E147" s="203"/>
      <c r="F147" s="203"/>
      <c r="G147" s="203"/>
      <c r="H147" s="204"/>
      <c r="I147" s="204"/>
      <c r="J147" s="205"/>
      <c r="K147" s="205"/>
      <c r="L147" s="205"/>
      <c r="M147" s="206">
        <f t="shared" si="46"/>
        <v>0</v>
      </c>
      <c r="N147" s="207">
        <v>0</v>
      </c>
      <c r="O147" s="211"/>
      <c r="P147" s="212"/>
      <c r="Q147" s="122">
        <f t="shared" si="34"/>
        <v>0</v>
      </c>
      <c r="R147" s="210"/>
      <c r="U147" s="109"/>
      <c r="V147" s="177"/>
    </row>
    <row r="148" spans="1:22" ht="12.75" customHeight="1">
      <c r="A148" s="387"/>
      <c r="B148" s="202" t="s">
        <v>114</v>
      </c>
      <c r="C148" s="203">
        <v>629</v>
      </c>
      <c r="D148" s="203"/>
      <c r="E148" s="203">
        <v>21</v>
      </c>
      <c r="F148" s="203">
        <v>125</v>
      </c>
      <c r="G148" s="203">
        <v>3</v>
      </c>
      <c r="H148" s="204">
        <v>157</v>
      </c>
      <c r="I148" s="204"/>
      <c r="J148" s="205">
        <v>136</v>
      </c>
      <c r="K148" s="205"/>
      <c r="L148" s="205"/>
      <c r="M148" s="206">
        <f t="shared" si="46"/>
        <v>12592.5</v>
      </c>
      <c r="N148" s="207">
        <v>4462.5</v>
      </c>
      <c r="O148" s="208"/>
      <c r="P148" s="212"/>
      <c r="Q148" s="122">
        <f t="shared" si="34"/>
        <v>8130</v>
      </c>
      <c r="R148" s="210">
        <v>166</v>
      </c>
      <c r="U148" s="109"/>
      <c r="V148" s="177"/>
    </row>
    <row r="149" spans="1:22" ht="12.75" customHeight="1">
      <c r="A149" s="387"/>
      <c r="B149" s="213" t="s">
        <v>139</v>
      </c>
      <c r="C149" s="214">
        <v>330</v>
      </c>
      <c r="D149" s="214">
        <v>2</v>
      </c>
      <c r="E149" s="214">
        <v>20</v>
      </c>
      <c r="F149" s="214">
        <v>95</v>
      </c>
      <c r="G149" s="214">
        <v>4</v>
      </c>
      <c r="H149" s="215">
        <v>76</v>
      </c>
      <c r="I149" s="215">
        <v>0</v>
      </c>
      <c r="J149" s="216">
        <v>34</v>
      </c>
      <c r="K149" s="216"/>
      <c r="L149" s="216"/>
      <c r="M149" s="207">
        <f t="shared" si="46"/>
        <v>6517.5</v>
      </c>
      <c r="N149" s="207">
        <v>2010</v>
      </c>
      <c r="O149" s="217"/>
      <c r="P149" s="218">
        <v>12.5</v>
      </c>
      <c r="Q149" s="122">
        <f t="shared" si="34"/>
        <v>4520</v>
      </c>
      <c r="R149" s="114">
        <v>91</v>
      </c>
      <c r="U149" s="109"/>
      <c r="V149" s="177"/>
    </row>
    <row r="150" spans="1:22" ht="12.75" customHeight="1">
      <c r="A150" s="387"/>
      <c r="B150" s="202" t="s">
        <v>115</v>
      </c>
      <c r="C150" s="203">
        <v>294</v>
      </c>
      <c r="D150" s="203">
        <v>45</v>
      </c>
      <c r="E150" s="203">
        <v>19</v>
      </c>
      <c r="F150" s="203">
        <v>96</v>
      </c>
      <c r="G150" s="203">
        <v>2</v>
      </c>
      <c r="H150" s="204">
        <v>64</v>
      </c>
      <c r="I150" s="204"/>
      <c r="J150" s="205">
        <v>50</v>
      </c>
      <c r="K150" s="205"/>
      <c r="L150" s="205"/>
      <c r="M150" s="206">
        <f t="shared" si="46"/>
        <v>6000</v>
      </c>
      <c r="N150" s="207">
        <v>1837.5</v>
      </c>
      <c r="O150" s="208"/>
      <c r="P150" s="212"/>
      <c r="Q150" s="122">
        <f t="shared" si="34"/>
        <v>4162.5</v>
      </c>
      <c r="R150" s="210">
        <v>77</v>
      </c>
      <c r="U150" s="109"/>
      <c r="V150" s="177"/>
    </row>
    <row r="151" spans="1:22" ht="12.75" customHeight="1">
      <c r="A151" s="387"/>
      <c r="B151" s="202" t="s">
        <v>116</v>
      </c>
      <c r="C151" s="203">
        <v>109</v>
      </c>
      <c r="D151" s="203">
        <v>22</v>
      </c>
      <c r="E151" s="203">
        <v>19</v>
      </c>
      <c r="F151" s="203">
        <v>18</v>
      </c>
      <c r="G151" s="203"/>
      <c r="H151" s="204">
        <v>31</v>
      </c>
      <c r="I151" s="204"/>
      <c r="J151" s="205">
        <v>21</v>
      </c>
      <c r="K151" s="205"/>
      <c r="L151" s="205"/>
      <c r="M151" s="206">
        <f t="shared" si="46"/>
        <v>2160</v>
      </c>
      <c r="N151" s="207">
        <v>937.5</v>
      </c>
      <c r="O151" s="208"/>
      <c r="P151" s="212"/>
      <c r="Q151" s="122">
        <f t="shared" si="34"/>
        <v>1222.5</v>
      </c>
      <c r="R151" s="210">
        <v>25</v>
      </c>
      <c r="U151" s="109"/>
      <c r="V151" s="177"/>
    </row>
    <row r="152" spans="1:22" ht="12.75" customHeight="1">
      <c r="A152" s="387"/>
      <c r="B152" s="219" t="s">
        <v>117</v>
      </c>
      <c r="C152" s="220">
        <f aca="true" t="shared" si="47" ref="C152:P152">SUM(C146:C151)</f>
        <v>1929</v>
      </c>
      <c r="D152" s="220">
        <f t="shared" si="47"/>
        <v>136</v>
      </c>
      <c r="E152" s="220">
        <f t="shared" si="47"/>
        <v>104</v>
      </c>
      <c r="F152" s="220">
        <f t="shared" si="47"/>
        <v>520</v>
      </c>
      <c r="G152" s="220">
        <f t="shared" si="47"/>
        <v>16</v>
      </c>
      <c r="H152" s="220">
        <f t="shared" si="47"/>
        <v>415</v>
      </c>
      <c r="I152" s="220">
        <f t="shared" si="47"/>
        <v>0</v>
      </c>
      <c r="J152" s="220">
        <f t="shared" si="47"/>
        <v>332</v>
      </c>
      <c r="K152" s="220">
        <f t="shared" si="47"/>
        <v>0</v>
      </c>
      <c r="L152" s="220">
        <f t="shared" si="47"/>
        <v>0</v>
      </c>
      <c r="M152" s="221">
        <f t="shared" si="47"/>
        <v>38557.5</v>
      </c>
      <c r="N152" s="221">
        <f t="shared" si="47"/>
        <v>13597.5</v>
      </c>
      <c r="O152" s="220">
        <f t="shared" si="47"/>
        <v>0</v>
      </c>
      <c r="P152" s="220">
        <f t="shared" si="47"/>
        <v>12.5</v>
      </c>
      <c r="Q152" s="120">
        <f t="shared" si="34"/>
        <v>24972.5</v>
      </c>
      <c r="R152" s="118">
        <f>SUM(R146:R151)</f>
        <v>514</v>
      </c>
      <c r="U152" s="168">
        <f>SUM(U146:U151)</f>
        <v>0</v>
      </c>
      <c r="V152" s="177"/>
    </row>
    <row r="153" spans="1:22" ht="12.75" customHeight="1">
      <c r="A153" s="402" t="s">
        <v>118</v>
      </c>
      <c r="B153" s="402"/>
      <c r="C153" s="201">
        <f aca="true" t="shared" si="48" ref="C153:R153">SUM(C110,C117,C124,C131,C138,C145,C152)</f>
        <v>8614</v>
      </c>
      <c r="D153" s="201">
        <f t="shared" si="48"/>
        <v>816</v>
      </c>
      <c r="E153" s="201">
        <f t="shared" si="48"/>
        <v>652</v>
      </c>
      <c r="F153" s="201">
        <f t="shared" si="48"/>
        <v>2385</v>
      </c>
      <c r="G153" s="201">
        <f t="shared" si="48"/>
        <v>67</v>
      </c>
      <c r="H153" s="201">
        <f t="shared" si="48"/>
        <v>2005</v>
      </c>
      <c r="I153" s="201">
        <f t="shared" si="48"/>
        <v>9</v>
      </c>
      <c r="J153" s="201">
        <f t="shared" si="48"/>
        <v>1255</v>
      </c>
      <c r="K153" s="201">
        <f t="shared" si="48"/>
        <v>2</v>
      </c>
      <c r="L153" s="201">
        <f t="shared" si="48"/>
        <v>7</v>
      </c>
      <c r="M153" s="201">
        <f t="shared" si="48"/>
        <v>159020</v>
      </c>
      <c r="N153" s="201">
        <f t="shared" si="48"/>
        <v>49690</v>
      </c>
      <c r="O153" s="201">
        <f t="shared" si="48"/>
        <v>0</v>
      </c>
      <c r="P153" s="201">
        <f t="shared" si="48"/>
        <v>22.5</v>
      </c>
      <c r="Q153" s="201">
        <f t="shared" si="48"/>
        <v>109352.5</v>
      </c>
      <c r="R153" s="201">
        <f t="shared" si="48"/>
        <v>1819</v>
      </c>
      <c r="U153" s="168"/>
      <c r="V153" s="177"/>
    </row>
    <row r="154" spans="1:22" ht="12.75" customHeight="1">
      <c r="A154" s="387">
        <v>43668</v>
      </c>
      <c r="B154" s="202" t="s">
        <v>112</v>
      </c>
      <c r="C154" s="203">
        <v>313</v>
      </c>
      <c r="D154" s="203">
        <v>33</v>
      </c>
      <c r="E154" s="203">
        <v>36</v>
      </c>
      <c r="F154" s="203">
        <v>96</v>
      </c>
      <c r="G154" s="203">
        <v>3</v>
      </c>
      <c r="H154" s="204">
        <v>89</v>
      </c>
      <c r="I154" s="204"/>
      <c r="J154" s="205">
        <v>44</v>
      </c>
      <c r="K154" s="205"/>
      <c r="L154" s="205"/>
      <c r="M154" s="206">
        <f aca="true" t="shared" si="49" ref="M154:M159">SUM(C154*15,F154*7.5,G154*7.5,H154*7.5,I154*7.5,J154*7.5,K154*100,L154*20)</f>
        <v>6435</v>
      </c>
      <c r="N154" s="207">
        <v>1942.5</v>
      </c>
      <c r="O154" s="208"/>
      <c r="P154" s="209"/>
      <c r="Q154" s="122">
        <f aca="true" t="shared" si="50" ref="Q154:Q202">SUM(M154-N154)-O154+P154</f>
        <v>4492.5</v>
      </c>
      <c r="R154" s="210">
        <v>75</v>
      </c>
      <c r="U154" s="109"/>
      <c r="V154" s="177"/>
    </row>
    <row r="155" spans="1:22" ht="12.75" customHeight="1">
      <c r="A155" s="387"/>
      <c r="B155" s="202" t="s">
        <v>113</v>
      </c>
      <c r="C155" s="203"/>
      <c r="D155" s="203"/>
      <c r="E155" s="203"/>
      <c r="F155" s="203"/>
      <c r="G155" s="203"/>
      <c r="H155" s="204"/>
      <c r="I155" s="204"/>
      <c r="J155" s="205"/>
      <c r="K155" s="205"/>
      <c r="L155" s="205"/>
      <c r="M155" s="206">
        <f t="shared" si="49"/>
        <v>0</v>
      </c>
      <c r="N155" s="207">
        <v>0</v>
      </c>
      <c r="O155" s="211"/>
      <c r="P155" s="212"/>
      <c r="Q155" s="122">
        <f t="shared" si="50"/>
        <v>0</v>
      </c>
      <c r="R155" s="210"/>
      <c r="U155" s="109"/>
      <c r="V155" s="177"/>
    </row>
    <row r="156" spans="1:22" ht="12.75" customHeight="1">
      <c r="A156" s="387"/>
      <c r="B156" s="202" t="s">
        <v>114</v>
      </c>
      <c r="C156" s="203">
        <v>227</v>
      </c>
      <c r="D156" s="203"/>
      <c r="E156" s="203">
        <v>25</v>
      </c>
      <c r="F156" s="203">
        <v>86</v>
      </c>
      <c r="G156" s="203">
        <v>11</v>
      </c>
      <c r="H156" s="204">
        <v>63</v>
      </c>
      <c r="I156" s="204"/>
      <c r="J156" s="205">
        <v>40</v>
      </c>
      <c r="K156" s="205"/>
      <c r="L156" s="205"/>
      <c r="M156" s="206">
        <f t="shared" si="49"/>
        <v>4905</v>
      </c>
      <c r="N156" s="207">
        <v>1740</v>
      </c>
      <c r="O156" s="208"/>
      <c r="P156" s="212"/>
      <c r="Q156" s="122">
        <f t="shared" si="50"/>
        <v>3165</v>
      </c>
      <c r="R156" s="210">
        <v>72</v>
      </c>
      <c r="U156" s="109"/>
      <c r="V156" s="177"/>
    </row>
    <row r="157" spans="1:22" ht="12.75" customHeight="1">
      <c r="A157" s="387"/>
      <c r="B157" s="213" t="s">
        <v>139</v>
      </c>
      <c r="C157" s="214">
        <v>231</v>
      </c>
      <c r="D157" s="214">
        <v>0</v>
      </c>
      <c r="E157" s="214">
        <v>18</v>
      </c>
      <c r="F157" s="214">
        <v>117</v>
      </c>
      <c r="G157" s="214">
        <v>2</v>
      </c>
      <c r="H157" s="215">
        <v>70</v>
      </c>
      <c r="I157" s="215">
        <v>1</v>
      </c>
      <c r="J157" s="216">
        <v>24</v>
      </c>
      <c r="K157" s="216"/>
      <c r="L157" s="216"/>
      <c r="M157" s="207">
        <f t="shared" si="49"/>
        <v>5070</v>
      </c>
      <c r="N157" s="207">
        <v>1642.5</v>
      </c>
      <c r="O157" s="217"/>
      <c r="P157" s="218"/>
      <c r="Q157" s="122">
        <f t="shared" si="50"/>
        <v>3427.5</v>
      </c>
      <c r="R157" s="114">
        <v>67</v>
      </c>
      <c r="U157" s="109"/>
      <c r="V157" s="177"/>
    </row>
    <row r="158" spans="1:22" ht="12.75" customHeight="1">
      <c r="A158" s="387"/>
      <c r="B158" s="202" t="s">
        <v>115</v>
      </c>
      <c r="C158" s="203">
        <v>148</v>
      </c>
      <c r="D158" s="203">
        <v>12</v>
      </c>
      <c r="E158" s="203">
        <v>14</v>
      </c>
      <c r="F158" s="203">
        <v>50</v>
      </c>
      <c r="G158" s="203">
        <v>2</v>
      </c>
      <c r="H158" s="204">
        <v>66</v>
      </c>
      <c r="I158" s="204"/>
      <c r="J158" s="205">
        <v>23</v>
      </c>
      <c r="K158" s="205"/>
      <c r="L158" s="205"/>
      <c r="M158" s="206">
        <f t="shared" si="49"/>
        <v>3277.5</v>
      </c>
      <c r="N158" s="207">
        <v>1012.5</v>
      </c>
      <c r="O158" s="208"/>
      <c r="P158" s="212"/>
      <c r="Q158" s="122">
        <f t="shared" si="50"/>
        <v>2265</v>
      </c>
      <c r="R158" s="210">
        <v>47</v>
      </c>
      <c r="U158" s="109"/>
      <c r="V158" s="177"/>
    </row>
    <row r="159" spans="1:22" ht="12.75" customHeight="1">
      <c r="A159" s="387"/>
      <c r="B159" s="202" t="s">
        <v>116</v>
      </c>
      <c r="C159" s="203">
        <v>36</v>
      </c>
      <c r="D159" s="203">
        <v>19</v>
      </c>
      <c r="E159" s="203">
        <v>13</v>
      </c>
      <c r="F159" s="203">
        <v>4</v>
      </c>
      <c r="G159" s="203"/>
      <c r="H159" s="204">
        <v>10</v>
      </c>
      <c r="I159" s="204"/>
      <c r="J159" s="205">
        <v>8</v>
      </c>
      <c r="K159" s="205"/>
      <c r="L159" s="205"/>
      <c r="M159" s="206">
        <f t="shared" si="49"/>
        <v>705</v>
      </c>
      <c r="N159" s="207">
        <v>157.5</v>
      </c>
      <c r="O159" s="208"/>
      <c r="P159" s="212"/>
      <c r="Q159" s="122">
        <f t="shared" si="50"/>
        <v>547.5</v>
      </c>
      <c r="R159" s="210"/>
      <c r="U159" s="109"/>
      <c r="V159" s="177"/>
    </row>
    <row r="160" spans="1:22" ht="12.75" customHeight="1">
      <c r="A160" s="387"/>
      <c r="B160" s="219" t="s">
        <v>117</v>
      </c>
      <c r="C160" s="220">
        <f aca="true" t="shared" si="51" ref="C160:P160">SUM(C154:C159)</f>
        <v>955</v>
      </c>
      <c r="D160" s="220">
        <f t="shared" si="51"/>
        <v>64</v>
      </c>
      <c r="E160" s="220">
        <f t="shared" si="51"/>
        <v>106</v>
      </c>
      <c r="F160" s="220">
        <f t="shared" si="51"/>
        <v>353</v>
      </c>
      <c r="G160" s="220">
        <f t="shared" si="51"/>
        <v>18</v>
      </c>
      <c r="H160" s="220">
        <f t="shared" si="51"/>
        <v>298</v>
      </c>
      <c r="I160" s="220">
        <f t="shared" si="51"/>
        <v>1</v>
      </c>
      <c r="J160" s="220">
        <f t="shared" si="51"/>
        <v>139</v>
      </c>
      <c r="K160" s="220">
        <f t="shared" si="51"/>
        <v>0</v>
      </c>
      <c r="L160" s="220">
        <f t="shared" si="51"/>
        <v>0</v>
      </c>
      <c r="M160" s="221">
        <f t="shared" si="51"/>
        <v>20392.5</v>
      </c>
      <c r="N160" s="221">
        <f t="shared" si="51"/>
        <v>6495</v>
      </c>
      <c r="O160" s="220">
        <f t="shared" si="51"/>
        <v>0</v>
      </c>
      <c r="P160" s="220">
        <f t="shared" si="51"/>
        <v>0</v>
      </c>
      <c r="Q160" s="120">
        <f t="shared" si="50"/>
        <v>13897.5</v>
      </c>
      <c r="R160" s="118">
        <f>SUM(R154:R159)</f>
        <v>261</v>
      </c>
      <c r="U160" s="168">
        <f>SUM(U154:U159)</f>
        <v>0</v>
      </c>
      <c r="V160" s="177"/>
    </row>
    <row r="161" spans="1:22" ht="12.75" customHeight="1">
      <c r="A161" s="387">
        <v>43669</v>
      </c>
      <c r="B161" s="202" t="s">
        <v>112</v>
      </c>
      <c r="C161" s="203">
        <v>324</v>
      </c>
      <c r="D161" s="203">
        <v>38</v>
      </c>
      <c r="E161" s="203">
        <v>61</v>
      </c>
      <c r="F161" s="203">
        <v>139</v>
      </c>
      <c r="G161" s="203">
        <v>4</v>
      </c>
      <c r="H161" s="204">
        <v>72</v>
      </c>
      <c r="I161" s="204"/>
      <c r="J161" s="205">
        <v>43</v>
      </c>
      <c r="K161" s="205"/>
      <c r="L161" s="205"/>
      <c r="M161" s="206">
        <f aca="true" t="shared" si="52" ref="M161:M166">SUM(C161*15,F161*7.5,G161*7.5,H161*7.5,I161*7.5,J161*7.5,K161*100,L161*20)</f>
        <v>6795</v>
      </c>
      <c r="N161" s="207">
        <v>2325</v>
      </c>
      <c r="O161" s="208"/>
      <c r="P161" s="209"/>
      <c r="Q161" s="122">
        <f t="shared" si="50"/>
        <v>4470</v>
      </c>
      <c r="R161" s="210">
        <v>83</v>
      </c>
      <c r="U161" s="109"/>
      <c r="V161" s="177"/>
    </row>
    <row r="162" spans="1:22" ht="12.75" customHeight="1">
      <c r="A162" s="387"/>
      <c r="B162" s="202" t="s">
        <v>113</v>
      </c>
      <c r="C162" s="203"/>
      <c r="D162" s="203"/>
      <c r="E162" s="203"/>
      <c r="F162" s="203"/>
      <c r="G162" s="203"/>
      <c r="H162" s="204"/>
      <c r="I162" s="204"/>
      <c r="J162" s="205"/>
      <c r="K162" s="205"/>
      <c r="L162" s="205"/>
      <c r="M162" s="206">
        <f t="shared" si="52"/>
        <v>0</v>
      </c>
      <c r="N162" s="207">
        <v>0</v>
      </c>
      <c r="O162" s="211"/>
      <c r="P162" s="212"/>
      <c r="Q162" s="122">
        <f t="shared" si="50"/>
        <v>0</v>
      </c>
      <c r="R162" s="210"/>
      <c r="U162" s="109"/>
      <c r="V162" s="177"/>
    </row>
    <row r="163" spans="1:22" ht="12.75" customHeight="1">
      <c r="A163" s="387"/>
      <c r="B163" s="202" t="s">
        <v>114</v>
      </c>
      <c r="C163" s="203">
        <v>347</v>
      </c>
      <c r="D163" s="203"/>
      <c r="E163" s="203">
        <v>35</v>
      </c>
      <c r="F163" s="203">
        <v>55</v>
      </c>
      <c r="G163" s="203">
        <v>1</v>
      </c>
      <c r="H163" s="204">
        <v>135</v>
      </c>
      <c r="I163" s="204"/>
      <c r="J163" s="205">
        <v>53</v>
      </c>
      <c r="K163" s="205">
        <v>1</v>
      </c>
      <c r="L163" s="205">
        <v>2</v>
      </c>
      <c r="M163" s="206">
        <f t="shared" si="52"/>
        <v>7175</v>
      </c>
      <c r="N163" s="207">
        <v>2232.5</v>
      </c>
      <c r="O163" s="208"/>
      <c r="P163" s="212"/>
      <c r="Q163" s="122">
        <f t="shared" si="50"/>
        <v>4942.5</v>
      </c>
      <c r="R163" s="210">
        <v>73</v>
      </c>
      <c r="U163" s="109"/>
      <c r="V163" s="177"/>
    </row>
    <row r="164" spans="1:22" ht="12.75" customHeight="1">
      <c r="A164" s="387"/>
      <c r="B164" s="213" t="s">
        <v>139</v>
      </c>
      <c r="C164" s="214">
        <v>232</v>
      </c>
      <c r="D164" s="214">
        <v>0</v>
      </c>
      <c r="E164" s="214">
        <v>11</v>
      </c>
      <c r="F164" s="214">
        <v>52</v>
      </c>
      <c r="G164" s="214">
        <v>1</v>
      </c>
      <c r="H164" s="215">
        <v>58</v>
      </c>
      <c r="I164" s="215">
        <v>2</v>
      </c>
      <c r="J164" s="216">
        <v>21</v>
      </c>
      <c r="K164" s="216"/>
      <c r="L164" s="216"/>
      <c r="M164" s="207">
        <f t="shared" si="52"/>
        <v>4485</v>
      </c>
      <c r="N164" s="207">
        <v>1507.5</v>
      </c>
      <c r="O164" s="217"/>
      <c r="P164" s="218">
        <v>2.5</v>
      </c>
      <c r="Q164" s="122">
        <f t="shared" si="50"/>
        <v>2980</v>
      </c>
      <c r="R164" s="114">
        <v>61</v>
      </c>
      <c r="U164" s="109"/>
      <c r="V164" s="177"/>
    </row>
    <row r="165" spans="1:22" ht="12.75" customHeight="1">
      <c r="A165" s="387"/>
      <c r="B165" s="202" t="s">
        <v>115</v>
      </c>
      <c r="C165" s="203">
        <v>141</v>
      </c>
      <c r="D165" s="203">
        <v>43</v>
      </c>
      <c r="E165" s="203">
        <v>29</v>
      </c>
      <c r="F165" s="203">
        <v>44</v>
      </c>
      <c r="G165" s="203"/>
      <c r="H165" s="204">
        <v>42</v>
      </c>
      <c r="I165" s="204"/>
      <c r="J165" s="205">
        <v>27</v>
      </c>
      <c r="K165" s="205"/>
      <c r="L165" s="205"/>
      <c r="M165" s="206">
        <f t="shared" si="52"/>
        <v>2962.5</v>
      </c>
      <c r="N165" s="207">
        <v>892.5</v>
      </c>
      <c r="O165" s="208"/>
      <c r="P165" s="212"/>
      <c r="Q165" s="122">
        <f t="shared" si="50"/>
        <v>2070</v>
      </c>
      <c r="R165" s="210">
        <v>39</v>
      </c>
      <c r="U165" s="109"/>
      <c r="V165" s="177"/>
    </row>
    <row r="166" spans="1:22" ht="12.75" customHeight="1">
      <c r="A166" s="387"/>
      <c r="B166" s="202" t="s">
        <v>116</v>
      </c>
      <c r="C166" s="203">
        <v>59</v>
      </c>
      <c r="D166" s="203">
        <v>32</v>
      </c>
      <c r="E166" s="203">
        <v>15</v>
      </c>
      <c r="F166" s="203">
        <v>14</v>
      </c>
      <c r="G166" s="203"/>
      <c r="H166" s="204">
        <v>20</v>
      </c>
      <c r="I166" s="204"/>
      <c r="J166" s="205">
        <v>27</v>
      </c>
      <c r="K166" s="205"/>
      <c r="L166" s="205"/>
      <c r="M166" s="206">
        <f t="shared" si="52"/>
        <v>1342.5</v>
      </c>
      <c r="N166" s="207">
        <v>337.5</v>
      </c>
      <c r="O166" s="208"/>
      <c r="P166" s="212"/>
      <c r="Q166" s="122">
        <f t="shared" si="50"/>
        <v>1005</v>
      </c>
      <c r="R166" s="210"/>
      <c r="U166" s="168">
        <f>SUM(U161:U165)</f>
        <v>0</v>
      </c>
      <c r="V166" s="177"/>
    </row>
    <row r="167" spans="1:22" ht="12.75" customHeight="1">
      <c r="A167" s="387"/>
      <c r="B167" s="219" t="s">
        <v>117</v>
      </c>
      <c r="C167" s="220">
        <f aca="true" t="shared" si="53" ref="C167:P167">SUM(C161:C166)</f>
        <v>1103</v>
      </c>
      <c r="D167" s="220">
        <f t="shared" si="53"/>
        <v>113</v>
      </c>
      <c r="E167" s="220">
        <f t="shared" si="53"/>
        <v>151</v>
      </c>
      <c r="F167" s="220">
        <f t="shared" si="53"/>
        <v>304</v>
      </c>
      <c r="G167" s="220">
        <f t="shared" si="53"/>
        <v>6</v>
      </c>
      <c r="H167" s="220">
        <f t="shared" si="53"/>
        <v>327</v>
      </c>
      <c r="I167" s="220">
        <f t="shared" si="53"/>
        <v>2</v>
      </c>
      <c r="J167" s="220">
        <f t="shared" si="53"/>
        <v>171</v>
      </c>
      <c r="K167" s="220">
        <f t="shared" si="53"/>
        <v>1</v>
      </c>
      <c r="L167" s="220">
        <f t="shared" si="53"/>
        <v>2</v>
      </c>
      <c r="M167" s="221">
        <f t="shared" si="53"/>
        <v>22760</v>
      </c>
      <c r="N167" s="221">
        <f t="shared" si="53"/>
        <v>7295</v>
      </c>
      <c r="O167" s="220">
        <f t="shared" si="53"/>
        <v>0</v>
      </c>
      <c r="P167" s="220">
        <f t="shared" si="53"/>
        <v>2.5</v>
      </c>
      <c r="Q167" s="120">
        <f t="shared" si="50"/>
        <v>15467.5</v>
      </c>
      <c r="R167" s="118">
        <f>SUM(R161:R166)</f>
        <v>256</v>
      </c>
      <c r="U167" s="109"/>
      <c r="V167" s="177"/>
    </row>
    <row r="168" spans="1:22" ht="12.75" customHeight="1">
      <c r="A168" s="387">
        <v>43670</v>
      </c>
      <c r="B168" s="202" t="s">
        <v>112</v>
      </c>
      <c r="C168" s="203">
        <v>268</v>
      </c>
      <c r="D168" s="203">
        <v>35</v>
      </c>
      <c r="E168" s="203">
        <v>87</v>
      </c>
      <c r="F168" s="203">
        <v>50</v>
      </c>
      <c r="G168" s="203">
        <v>3</v>
      </c>
      <c r="H168" s="204">
        <v>130</v>
      </c>
      <c r="I168" s="204">
        <v>1</v>
      </c>
      <c r="J168" s="205">
        <v>40</v>
      </c>
      <c r="K168" s="205">
        <v>3</v>
      </c>
      <c r="L168" s="205">
        <v>2</v>
      </c>
      <c r="M168" s="206">
        <f aca="true" t="shared" si="54" ref="M168:M173">SUM(C168*15,F168*7.5,G168*7.5,H168*7.5,I168*7.5,J168*7.5,K168*100,L168*20)</f>
        <v>6040</v>
      </c>
      <c r="N168" s="207">
        <v>2735</v>
      </c>
      <c r="O168" s="208"/>
      <c r="P168" s="209"/>
      <c r="Q168" s="122">
        <f t="shared" si="50"/>
        <v>3305</v>
      </c>
      <c r="R168" s="210">
        <v>89</v>
      </c>
      <c r="U168" s="109"/>
      <c r="V168" s="177"/>
    </row>
    <row r="169" spans="1:22" ht="12.75" customHeight="1">
      <c r="A169" s="387"/>
      <c r="B169" s="202" t="s">
        <v>113</v>
      </c>
      <c r="C169" s="203"/>
      <c r="D169" s="203"/>
      <c r="E169" s="203"/>
      <c r="F169" s="203"/>
      <c r="G169" s="203"/>
      <c r="H169" s="204"/>
      <c r="I169" s="204"/>
      <c r="J169" s="205"/>
      <c r="K169" s="205"/>
      <c r="L169" s="205"/>
      <c r="M169" s="206">
        <f t="shared" si="54"/>
        <v>0</v>
      </c>
      <c r="N169" s="207">
        <v>0</v>
      </c>
      <c r="O169" s="211"/>
      <c r="P169" s="212"/>
      <c r="Q169" s="122">
        <f t="shared" si="50"/>
        <v>0</v>
      </c>
      <c r="R169" s="210"/>
      <c r="U169" s="109"/>
      <c r="V169" s="177"/>
    </row>
    <row r="170" spans="1:22" ht="12.75" customHeight="1">
      <c r="A170" s="387"/>
      <c r="B170" s="202" t="s">
        <v>114</v>
      </c>
      <c r="C170" s="203">
        <v>428</v>
      </c>
      <c r="D170" s="203"/>
      <c r="E170" s="203">
        <v>11</v>
      </c>
      <c r="F170" s="203">
        <v>156</v>
      </c>
      <c r="G170" s="203">
        <v>4</v>
      </c>
      <c r="H170" s="204">
        <v>101</v>
      </c>
      <c r="I170" s="204"/>
      <c r="J170" s="205">
        <v>78</v>
      </c>
      <c r="K170" s="205"/>
      <c r="L170" s="205">
        <v>2</v>
      </c>
      <c r="M170" s="206">
        <f t="shared" si="54"/>
        <v>9002.5</v>
      </c>
      <c r="N170" s="207">
        <v>2932.5</v>
      </c>
      <c r="O170" s="208"/>
      <c r="P170" s="212"/>
      <c r="Q170" s="122">
        <f t="shared" si="50"/>
        <v>6070</v>
      </c>
      <c r="R170" s="210">
        <v>106</v>
      </c>
      <c r="U170" s="109"/>
      <c r="V170" s="177"/>
    </row>
    <row r="171" spans="1:22" ht="12.75" customHeight="1">
      <c r="A171" s="387"/>
      <c r="B171" s="213" t="s">
        <v>139</v>
      </c>
      <c r="C171" s="214">
        <v>160</v>
      </c>
      <c r="D171" s="214">
        <v>0</v>
      </c>
      <c r="E171" s="214">
        <v>14</v>
      </c>
      <c r="F171" s="214">
        <v>85</v>
      </c>
      <c r="G171" s="214">
        <v>6</v>
      </c>
      <c r="H171" s="215">
        <v>36</v>
      </c>
      <c r="I171" s="215">
        <v>0</v>
      </c>
      <c r="J171" s="216">
        <v>24</v>
      </c>
      <c r="K171" s="216"/>
      <c r="L171" s="216"/>
      <c r="M171" s="207">
        <f t="shared" si="54"/>
        <v>3532.5</v>
      </c>
      <c r="N171" s="207">
        <v>1057.5</v>
      </c>
      <c r="O171" s="217"/>
      <c r="P171" s="218"/>
      <c r="Q171" s="122">
        <f t="shared" si="50"/>
        <v>2475</v>
      </c>
      <c r="R171" s="114">
        <v>49</v>
      </c>
      <c r="U171" s="109"/>
      <c r="V171" s="177"/>
    </row>
    <row r="172" spans="1:22" ht="12.75" customHeight="1">
      <c r="A172" s="387"/>
      <c r="B172" s="202" t="s">
        <v>115</v>
      </c>
      <c r="C172" s="203">
        <v>160</v>
      </c>
      <c r="D172" s="203">
        <v>38</v>
      </c>
      <c r="E172" s="203">
        <v>27</v>
      </c>
      <c r="F172" s="203">
        <v>73</v>
      </c>
      <c r="G172" s="203">
        <v>1</v>
      </c>
      <c r="H172" s="204">
        <v>54</v>
      </c>
      <c r="I172" s="204">
        <v>2</v>
      </c>
      <c r="J172" s="205">
        <v>25</v>
      </c>
      <c r="K172" s="205"/>
      <c r="L172" s="205"/>
      <c r="M172" s="206">
        <f t="shared" si="54"/>
        <v>3562.5</v>
      </c>
      <c r="N172" s="207">
        <v>1162.5</v>
      </c>
      <c r="O172" s="208"/>
      <c r="P172" s="212"/>
      <c r="Q172" s="122">
        <f t="shared" si="50"/>
        <v>2400</v>
      </c>
      <c r="R172" s="210">
        <v>49</v>
      </c>
      <c r="U172" s="109"/>
      <c r="V172" s="177"/>
    </row>
    <row r="173" spans="1:22" ht="12.75" customHeight="1">
      <c r="A173" s="387"/>
      <c r="B173" s="202" t="s">
        <v>116</v>
      </c>
      <c r="C173" s="203">
        <v>23</v>
      </c>
      <c r="D173" s="203">
        <v>26</v>
      </c>
      <c r="E173" s="203">
        <v>7</v>
      </c>
      <c r="F173" s="203">
        <v>11</v>
      </c>
      <c r="G173" s="203"/>
      <c r="H173" s="204">
        <v>15</v>
      </c>
      <c r="I173" s="204"/>
      <c r="J173" s="205">
        <v>8</v>
      </c>
      <c r="K173" s="205"/>
      <c r="L173" s="205"/>
      <c r="M173" s="206">
        <f t="shared" si="54"/>
        <v>600</v>
      </c>
      <c r="N173" s="207">
        <v>255</v>
      </c>
      <c r="O173" s="208"/>
      <c r="P173" s="212"/>
      <c r="Q173" s="122">
        <f t="shared" si="50"/>
        <v>345</v>
      </c>
      <c r="R173" s="210">
        <v>9</v>
      </c>
      <c r="U173" s="168">
        <f>SUM(U167:U172)</f>
        <v>0</v>
      </c>
      <c r="V173" s="177"/>
    </row>
    <row r="174" spans="1:22" ht="12.75" customHeight="1">
      <c r="A174" s="387"/>
      <c r="B174" s="219" t="s">
        <v>117</v>
      </c>
      <c r="C174" s="220">
        <f aca="true" t="shared" si="55" ref="C174:P174">SUM(C168:C173)</f>
        <v>1039</v>
      </c>
      <c r="D174" s="220">
        <f t="shared" si="55"/>
        <v>99</v>
      </c>
      <c r="E174" s="220">
        <f t="shared" si="55"/>
        <v>146</v>
      </c>
      <c r="F174" s="220">
        <f t="shared" si="55"/>
        <v>375</v>
      </c>
      <c r="G174" s="220">
        <f t="shared" si="55"/>
        <v>14</v>
      </c>
      <c r="H174" s="220">
        <f t="shared" si="55"/>
        <v>336</v>
      </c>
      <c r="I174" s="220">
        <f t="shared" si="55"/>
        <v>3</v>
      </c>
      <c r="J174" s="220">
        <f t="shared" si="55"/>
        <v>175</v>
      </c>
      <c r="K174" s="220">
        <f t="shared" si="55"/>
        <v>3</v>
      </c>
      <c r="L174" s="220">
        <f t="shared" si="55"/>
        <v>4</v>
      </c>
      <c r="M174" s="221">
        <f t="shared" si="55"/>
        <v>22737.5</v>
      </c>
      <c r="N174" s="221">
        <f t="shared" si="55"/>
        <v>8142.5</v>
      </c>
      <c r="O174" s="220">
        <f t="shared" si="55"/>
        <v>0</v>
      </c>
      <c r="P174" s="220">
        <f t="shared" si="55"/>
        <v>0</v>
      </c>
      <c r="Q174" s="120">
        <f t="shared" si="50"/>
        <v>14595</v>
      </c>
      <c r="R174" s="118">
        <f>SUM(R168:R173)</f>
        <v>302</v>
      </c>
      <c r="U174" s="109"/>
      <c r="V174" s="177"/>
    </row>
    <row r="175" spans="1:22" ht="12.75" customHeight="1">
      <c r="A175" s="387">
        <v>43671</v>
      </c>
      <c r="B175" s="202" t="s">
        <v>112</v>
      </c>
      <c r="C175" s="203">
        <v>280</v>
      </c>
      <c r="D175" s="203">
        <v>33</v>
      </c>
      <c r="E175" s="203">
        <v>52</v>
      </c>
      <c r="F175" s="203">
        <v>118</v>
      </c>
      <c r="G175" s="203">
        <v>2</v>
      </c>
      <c r="H175" s="204">
        <v>60</v>
      </c>
      <c r="I175" s="204"/>
      <c r="J175" s="205">
        <v>44</v>
      </c>
      <c r="K175" s="205">
        <v>1</v>
      </c>
      <c r="L175" s="205">
        <v>1</v>
      </c>
      <c r="M175" s="206">
        <f aca="true" t="shared" si="56" ref="M175:M180">SUM(C175*15,F175*7.5,G175*7.5,H175*7.5,I175*7.5,J175*7.5,K175*100,L175*20)</f>
        <v>6000</v>
      </c>
      <c r="N175" s="207">
        <v>2317.5</v>
      </c>
      <c r="O175" s="208"/>
      <c r="P175" s="209"/>
      <c r="Q175" s="122">
        <f t="shared" si="50"/>
        <v>3682.5</v>
      </c>
      <c r="R175" s="210">
        <v>85</v>
      </c>
      <c r="U175" s="109"/>
      <c r="V175" s="177"/>
    </row>
    <row r="176" spans="1:22" ht="12.75" customHeight="1">
      <c r="A176" s="387"/>
      <c r="B176" s="202" t="s">
        <v>113</v>
      </c>
      <c r="C176" s="203"/>
      <c r="D176" s="203"/>
      <c r="E176" s="203"/>
      <c r="F176" s="203"/>
      <c r="G176" s="203"/>
      <c r="H176" s="204"/>
      <c r="I176" s="204"/>
      <c r="J176" s="205"/>
      <c r="K176" s="205"/>
      <c r="L176" s="205"/>
      <c r="M176" s="206">
        <f t="shared" si="56"/>
        <v>0</v>
      </c>
      <c r="N176" s="207">
        <v>0</v>
      </c>
      <c r="O176" s="211"/>
      <c r="P176" s="212"/>
      <c r="Q176" s="122">
        <f t="shared" si="50"/>
        <v>0</v>
      </c>
      <c r="R176" s="210"/>
      <c r="U176" s="109"/>
      <c r="V176" s="177"/>
    </row>
    <row r="177" spans="1:22" ht="12.75" customHeight="1">
      <c r="A177" s="387"/>
      <c r="B177" s="202" t="s">
        <v>114</v>
      </c>
      <c r="C177" s="203">
        <v>334</v>
      </c>
      <c r="D177" s="203"/>
      <c r="E177" s="203">
        <v>64</v>
      </c>
      <c r="F177" s="203">
        <v>90</v>
      </c>
      <c r="G177" s="203"/>
      <c r="H177" s="204">
        <v>131</v>
      </c>
      <c r="I177" s="204"/>
      <c r="J177" s="205">
        <v>68</v>
      </c>
      <c r="K177" s="205"/>
      <c r="L177" s="205"/>
      <c r="M177" s="206">
        <f t="shared" si="56"/>
        <v>7177.5</v>
      </c>
      <c r="N177" s="207">
        <v>2955</v>
      </c>
      <c r="O177" s="208"/>
      <c r="P177" s="212"/>
      <c r="Q177" s="122">
        <f t="shared" si="50"/>
        <v>4222.5</v>
      </c>
      <c r="R177" s="210">
        <v>102</v>
      </c>
      <c r="U177" s="109"/>
      <c r="V177" s="177"/>
    </row>
    <row r="178" spans="1:22" ht="12.75" customHeight="1">
      <c r="A178" s="387"/>
      <c r="B178" s="213" t="s">
        <v>139</v>
      </c>
      <c r="C178" s="214">
        <v>220</v>
      </c>
      <c r="D178" s="214">
        <v>0</v>
      </c>
      <c r="E178" s="214">
        <v>22</v>
      </c>
      <c r="F178" s="214">
        <v>75</v>
      </c>
      <c r="G178" s="214">
        <v>0</v>
      </c>
      <c r="H178" s="215">
        <v>87</v>
      </c>
      <c r="I178" s="215">
        <v>0</v>
      </c>
      <c r="J178" s="216">
        <v>24</v>
      </c>
      <c r="K178" s="216"/>
      <c r="L178" s="216"/>
      <c r="M178" s="207">
        <f t="shared" si="56"/>
        <v>4695</v>
      </c>
      <c r="N178" s="207">
        <v>1950</v>
      </c>
      <c r="O178" s="217"/>
      <c r="P178" s="218"/>
      <c r="Q178" s="122">
        <f t="shared" si="50"/>
        <v>2745</v>
      </c>
      <c r="R178" s="114">
        <v>79</v>
      </c>
      <c r="U178" s="109"/>
      <c r="V178" s="177"/>
    </row>
    <row r="179" spans="1:22" ht="12.75" customHeight="1">
      <c r="A179" s="387"/>
      <c r="B179" s="202" t="s">
        <v>115</v>
      </c>
      <c r="C179" s="203">
        <v>170</v>
      </c>
      <c r="D179" s="203">
        <v>42</v>
      </c>
      <c r="E179" s="203">
        <v>17</v>
      </c>
      <c r="F179" s="203">
        <v>51</v>
      </c>
      <c r="G179" s="203">
        <v>2</v>
      </c>
      <c r="H179" s="204">
        <v>54</v>
      </c>
      <c r="I179" s="204">
        <v>0</v>
      </c>
      <c r="J179" s="205">
        <v>21</v>
      </c>
      <c r="K179" s="205"/>
      <c r="L179" s="205"/>
      <c r="M179" s="206">
        <f t="shared" si="56"/>
        <v>3510</v>
      </c>
      <c r="N179" s="207">
        <v>1005</v>
      </c>
      <c r="O179" s="208"/>
      <c r="P179" s="212"/>
      <c r="Q179" s="122">
        <f t="shared" si="50"/>
        <v>2505</v>
      </c>
      <c r="R179" s="210">
        <v>42</v>
      </c>
      <c r="U179" s="109"/>
      <c r="V179" s="177"/>
    </row>
    <row r="180" spans="1:22" ht="12.75" customHeight="1">
      <c r="A180" s="387"/>
      <c r="B180" s="202" t="s">
        <v>116</v>
      </c>
      <c r="C180" s="203">
        <v>54</v>
      </c>
      <c r="D180" s="203">
        <v>18</v>
      </c>
      <c r="E180" s="203">
        <v>17</v>
      </c>
      <c r="F180" s="203">
        <v>12</v>
      </c>
      <c r="G180" s="203">
        <v>2</v>
      </c>
      <c r="H180" s="204">
        <v>16</v>
      </c>
      <c r="I180" s="204"/>
      <c r="J180" s="205">
        <v>7</v>
      </c>
      <c r="K180" s="205"/>
      <c r="L180" s="205"/>
      <c r="M180" s="206">
        <f t="shared" si="56"/>
        <v>1087.5</v>
      </c>
      <c r="N180" s="207">
        <v>585</v>
      </c>
      <c r="O180" s="208"/>
      <c r="P180" s="212"/>
      <c r="Q180" s="122">
        <f t="shared" si="50"/>
        <v>502.5</v>
      </c>
      <c r="R180" s="210">
        <v>21</v>
      </c>
      <c r="U180" s="168">
        <f>SUM(U174:U179)</f>
        <v>0</v>
      </c>
      <c r="V180" s="177"/>
    </row>
    <row r="181" spans="1:22" ht="12.75" customHeight="1">
      <c r="A181" s="387"/>
      <c r="B181" s="219" t="s">
        <v>117</v>
      </c>
      <c r="C181" s="220">
        <f aca="true" t="shared" si="57" ref="C181:P181">SUM(C175:C180)</f>
        <v>1058</v>
      </c>
      <c r="D181" s="220">
        <f t="shared" si="57"/>
        <v>93</v>
      </c>
      <c r="E181" s="220">
        <f t="shared" si="57"/>
        <v>172</v>
      </c>
      <c r="F181" s="220">
        <f t="shared" si="57"/>
        <v>346</v>
      </c>
      <c r="G181" s="220">
        <f t="shared" si="57"/>
        <v>6</v>
      </c>
      <c r="H181" s="220">
        <f t="shared" si="57"/>
        <v>348</v>
      </c>
      <c r="I181" s="220">
        <f t="shared" si="57"/>
        <v>0</v>
      </c>
      <c r="J181" s="220">
        <f t="shared" si="57"/>
        <v>164</v>
      </c>
      <c r="K181" s="220">
        <f t="shared" si="57"/>
        <v>1</v>
      </c>
      <c r="L181" s="220">
        <f t="shared" si="57"/>
        <v>1</v>
      </c>
      <c r="M181" s="221">
        <f t="shared" si="57"/>
        <v>22470</v>
      </c>
      <c r="N181" s="221">
        <f t="shared" si="57"/>
        <v>8812.5</v>
      </c>
      <c r="O181" s="220">
        <f t="shared" si="57"/>
        <v>0</v>
      </c>
      <c r="P181" s="220">
        <f t="shared" si="57"/>
        <v>0</v>
      </c>
      <c r="Q181" s="120">
        <f t="shared" si="50"/>
        <v>13657.5</v>
      </c>
      <c r="R181" s="118">
        <f>SUM(R175:R180)</f>
        <v>329</v>
      </c>
      <c r="U181" s="109"/>
      <c r="V181" s="177"/>
    </row>
    <row r="182" spans="1:22" ht="12.75" customHeight="1">
      <c r="A182" s="387">
        <v>43672</v>
      </c>
      <c r="B182" s="202" t="s">
        <v>112</v>
      </c>
      <c r="C182" s="203">
        <v>310</v>
      </c>
      <c r="D182" s="203">
        <v>25</v>
      </c>
      <c r="E182" s="203">
        <v>34</v>
      </c>
      <c r="F182" s="203">
        <v>98</v>
      </c>
      <c r="G182" s="203">
        <v>1</v>
      </c>
      <c r="H182" s="204">
        <v>108</v>
      </c>
      <c r="I182" s="204"/>
      <c r="J182" s="205">
        <v>36</v>
      </c>
      <c r="K182" s="205"/>
      <c r="L182" s="205"/>
      <c r="M182" s="206">
        <f aca="true" t="shared" si="58" ref="M182:M187">SUM(C182*15,F182*7.5,G182*7.5,H182*7.5,I182*7.5,J182*7.5,K182*100,L182*20)</f>
        <v>6472.5</v>
      </c>
      <c r="N182" s="207">
        <v>2257.5</v>
      </c>
      <c r="O182" s="208">
        <v>0</v>
      </c>
      <c r="P182" s="209"/>
      <c r="Q182" s="122">
        <f t="shared" si="50"/>
        <v>4215</v>
      </c>
      <c r="R182" s="210">
        <v>75</v>
      </c>
      <c r="U182" s="109"/>
      <c r="V182" s="177"/>
    </row>
    <row r="183" spans="1:22" ht="12.75" customHeight="1">
      <c r="A183" s="387"/>
      <c r="B183" s="202" t="s">
        <v>113</v>
      </c>
      <c r="C183" s="203"/>
      <c r="D183" s="203"/>
      <c r="E183" s="203"/>
      <c r="F183" s="203"/>
      <c r="G183" s="203"/>
      <c r="H183" s="204"/>
      <c r="I183" s="204"/>
      <c r="J183" s="205"/>
      <c r="K183" s="205"/>
      <c r="L183" s="205"/>
      <c r="M183" s="206">
        <f t="shared" si="58"/>
        <v>0</v>
      </c>
      <c r="N183" s="207">
        <v>0</v>
      </c>
      <c r="O183" s="211"/>
      <c r="P183" s="212"/>
      <c r="Q183" s="122">
        <f t="shared" si="50"/>
        <v>0</v>
      </c>
      <c r="R183" s="210"/>
      <c r="U183" s="109"/>
      <c r="V183" s="177"/>
    </row>
    <row r="184" spans="1:22" ht="12.75" customHeight="1">
      <c r="A184" s="387"/>
      <c r="B184" s="202" t="s">
        <v>114</v>
      </c>
      <c r="C184" s="203">
        <v>392</v>
      </c>
      <c r="D184" s="203">
        <v>25</v>
      </c>
      <c r="E184" s="203">
        <v>66</v>
      </c>
      <c r="F184" s="203">
        <v>95</v>
      </c>
      <c r="G184" s="203">
        <v>7</v>
      </c>
      <c r="H184" s="204">
        <v>156</v>
      </c>
      <c r="I184" s="204"/>
      <c r="J184" s="205">
        <v>59</v>
      </c>
      <c r="K184" s="205"/>
      <c r="L184" s="205"/>
      <c r="M184" s="206">
        <f t="shared" si="58"/>
        <v>8257.5</v>
      </c>
      <c r="N184" s="207">
        <v>2707.5</v>
      </c>
      <c r="O184" s="208"/>
      <c r="P184" s="212"/>
      <c r="Q184" s="122">
        <f t="shared" si="50"/>
        <v>5550</v>
      </c>
      <c r="R184" s="210">
        <v>98</v>
      </c>
      <c r="U184" s="109"/>
      <c r="V184" s="177"/>
    </row>
    <row r="185" spans="1:22" ht="12.75" customHeight="1">
      <c r="A185" s="387"/>
      <c r="B185" s="213" t="s">
        <v>139</v>
      </c>
      <c r="C185" s="214">
        <v>146</v>
      </c>
      <c r="D185" s="214">
        <v>1</v>
      </c>
      <c r="E185" s="214">
        <v>45</v>
      </c>
      <c r="F185" s="214">
        <v>63</v>
      </c>
      <c r="G185" s="214">
        <v>0</v>
      </c>
      <c r="H185" s="215">
        <v>45</v>
      </c>
      <c r="I185" s="215">
        <v>0</v>
      </c>
      <c r="J185" s="216">
        <v>23</v>
      </c>
      <c r="K185" s="216"/>
      <c r="L185" s="216"/>
      <c r="M185" s="207">
        <f t="shared" si="58"/>
        <v>3172.5</v>
      </c>
      <c r="N185" s="207">
        <v>930</v>
      </c>
      <c r="O185" s="217"/>
      <c r="P185" s="218"/>
      <c r="Q185" s="122">
        <f t="shared" si="50"/>
        <v>2242.5</v>
      </c>
      <c r="R185" s="114">
        <v>40</v>
      </c>
      <c r="U185" s="109"/>
      <c r="V185" s="177"/>
    </row>
    <row r="186" spans="1:22" ht="12.75" customHeight="1">
      <c r="A186" s="387"/>
      <c r="B186" s="202" t="s">
        <v>115</v>
      </c>
      <c r="C186" s="203">
        <v>153</v>
      </c>
      <c r="D186" s="203">
        <v>53</v>
      </c>
      <c r="E186" s="203">
        <v>9</v>
      </c>
      <c r="F186" s="203">
        <v>61</v>
      </c>
      <c r="G186" s="203"/>
      <c r="H186" s="204">
        <v>39</v>
      </c>
      <c r="I186" s="204"/>
      <c r="J186" s="205">
        <v>32</v>
      </c>
      <c r="K186" s="205"/>
      <c r="L186" s="205"/>
      <c r="M186" s="206">
        <f t="shared" si="58"/>
        <v>3285</v>
      </c>
      <c r="N186" s="207">
        <v>1297.5</v>
      </c>
      <c r="O186" s="208"/>
      <c r="P186" s="212"/>
      <c r="Q186" s="122">
        <f t="shared" si="50"/>
        <v>1987.5</v>
      </c>
      <c r="R186" s="210">
        <v>50</v>
      </c>
      <c r="U186" s="109"/>
      <c r="V186" s="177"/>
    </row>
    <row r="187" spans="1:22" ht="12.75" customHeight="1">
      <c r="A187" s="387"/>
      <c r="B187" s="202" t="s">
        <v>116</v>
      </c>
      <c r="C187" s="203">
        <v>45</v>
      </c>
      <c r="D187" s="203">
        <v>17</v>
      </c>
      <c r="E187" s="203">
        <v>9</v>
      </c>
      <c r="F187" s="203">
        <v>6</v>
      </c>
      <c r="G187" s="203"/>
      <c r="H187" s="204">
        <v>12</v>
      </c>
      <c r="I187" s="204"/>
      <c r="J187" s="205">
        <v>8</v>
      </c>
      <c r="K187" s="205"/>
      <c r="L187" s="205"/>
      <c r="M187" s="206">
        <f t="shared" si="58"/>
        <v>870</v>
      </c>
      <c r="N187" s="207">
        <v>397.5</v>
      </c>
      <c r="O187" s="208"/>
      <c r="P187" s="212"/>
      <c r="Q187" s="122">
        <f t="shared" si="50"/>
        <v>472.5</v>
      </c>
      <c r="R187" s="210">
        <v>12</v>
      </c>
      <c r="U187" s="168">
        <f>SUM(U181:U186)</f>
        <v>0</v>
      </c>
      <c r="V187" s="177"/>
    </row>
    <row r="188" spans="1:22" ht="12.75" customHeight="1">
      <c r="A188" s="387"/>
      <c r="B188" s="219" t="s">
        <v>117</v>
      </c>
      <c r="C188" s="220">
        <f aca="true" t="shared" si="59" ref="C188:P188">SUM(C182:C187)</f>
        <v>1046</v>
      </c>
      <c r="D188" s="220">
        <f t="shared" si="59"/>
        <v>121</v>
      </c>
      <c r="E188" s="220">
        <f t="shared" si="59"/>
        <v>163</v>
      </c>
      <c r="F188" s="220">
        <f t="shared" si="59"/>
        <v>323</v>
      </c>
      <c r="G188" s="220">
        <f t="shared" si="59"/>
        <v>8</v>
      </c>
      <c r="H188" s="220">
        <f t="shared" si="59"/>
        <v>360</v>
      </c>
      <c r="I188" s="220">
        <f t="shared" si="59"/>
        <v>0</v>
      </c>
      <c r="J188" s="220">
        <f t="shared" si="59"/>
        <v>158</v>
      </c>
      <c r="K188" s="220">
        <f t="shared" si="59"/>
        <v>0</v>
      </c>
      <c r="L188" s="220">
        <f t="shared" si="59"/>
        <v>0</v>
      </c>
      <c r="M188" s="221">
        <f t="shared" si="59"/>
        <v>22057.5</v>
      </c>
      <c r="N188" s="221">
        <f t="shared" si="59"/>
        <v>7590</v>
      </c>
      <c r="O188" s="220">
        <f t="shared" si="59"/>
        <v>0</v>
      </c>
      <c r="P188" s="220">
        <f t="shared" si="59"/>
        <v>0</v>
      </c>
      <c r="Q188" s="120">
        <f t="shared" si="50"/>
        <v>14467.5</v>
      </c>
      <c r="R188" s="118">
        <f>SUM(R182:R187)</f>
        <v>275</v>
      </c>
      <c r="U188" s="109"/>
      <c r="V188" s="177"/>
    </row>
    <row r="189" spans="1:22" ht="12.75" customHeight="1">
      <c r="A189" s="387">
        <v>43673</v>
      </c>
      <c r="B189" s="202" t="s">
        <v>112</v>
      </c>
      <c r="C189" s="203">
        <v>546</v>
      </c>
      <c r="D189" s="203">
        <v>46</v>
      </c>
      <c r="E189" s="203">
        <v>31</v>
      </c>
      <c r="F189" s="203">
        <v>251</v>
      </c>
      <c r="G189" s="203">
        <v>4</v>
      </c>
      <c r="H189" s="204">
        <v>29</v>
      </c>
      <c r="I189" s="204"/>
      <c r="J189" s="205">
        <v>70</v>
      </c>
      <c r="K189" s="205"/>
      <c r="L189" s="205">
        <v>1</v>
      </c>
      <c r="M189" s="206">
        <f aca="true" t="shared" si="60" ref="M189:M194">SUM(C189*15,F189*7.5,G189*7.5,H189*7.5,I189*7.5,J189*7.5,K189*100,L189*20)</f>
        <v>10865</v>
      </c>
      <c r="N189" s="207">
        <v>3957.5</v>
      </c>
      <c r="O189" s="208">
        <v>37.5</v>
      </c>
      <c r="P189" s="209"/>
      <c r="Q189" s="122">
        <f t="shared" si="50"/>
        <v>6870</v>
      </c>
      <c r="R189" s="210">
        <v>137</v>
      </c>
      <c r="U189" s="109"/>
      <c r="V189" s="177"/>
    </row>
    <row r="190" spans="1:22" ht="12.75" customHeight="1">
      <c r="A190" s="387"/>
      <c r="B190" s="202" t="s">
        <v>113</v>
      </c>
      <c r="C190" s="203"/>
      <c r="D190" s="203"/>
      <c r="E190" s="203"/>
      <c r="F190" s="203"/>
      <c r="G190" s="203"/>
      <c r="H190" s="204"/>
      <c r="I190" s="204"/>
      <c r="J190" s="205"/>
      <c r="K190" s="205"/>
      <c r="L190" s="205"/>
      <c r="M190" s="206">
        <f t="shared" si="60"/>
        <v>0</v>
      </c>
      <c r="N190" s="207">
        <v>0</v>
      </c>
      <c r="O190" s="211"/>
      <c r="P190" s="212"/>
      <c r="Q190" s="122">
        <f t="shared" si="50"/>
        <v>0</v>
      </c>
      <c r="R190" s="210"/>
      <c r="U190" s="109"/>
      <c r="V190" s="177"/>
    </row>
    <row r="191" spans="1:22" ht="12.75" customHeight="1">
      <c r="A191" s="387"/>
      <c r="B191" s="202" t="s">
        <v>114</v>
      </c>
      <c r="C191" s="203">
        <v>526</v>
      </c>
      <c r="D191" s="203"/>
      <c r="E191" s="203">
        <v>80</v>
      </c>
      <c r="F191" s="203">
        <v>115</v>
      </c>
      <c r="G191" s="203">
        <v>11</v>
      </c>
      <c r="H191" s="204">
        <v>142</v>
      </c>
      <c r="I191" s="204"/>
      <c r="J191" s="205">
        <v>125</v>
      </c>
      <c r="K191" s="205">
        <v>1</v>
      </c>
      <c r="L191" s="205">
        <v>2</v>
      </c>
      <c r="M191" s="206">
        <f t="shared" si="60"/>
        <v>10977.5</v>
      </c>
      <c r="N191" s="207">
        <v>4230</v>
      </c>
      <c r="O191" s="208"/>
      <c r="P191" s="212"/>
      <c r="Q191" s="122">
        <f t="shared" si="50"/>
        <v>6747.5</v>
      </c>
      <c r="R191" s="210">
        <v>147</v>
      </c>
      <c r="U191" s="109"/>
      <c r="V191" s="177"/>
    </row>
    <row r="192" spans="1:22" ht="12.75" customHeight="1">
      <c r="A192" s="387"/>
      <c r="B192" s="213" t="s">
        <v>139</v>
      </c>
      <c r="C192" s="214">
        <v>304</v>
      </c>
      <c r="D192" s="214">
        <v>2</v>
      </c>
      <c r="E192" s="214">
        <v>28</v>
      </c>
      <c r="F192" s="214">
        <v>119</v>
      </c>
      <c r="G192" s="214">
        <v>0</v>
      </c>
      <c r="H192" s="215">
        <v>87</v>
      </c>
      <c r="I192" s="215">
        <v>0</v>
      </c>
      <c r="J192" s="216">
        <v>26</v>
      </c>
      <c r="K192" s="216"/>
      <c r="L192" s="216"/>
      <c r="M192" s="207">
        <f t="shared" si="60"/>
        <v>6300</v>
      </c>
      <c r="N192" s="207">
        <v>2265</v>
      </c>
      <c r="O192" s="217"/>
      <c r="P192" s="218"/>
      <c r="Q192" s="122">
        <f t="shared" si="50"/>
        <v>4035</v>
      </c>
      <c r="R192" s="114">
        <v>88</v>
      </c>
      <c r="U192" s="109"/>
      <c r="V192" s="177"/>
    </row>
    <row r="193" spans="1:22" ht="12.75" customHeight="1">
      <c r="A193" s="387"/>
      <c r="B193" s="202" t="s">
        <v>115</v>
      </c>
      <c r="C193" s="203">
        <v>250</v>
      </c>
      <c r="D193" s="203">
        <v>47</v>
      </c>
      <c r="E193" s="203">
        <v>10</v>
      </c>
      <c r="F193" s="203">
        <v>78</v>
      </c>
      <c r="G193" s="203"/>
      <c r="H193" s="204">
        <v>39</v>
      </c>
      <c r="I193" s="204"/>
      <c r="J193" s="205">
        <v>55</v>
      </c>
      <c r="K193" s="205"/>
      <c r="L193" s="205"/>
      <c r="M193" s="206">
        <f t="shared" si="60"/>
        <v>5040</v>
      </c>
      <c r="N193" s="207">
        <v>1867.5</v>
      </c>
      <c r="O193" s="208"/>
      <c r="P193" s="212"/>
      <c r="Q193" s="122">
        <f t="shared" si="50"/>
        <v>3172.5</v>
      </c>
      <c r="R193" s="210">
        <v>81</v>
      </c>
      <c r="U193" s="109"/>
      <c r="V193" s="177"/>
    </row>
    <row r="194" spans="1:22" ht="12.75" customHeight="1">
      <c r="A194" s="387"/>
      <c r="B194" s="202" t="s">
        <v>116</v>
      </c>
      <c r="C194" s="203">
        <v>107</v>
      </c>
      <c r="D194" s="203">
        <v>41</v>
      </c>
      <c r="E194" s="203">
        <v>17</v>
      </c>
      <c r="F194" s="203">
        <v>14</v>
      </c>
      <c r="G194" s="203"/>
      <c r="H194" s="204">
        <v>22</v>
      </c>
      <c r="I194" s="204"/>
      <c r="J194" s="205">
        <v>16</v>
      </c>
      <c r="K194" s="205"/>
      <c r="L194" s="205"/>
      <c r="M194" s="206">
        <f t="shared" si="60"/>
        <v>1995</v>
      </c>
      <c r="N194" s="207">
        <v>855</v>
      </c>
      <c r="O194" s="208"/>
      <c r="P194" s="212">
        <v>20</v>
      </c>
      <c r="Q194" s="122">
        <f t="shared" si="50"/>
        <v>1160</v>
      </c>
      <c r="R194" s="210">
        <v>30</v>
      </c>
      <c r="U194" s="168">
        <f>SUM(U188:U193)</f>
        <v>0</v>
      </c>
      <c r="V194" s="177"/>
    </row>
    <row r="195" spans="1:22" ht="12.75" customHeight="1">
      <c r="A195" s="387"/>
      <c r="B195" s="219" t="s">
        <v>117</v>
      </c>
      <c r="C195" s="220">
        <f aca="true" t="shared" si="61" ref="C195:P195">SUM(C189:C194)</f>
        <v>1733</v>
      </c>
      <c r="D195" s="220">
        <f t="shared" si="61"/>
        <v>136</v>
      </c>
      <c r="E195" s="220">
        <f t="shared" si="61"/>
        <v>166</v>
      </c>
      <c r="F195" s="220">
        <f t="shared" si="61"/>
        <v>577</v>
      </c>
      <c r="G195" s="220">
        <f t="shared" si="61"/>
        <v>15</v>
      </c>
      <c r="H195" s="220">
        <f t="shared" si="61"/>
        <v>319</v>
      </c>
      <c r="I195" s="220">
        <f t="shared" si="61"/>
        <v>0</v>
      </c>
      <c r="J195" s="220">
        <f t="shared" si="61"/>
        <v>292</v>
      </c>
      <c r="K195" s="220">
        <f t="shared" si="61"/>
        <v>1</v>
      </c>
      <c r="L195" s="220">
        <f t="shared" si="61"/>
        <v>3</v>
      </c>
      <c r="M195" s="221">
        <f t="shared" si="61"/>
        <v>35177.5</v>
      </c>
      <c r="N195" s="221">
        <f t="shared" si="61"/>
        <v>13175</v>
      </c>
      <c r="O195" s="220">
        <f t="shared" si="61"/>
        <v>37.5</v>
      </c>
      <c r="P195" s="220">
        <f t="shared" si="61"/>
        <v>20</v>
      </c>
      <c r="Q195" s="120">
        <f t="shared" si="50"/>
        <v>21985</v>
      </c>
      <c r="R195" s="118">
        <f>SUM(R189:R194)</f>
        <v>483</v>
      </c>
      <c r="U195" s="253">
        <f>SUM(U194,U187,U180,U173,U166,U160,U152)</f>
        <v>0</v>
      </c>
      <c r="V195" s="177"/>
    </row>
    <row r="196" spans="1:22" ht="12.75" customHeight="1">
      <c r="A196" s="387">
        <v>43674</v>
      </c>
      <c r="B196" s="202" t="s">
        <v>112</v>
      </c>
      <c r="C196" s="203">
        <v>487</v>
      </c>
      <c r="D196" s="203">
        <v>53</v>
      </c>
      <c r="E196" s="203">
        <v>57</v>
      </c>
      <c r="F196" s="203">
        <v>125</v>
      </c>
      <c r="G196" s="203">
        <v>6</v>
      </c>
      <c r="H196" s="204">
        <v>116</v>
      </c>
      <c r="I196" s="204"/>
      <c r="J196" s="205">
        <v>50</v>
      </c>
      <c r="K196" s="205"/>
      <c r="L196" s="205"/>
      <c r="M196" s="206">
        <f aca="true" t="shared" si="62" ref="M196:M201">SUM(C196*15,F196*7.5,G196*7.5,H196*7.5,I196*7.5,J196*7.5,K196*100,L196*20)</f>
        <v>9532.5</v>
      </c>
      <c r="N196" s="207">
        <v>3690</v>
      </c>
      <c r="O196" s="208"/>
      <c r="P196" s="209"/>
      <c r="Q196" s="122">
        <f t="shared" si="50"/>
        <v>5842.5</v>
      </c>
      <c r="R196" s="210">
        <v>131</v>
      </c>
      <c r="U196" s="109"/>
      <c r="V196" s="177"/>
    </row>
    <row r="197" spans="1:22" ht="12.75" customHeight="1">
      <c r="A197" s="387"/>
      <c r="B197" s="202" t="s">
        <v>113</v>
      </c>
      <c r="C197" s="203"/>
      <c r="D197" s="203"/>
      <c r="E197" s="203"/>
      <c r="F197" s="203"/>
      <c r="G197" s="203"/>
      <c r="H197" s="204"/>
      <c r="I197" s="204"/>
      <c r="J197" s="205"/>
      <c r="K197" s="205"/>
      <c r="L197" s="205"/>
      <c r="M197" s="206">
        <f t="shared" si="62"/>
        <v>0</v>
      </c>
      <c r="N197" s="207">
        <v>0</v>
      </c>
      <c r="O197" s="211"/>
      <c r="P197" s="212"/>
      <c r="Q197" s="122">
        <f t="shared" si="50"/>
        <v>0</v>
      </c>
      <c r="R197" s="210"/>
      <c r="U197" s="109"/>
      <c r="V197" s="177"/>
    </row>
    <row r="198" spans="1:22" ht="12.75" customHeight="1">
      <c r="A198" s="387"/>
      <c r="B198" s="202" t="s">
        <v>114</v>
      </c>
      <c r="C198" s="203">
        <v>509</v>
      </c>
      <c r="D198" s="203"/>
      <c r="E198" s="203">
        <v>78</v>
      </c>
      <c r="F198" s="203">
        <v>105</v>
      </c>
      <c r="G198" s="203">
        <v>15</v>
      </c>
      <c r="H198" s="204">
        <v>150</v>
      </c>
      <c r="I198" s="204"/>
      <c r="J198" s="205">
        <v>133</v>
      </c>
      <c r="K198" s="205"/>
      <c r="L198" s="205"/>
      <c r="M198" s="206">
        <f t="shared" si="62"/>
        <v>10657.5</v>
      </c>
      <c r="N198" s="207">
        <v>4417.5</v>
      </c>
      <c r="O198" s="208">
        <v>7.5</v>
      </c>
      <c r="P198" s="212"/>
      <c r="Q198" s="122">
        <f t="shared" si="50"/>
        <v>6232.5</v>
      </c>
      <c r="R198" s="210">
        <v>145</v>
      </c>
      <c r="U198" s="109"/>
      <c r="V198" s="177"/>
    </row>
    <row r="199" spans="1:22" ht="12.75" customHeight="1">
      <c r="A199" s="387"/>
      <c r="B199" s="213" t="s">
        <v>139</v>
      </c>
      <c r="C199" s="214">
        <v>261</v>
      </c>
      <c r="D199" s="214">
        <v>1</v>
      </c>
      <c r="E199" s="214">
        <v>16</v>
      </c>
      <c r="F199" s="214">
        <v>66</v>
      </c>
      <c r="G199" s="214">
        <v>0</v>
      </c>
      <c r="H199" s="215">
        <v>49</v>
      </c>
      <c r="I199" s="215">
        <v>0</v>
      </c>
      <c r="J199" s="216">
        <v>20</v>
      </c>
      <c r="K199" s="216"/>
      <c r="L199" s="216"/>
      <c r="M199" s="207">
        <f t="shared" si="62"/>
        <v>4927.5</v>
      </c>
      <c r="N199" s="207">
        <v>1560</v>
      </c>
      <c r="O199" s="217"/>
      <c r="P199" s="218"/>
      <c r="Q199" s="122">
        <f t="shared" si="50"/>
        <v>3367.5</v>
      </c>
      <c r="R199" s="114">
        <v>68</v>
      </c>
      <c r="U199" s="109"/>
      <c r="V199" s="177"/>
    </row>
    <row r="200" spans="1:22" ht="12.75" customHeight="1">
      <c r="A200" s="387"/>
      <c r="B200" s="202" t="s">
        <v>115</v>
      </c>
      <c r="C200" s="203">
        <v>257</v>
      </c>
      <c r="D200" s="203">
        <v>19</v>
      </c>
      <c r="E200" s="203">
        <v>7</v>
      </c>
      <c r="F200" s="203">
        <v>97</v>
      </c>
      <c r="G200" s="203"/>
      <c r="H200" s="204">
        <v>79</v>
      </c>
      <c r="I200" s="204">
        <v>1</v>
      </c>
      <c r="J200" s="205">
        <v>31</v>
      </c>
      <c r="K200" s="205"/>
      <c r="L200" s="205"/>
      <c r="M200" s="206">
        <f t="shared" si="62"/>
        <v>5415</v>
      </c>
      <c r="N200" s="207">
        <v>2490</v>
      </c>
      <c r="O200" s="208"/>
      <c r="P200" s="212"/>
      <c r="Q200" s="122">
        <f t="shared" si="50"/>
        <v>2925</v>
      </c>
      <c r="R200" s="210">
        <v>91</v>
      </c>
      <c r="U200" s="109"/>
      <c r="V200" s="177"/>
    </row>
    <row r="201" spans="1:22" ht="12.75" customHeight="1">
      <c r="A201" s="387"/>
      <c r="B201" s="202" t="s">
        <v>116</v>
      </c>
      <c r="C201" s="203">
        <v>83</v>
      </c>
      <c r="D201" s="203">
        <v>12</v>
      </c>
      <c r="E201" s="203">
        <v>13</v>
      </c>
      <c r="F201" s="203">
        <v>17</v>
      </c>
      <c r="G201" s="203"/>
      <c r="H201" s="204">
        <v>8</v>
      </c>
      <c r="I201" s="204"/>
      <c r="J201" s="205">
        <v>9</v>
      </c>
      <c r="K201" s="205"/>
      <c r="L201" s="205"/>
      <c r="M201" s="206">
        <f t="shared" si="62"/>
        <v>1500</v>
      </c>
      <c r="N201" s="207">
        <v>705</v>
      </c>
      <c r="O201" s="208"/>
      <c r="P201" s="212"/>
      <c r="Q201" s="122">
        <f t="shared" si="50"/>
        <v>795</v>
      </c>
      <c r="R201" s="210">
        <v>23</v>
      </c>
      <c r="U201" s="109"/>
      <c r="V201" s="177"/>
    </row>
    <row r="202" spans="1:22" ht="12.75" customHeight="1">
      <c r="A202" s="387"/>
      <c r="B202" s="219" t="s">
        <v>117</v>
      </c>
      <c r="C202" s="220">
        <f>SUM(C196:C201)</f>
        <v>1597</v>
      </c>
      <c r="D202" s="220">
        <f>SUM(D196:D201)</f>
        <v>85</v>
      </c>
      <c r="E202" s="220">
        <f>SUM(E196:E201)</f>
        <v>171</v>
      </c>
      <c r="F202" s="220">
        <f>SUM(F196:F201)</f>
        <v>410</v>
      </c>
      <c r="G202" s="220">
        <v>8</v>
      </c>
      <c r="H202" s="220">
        <f aca="true" t="shared" si="63" ref="H202:P202">SUM(H196:H201)</f>
        <v>402</v>
      </c>
      <c r="I202" s="220">
        <f t="shared" si="63"/>
        <v>1</v>
      </c>
      <c r="J202" s="220">
        <f t="shared" si="63"/>
        <v>243</v>
      </c>
      <c r="K202" s="220">
        <f t="shared" si="63"/>
        <v>0</v>
      </c>
      <c r="L202" s="220">
        <f t="shared" si="63"/>
        <v>0</v>
      </c>
      <c r="M202" s="221">
        <f t="shared" si="63"/>
        <v>32032.5</v>
      </c>
      <c r="N202" s="221">
        <f t="shared" si="63"/>
        <v>12862.5</v>
      </c>
      <c r="O202" s="220">
        <f t="shared" si="63"/>
        <v>7.5</v>
      </c>
      <c r="P202" s="220">
        <f t="shared" si="63"/>
        <v>0</v>
      </c>
      <c r="Q202" s="120">
        <f t="shared" si="50"/>
        <v>19162.5</v>
      </c>
      <c r="R202" s="118">
        <f>SUM(R196:R201)</f>
        <v>458</v>
      </c>
      <c r="U202" s="168">
        <f>SUM(U196:U201)</f>
        <v>0</v>
      </c>
      <c r="V202" s="177"/>
    </row>
    <row r="203" spans="1:22" ht="12.75" customHeight="1">
      <c r="A203" s="402" t="s">
        <v>118</v>
      </c>
      <c r="B203" s="402"/>
      <c r="C203" s="201">
        <f aca="true" t="shared" si="64" ref="C203:R203">SUM(C160,C167,C174,C181,C188,C195,C202)</f>
        <v>8531</v>
      </c>
      <c r="D203" s="201">
        <f t="shared" si="64"/>
        <v>711</v>
      </c>
      <c r="E203" s="201">
        <f t="shared" si="64"/>
        <v>1075</v>
      </c>
      <c r="F203" s="201">
        <f t="shared" si="64"/>
        <v>2688</v>
      </c>
      <c r="G203" s="201">
        <f t="shared" si="64"/>
        <v>75</v>
      </c>
      <c r="H203" s="201">
        <f t="shared" si="64"/>
        <v>2390</v>
      </c>
      <c r="I203" s="201">
        <f t="shared" si="64"/>
        <v>7</v>
      </c>
      <c r="J203" s="201">
        <f t="shared" si="64"/>
        <v>1342</v>
      </c>
      <c r="K203" s="201">
        <f t="shared" si="64"/>
        <v>6</v>
      </c>
      <c r="L203" s="201">
        <f t="shared" si="64"/>
        <v>10</v>
      </c>
      <c r="M203" s="201">
        <f t="shared" si="64"/>
        <v>177627.5</v>
      </c>
      <c r="N203" s="201">
        <f t="shared" si="64"/>
        <v>64372.5</v>
      </c>
      <c r="O203" s="201">
        <f t="shared" si="64"/>
        <v>45</v>
      </c>
      <c r="P203" s="201">
        <f t="shared" si="64"/>
        <v>22.5</v>
      </c>
      <c r="Q203" s="201">
        <f t="shared" si="64"/>
        <v>113232.5</v>
      </c>
      <c r="R203" s="201">
        <f t="shared" si="64"/>
        <v>2364</v>
      </c>
      <c r="U203" s="168"/>
      <c r="V203" s="177"/>
    </row>
    <row r="204" spans="1:22" ht="12.75" customHeight="1">
      <c r="A204" s="387">
        <v>43675</v>
      </c>
      <c r="B204" s="202" t="s">
        <v>112</v>
      </c>
      <c r="C204" s="203">
        <v>218</v>
      </c>
      <c r="D204" s="203">
        <v>27</v>
      </c>
      <c r="E204" s="203">
        <v>25</v>
      </c>
      <c r="F204" s="203">
        <v>58</v>
      </c>
      <c r="G204" s="203">
        <v>1</v>
      </c>
      <c r="H204" s="204">
        <v>46</v>
      </c>
      <c r="I204" s="204"/>
      <c r="J204" s="205">
        <v>33</v>
      </c>
      <c r="K204" s="205"/>
      <c r="L204" s="205"/>
      <c r="M204" s="206">
        <f aca="true" t="shared" si="65" ref="M204:M209">SUM(C204*15,F204*7.5,G204*7.5,H204*7.5,I204*7.5,J204*7.5,K204*100,L204*20)</f>
        <v>4305</v>
      </c>
      <c r="N204" s="207">
        <v>1500</v>
      </c>
      <c r="O204" s="208"/>
      <c r="P204" s="209"/>
      <c r="Q204" s="122">
        <f aca="true" t="shared" si="66" ref="Q204:Q224">SUM(M204-N204)-O204+P204</f>
        <v>2805</v>
      </c>
      <c r="R204" s="210">
        <v>59</v>
      </c>
      <c r="U204" s="109"/>
      <c r="V204" s="177"/>
    </row>
    <row r="205" spans="1:22" ht="12.75" customHeight="1">
      <c r="A205" s="387"/>
      <c r="B205" s="202" t="s">
        <v>113</v>
      </c>
      <c r="C205" s="203"/>
      <c r="D205" s="203"/>
      <c r="E205" s="203"/>
      <c r="F205" s="203"/>
      <c r="G205" s="203"/>
      <c r="H205" s="204"/>
      <c r="I205" s="204"/>
      <c r="J205" s="205"/>
      <c r="K205" s="205"/>
      <c r="L205" s="205"/>
      <c r="M205" s="206">
        <f t="shared" si="65"/>
        <v>0</v>
      </c>
      <c r="N205" s="207">
        <v>0</v>
      </c>
      <c r="O205" s="211"/>
      <c r="P205" s="212"/>
      <c r="Q205" s="122">
        <f t="shared" si="66"/>
        <v>0</v>
      </c>
      <c r="R205" s="210"/>
      <c r="U205" s="109"/>
      <c r="V205" s="177"/>
    </row>
    <row r="206" spans="1:22" ht="12.75" customHeight="1">
      <c r="A206" s="387"/>
      <c r="B206" s="202" t="s">
        <v>114</v>
      </c>
      <c r="C206" s="203">
        <v>183</v>
      </c>
      <c r="D206" s="203"/>
      <c r="E206" s="203">
        <v>16</v>
      </c>
      <c r="F206" s="203">
        <v>54</v>
      </c>
      <c r="G206" s="203">
        <v>0</v>
      </c>
      <c r="H206" s="204">
        <v>39</v>
      </c>
      <c r="I206" s="204"/>
      <c r="J206" s="205">
        <v>25</v>
      </c>
      <c r="K206" s="205"/>
      <c r="L206" s="205"/>
      <c r="M206" s="206">
        <f t="shared" si="65"/>
        <v>3630</v>
      </c>
      <c r="N206" s="207">
        <v>1260</v>
      </c>
      <c r="O206" s="208"/>
      <c r="P206" s="212">
        <v>5</v>
      </c>
      <c r="Q206" s="122">
        <f t="shared" si="66"/>
        <v>2375</v>
      </c>
      <c r="R206" s="210">
        <v>41</v>
      </c>
      <c r="U206" s="109"/>
      <c r="V206" s="177"/>
    </row>
    <row r="207" spans="1:22" ht="12.75" customHeight="1">
      <c r="A207" s="387"/>
      <c r="B207" s="213" t="s">
        <v>139</v>
      </c>
      <c r="C207" s="214">
        <v>119</v>
      </c>
      <c r="D207" s="214">
        <v>2</v>
      </c>
      <c r="E207" s="214">
        <v>6</v>
      </c>
      <c r="F207" s="214">
        <v>26</v>
      </c>
      <c r="G207" s="214">
        <v>1</v>
      </c>
      <c r="H207" s="215">
        <v>40</v>
      </c>
      <c r="I207" s="215">
        <v>0</v>
      </c>
      <c r="J207" s="216">
        <v>20</v>
      </c>
      <c r="K207" s="216"/>
      <c r="L207" s="216"/>
      <c r="M207" s="207">
        <f t="shared" si="65"/>
        <v>2437.5</v>
      </c>
      <c r="N207" s="207">
        <v>675</v>
      </c>
      <c r="O207" s="217"/>
      <c r="P207" s="218"/>
      <c r="Q207" s="122">
        <f t="shared" si="66"/>
        <v>1762.5</v>
      </c>
      <c r="R207" s="114">
        <v>30</v>
      </c>
      <c r="U207" s="109"/>
      <c r="V207" s="177"/>
    </row>
    <row r="208" spans="1:22" ht="12.75" customHeight="1">
      <c r="A208" s="387"/>
      <c r="B208" s="202" t="s">
        <v>115</v>
      </c>
      <c r="C208" s="203">
        <v>108</v>
      </c>
      <c r="D208" s="203">
        <v>14</v>
      </c>
      <c r="E208" s="203">
        <v>13</v>
      </c>
      <c r="F208" s="203">
        <v>42</v>
      </c>
      <c r="G208" s="203"/>
      <c r="H208" s="204">
        <v>26</v>
      </c>
      <c r="I208" s="204"/>
      <c r="J208" s="205">
        <v>11</v>
      </c>
      <c r="K208" s="205"/>
      <c r="L208" s="205"/>
      <c r="M208" s="206">
        <f t="shared" si="65"/>
        <v>2212.5</v>
      </c>
      <c r="N208" s="207">
        <v>607.5</v>
      </c>
      <c r="O208" s="208"/>
      <c r="P208" s="212"/>
      <c r="Q208" s="122">
        <f t="shared" si="66"/>
        <v>1605</v>
      </c>
      <c r="R208" s="210">
        <v>28</v>
      </c>
      <c r="U208" s="109"/>
      <c r="V208" s="177"/>
    </row>
    <row r="209" spans="1:22" ht="12.75" customHeight="1">
      <c r="A209" s="387"/>
      <c r="B209" s="202" t="s">
        <v>116</v>
      </c>
      <c r="C209" s="203">
        <v>24</v>
      </c>
      <c r="D209" s="203">
        <v>15</v>
      </c>
      <c r="E209" s="203">
        <v>10</v>
      </c>
      <c r="F209" s="203">
        <v>10</v>
      </c>
      <c r="G209" s="203"/>
      <c r="H209" s="204">
        <v>14</v>
      </c>
      <c r="I209" s="204"/>
      <c r="J209" s="205">
        <v>9</v>
      </c>
      <c r="K209" s="205"/>
      <c r="L209" s="205"/>
      <c r="M209" s="206">
        <f t="shared" si="65"/>
        <v>607.5</v>
      </c>
      <c r="N209" s="207">
        <v>120</v>
      </c>
      <c r="O209" s="208"/>
      <c r="P209" s="212"/>
      <c r="Q209" s="122">
        <f t="shared" si="66"/>
        <v>487.5</v>
      </c>
      <c r="R209" s="210">
        <v>8</v>
      </c>
      <c r="U209" s="109"/>
      <c r="V209" s="177"/>
    </row>
    <row r="210" spans="1:22" ht="12.75" customHeight="1">
      <c r="A210" s="387"/>
      <c r="B210" s="219" t="s">
        <v>117</v>
      </c>
      <c r="C210" s="220">
        <f aca="true" t="shared" si="67" ref="C210:P210">SUM(C204:C209)</f>
        <v>652</v>
      </c>
      <c r="D210" s="220">
        <f t="shared" si="67"/>
        <v>58</v>
      </c>
      <c r="E210" s="220">
        <f t="shared" si="67"/>
        <v>70</v>
      </c>
      <c r="F210" s="220">
        <f t="shared" si="67"/>
        <v>190</v>
      </c>
      <c r="G210" s="220">
        <f t="shared" si="67"/>
        <v>2</v>
      </c>
      <c r="H210" s="220">
        <f t="shared" si="67"/>
        <v>165</v>
      </c>
      <c r="I210" s="220">
        <f t="shared" si="67"/>
        <v>0</v>
      </c>
      <c r="J210" s="220">
        <f t="shared" si="67"/>
        <v>98</v>
      </c>
      <c r="K210" s="220">
        <f t="shared" si="67"/>
        <v>0</v>
      </c>
      <c r="L210" s="220">
        <f t="shared" si="67"/>
        <v>0</v>
      </c>
      <c r="M210" s="221">
        <f t="shared" si="67"/>
        <v>13192.5</v>
      </c>
      <c r="N210" s="221">
        <f t="shared" si="67"/>
        <v>4162.5</v>
      </c>
      <c r="O210" s="220">
        <f t="shared" si="67"/>
        <v>0</v>
      </c>
      <c r="P210" s="220">
        <f t="shared" si="67"/>
        <v>5</v>
      </c>
      <c r="Q210" s="120">
        <f t="shared" si="66"/>
        <v>9035</v>
      </c>
      <c r="R210" s="118">
        <f>SUM(R204:R209)</f>
        <v>166</v>
      </c>
      <c r="S210" s="255"/>
      <c r="U210" s="168">
        <f>SUM(U204:U209)</f>
        <v>0</v>
      </c>
      <c r="V210" s="177"/>
    </row>
    <row r="211" spans="1:22" ht="12.75" customHeight="1">
      <c r="A211" s="387">
        <v>43676</v>
      </c>
      <c r="B211" s="202" t="s">
        <v>112</v>
      </c>
      <c r="C211" s="203">
        <v>143</v>
      </c>
      <c r="D211" s="203">
        <v>48</v>
      </c>
      <c r="E211" s="203">
        <v>13</v>
      </c>
      <c r="F211" s="203">
        <v>77</v>
      </c>
      <c r="G211" s="203"/>
      <c r="H211" s="204">
        <v>30</v>
      </c>
      <c r="I211" s="204"/>
      <c r="J211" s="205">
        <v>19</v>
      </c>
      <c r="K211" s="205"/>
      <c r="L211" s="205"/>
      <c r="M211" s="206">
        <f aca="true" t="shared" si="68" ref="M211:M216">SUM(C211*15,F211*7.5,G211*7.5,H211*7.5,I211*7.5,J211*7.5,K211*100,L211*20)</f>
        <v>3090</v>
      </c>
      <c r="N211" s="207">
        <v>975</v>
      </c>
      <c r="O211" s="208"/>
      <c r="P211" s="209"/>
      <c r="Q211" s="122">
        <f t="shared" si="66"/>
        <v>2115</v>
      </c>
      <c r="R211" s="210">
        <v>37</v>
      </c>
      <c r="S211" s="255"/>
      <c r="U211" s="109"/>
      <c r="V211" s="177"/>
    </row>
    <row r="212" spans="1:22" ht="12.75" customHeight="1">
      <c r="A212" s="387"/>
      <c r="B212" s="202" t="s">
        <v>113</v>
      </c>
      <c r="C212" s="203"/>
      <c r="D212" s="203"/>
      <c r="E212" s="203"/>
      <c r="F212" s="203"/>
      <c r="G212" s="203"/>
      <c r="H212" s="204"/>
      <c r="I212" s="204"/>
      <c r="J212" s="205"/>
      <c r="K212" s="205"/>
      <c r="L212" s="205"/>
      <c r="M212" s="206">
        <f t="shared" si="68"/>
        <v>0</v>
      </c>
      <c r="N212" s="207">
        <v>0</v>
      </c>
      <c r="O212" s="211"/>
      <c r="P212" s="212"/>
      <c r="Q212" s="122">
        <f t="shared" si="66"/>
        <v>0</v>
      </c>
      <c r="R212" s="210"/>
      <c r="S212" s="255"/>
      <c r="U212" s="109"/>
      <c r="V212" s="177"/>
    </row>
    <row r="213" spans="1:22" ht="12.75" customHeight="1">
      <c r="A213" s="387"/>
      <c r="B213" s="202" t="s">
        <v>114</v>
      </c>
      <c r="C213" s="203">
        <v>272</v>
      </c>
      <c r="D213" s="203">
        <v>0</v>
      </c>
      <c r="E213" s="203">
        <v>32</v>
      </c>
      <c r="F213" s="203">
        <v>46</v>
      </c>
      <c r="G213" s="203">
        <v>4</v>
      </c>
      <c r="H213" s="204">
        <v>104</v>
      </c>
      <c r="I213" s="204"/>
      <c r="J213" s="205">
        <v>33</v>
      </c>
      <c r="K213" s="205"/>
      <c r="L213" s="205"/>
      <c r="M213" s="206">
        <f t="shared" si="68"/>
        <v>5482.5</v>
      </c>
      <c r="N213" s="207">
        <v>1792.5</v>
      </c>
      <c r="O213" s="208"/>
      <c r="P213" s="212"/>
      <c r="Q213" s="122">
        <f t="shared" si="66"/>
        <v>3690</v>
      </c>
      <c r="R213" s="210">
        <v>64</v>
      </c>
      <c r="S213" s="255"/>
      <c r="U213" s="109"/>
      <c r="V213" s="177"/>
    </row>
    <row r="214" spans="1:22" ht="12.75" customHeight="1">
      <c r="A214" s="387"/>
      <c r="B214" s="213" t="s">
        <v>139</v>
      </c>
      <c r="C214" s="214">
        <v>92</v>
      </c>
      <c r="D214" s="214">
        <v>4</v>
      </c>
      <c r="E214" s="214">
        <v>6</v>
      </c>
      <c r="F214" s="214">
        <v>54</v>
      </c>
      <c r="G214" s="214">
        <v>1</v>
      </c>
      <c r="H214" s="215">
        <v>33</v>
      </c>
      <c r="I214" s="215">
        <v>2</v>
      </c>
      <c r="J214" s="216">
        <v>16</v>
      </c>
      <c r="K214" s="216"/>
      <c r="L214" s="216"/>
      <c r="M214" s="207">
        <f t="shared" si="68"/>
        <v>2175</v>
      </c>
      <c r="N214" s="207">
        <v>540</v>
      </c>
      <c r="O214" s="217"/>
      <c r="P214" s="218"/>
      <c r="Q214" s="122">
        <f t="shared" si="66"/>
        <v>1635</v>
      </c>
      <c r="R214" s="114">
        <v>26</v>
      </c>
      <c r="S214" s="255"/>
      <c r="U214" s="109"/>
      <c r="V214" s="177"/>
    </row>
    <row r="215" spans="1:22" ht="12.75" customHeight="1">
      <c r="A215" s="387"/>
      <c r="B215" s="202" t="s">
        <v>115</v>
      </c>
      <c r="C215" s="203">
        <v>91</v>
      </c>
      <c r="D215" s="203">
        <v>20</v>
      </c>
      <c r="E215" s="203">
        <v>11</v>
      </c>
      <c r="F215" s="203">
        <v>21</v>
      </c>
      <c r="G215" s="203"/>
      <c r="H215" s="204">
        <v>30</v>
      </c>
      <c r="I215" s="204"/>
      <c r="J215" s="205">
        <v>12</v>
      </c>
      <c r="K215" s="205"/>
      <c r="L215" s="205"/>
      <c r="M215" s="206">
        <f t="shared" si="68"/>
        <v>1837.5</v>
      </c>
      <c r="N215" s="207">
        <v>832.5</v>
      </c>
      <c r="O215" s="208"/>
      <c r="P215" s="212"/>
      <c r="Q215" s="122">
        <f t="shared" si="66"/>
        <v>1005</v>
      </c>
      <c r="R215" s="210">
        <v>36</v>
      </c>
      <c r="U215" s="109"/>
      <c r="V215" s="177"/>
    </row>
    <row r="216" spans="1:22" ht="12.75" customHeight="1">
      <c r="A216" s="387"/>
      <c r="B216" s="202" t="s">
        <v>116</v>
      </c>
      <c r="C216" s="203">
        <v>26</v>
      </c>
      <c r="D216" s="203">
        <v>13</v>
      </c>
      <c r="E216" s="203">
        <v>4</v>
      </c>
      <c r="F216" s="203">
        <v>12</v>
      </c>
      <c r="G216" s="203"/>
      <c r="H216" s="204">
        <v>1</v>
      </c>
      <c r="I216" s="204"/>
      <c r="J216" s="205">
        <v>4</v>
      </c>
      <c r="K216" s="205"/>
      <c r="L216" s="205"/>
      <c r="M216" s="206">
        <f t="shared" si="68"/>
        <v>517.5</v>
      </c>
      <c r="N216" s="207">
        <v>97.5</v>
      </c>
      <c r="O216" s="208"/>
      <c r="P216" s="212"/>
      <c r="Q216" s="122">
        <f t="shared" si="66"/>
        <v>420</v>
      </c>
      <c r="R216" s="210">
        <v>9</v>
      </c>
      <c r="U216" s="168">
        <f>SUM(U211:U215)</f>
        <v>0</v>
      </c>
      <c r="V216" s="177"/>
    </row>
    <row r="217" spans="1:22" ht="12.75" customHeight="1">
      <c r="A217" s="387"/>
      <c r="B217" s="219" t="s">
        <v>117</v>
      </c>
      <c r="C217" s="220">
        <f aca="true" t="shared" si="69" ref="C217:P217">SUM(C211:C216)</f>
        <v>624</v>
      </c>
      <c r="D217" s="220">
        <f t="shared" si="69"/>
        <v>85</v>
      </c>
      <c r="E217" s="220">
        <f t="shared" si="69"/>
        <v>66</v>
      </c>
      <c r="F217" s="220">
        <f t="shared" si="69"/>
        <v>210</v>
      </c>
      <c r="G217" s="220">
        <f t="shared" si="69"/>
        <v>5</v>
      </c>
      <c r="H217" s="220">
        <f t="shared" si="69"/>
        <v>198</v>
      </c>
      <c r="I217" s="220">
        <f t="shared" si="69"/>
        <v>2</v>
      </c>
      <c r="J217" s="220">
        <f t="shared" si="69"/>
        <v>84</v>
      </c>
      <c r="K217" s="220">
        <f t="shared" si="69"/>
        <v>0</v>
      </c>
      <c r="L217" s="220">
        <f t="shared" si="69"/>
        <v>0</v>
      </c>
      <c r="M217" s="221">
        <f t="shared" si="69"/>
        <v>13102.5</v>
      </c>
      <c r="N217" s="221">
        <f t="shared" si="69"/>
        <v>4237.5</v>
      </c>
      <c r="O217" s="220">
        <f t="shared" si="69"/>
        <v>0</v>
      </c>
      <c r="P217" s="220">
        <f t="shared" si="69"/>
        <v>0</v>
      </c>
      <c r="Q217" s="120">
        <f t="shared" si="66"/>
        <v>8865</v>
      </c>
      <c r="R217" s="118">
        <f>SUM(R211:R216)</f>
        <v>172</v>
      </c>
      <c r="U217" s="109"/>
      <c r="V217" s="177"/>
    </row>
    <row r="218" spans="1:22" ht="12.75" customHeight="1">
      <c r="A218" s="387">
        <v>43677</v>
      </c>
      <c r="B218" s="202" t="s">
        <v>112</v>
      </c>
      <c r="C218" s="203">
        <v>170</v>
      </c>
      <c r="D218" s="203">
        <v>37</v>
      </c>
      <c r="E218" s="203">
        <v>17</v>
      </c>
      <c r="F218" s="203">
        <v>68</v>
      </c>
      <c r="G218" s="203">
        <v>2</v>
      </c>
      <c r="H218" s="204">
        <v>30</v>
      </c>
      <c r="I218" s="204"/>
      <c r="J218" s="205">
        <v>17</v>
      </c>
      <c r="K218" s="205"/>
      <c r="L218" s="205"/>
      <c r="M218" s="206">
        <f aca="true" t="shared" si="70" ref="M218:M223">SUM(C218*15,F218*7.5,G218*7.5,H218*7.5,I218*7.5,J218*7.5,K218*100,L218*20)</f>
        <v>3427.5</v>
      </c>
      <c r="N218" s="207">
        <v>1042.5</v>
      </c>
      <c r="O218" s="208"/>
      <c r="P218" s="209"/>
      <c r="Q218" s="122">
        <f t="shared" si="66"/>
        <v>2385</v>
      </c>
      <c r="R218" s="210">
        <v>42</v>
      </c>
      <c r="U218" s="109"/>
      <c r="V218" s="177"/>
    </row>
    <row r="219" spans="1:22" ht="12.75" customHeight="1">
      <c r="A219" s="387"/>
      <c r="B219" s="202" t="s">
        <v>113</v>
      </c>
      <c r="C219" s="203"/>
      <c r="D219" s="203"/>
      <c r="E219" s="203"/>
      <c r="F219" s="203"/>
      <c r="G219" s="203"/>
      <c r="H219" s="204"/>
      <c r="I219" s="204"/>
      <c r="J219" s="205"/>
      <c r="K219" s="205"/>
      <c r="L219" s="205"/>
      <c r="M219" s="206">
        <f t="shared" si="70"/>
        <v>0</v>
      </c>
      <c r="N219" s="207">
        <v>0</v>
      </c>
      <c r="O219" s="211"/>
      <c r="P219" s="212"/>
      <c r="Q219" s="122">
        <f t="shared" si="66"/>
        <v>0</v>
      </c>
      <c r="R219" s="210"/>
      <c r="U219" s="109"/>
      <c r="V219" s="177"/>
    </row>
    <row r="220" spans="1:22" ht="12.75" customHeight="1">
      <c r="A220" s="387"/>
      <c r="B220" s="202" t="s">
        <v>114</v>
      </c>
      <c r="C220" s="203">
        <v>179</v>
      </c>
      <c r="D220" s="203"/>
      <c r="E220" s="203">
        <v>26</v>
      </c>
      <c r="F220" s="203">
        <v>37</v>
      </c>
      <c r="G220" s="203">
        <v>1</v>
      </c>
      <c r="H220" s="204">
        <v>64</v>
      </c>
      <c r="I220" s="204">
        <v>1</v>
      </c>
      <c r="J220" s="205">
        <v>36</v>
      </c>
      <c r="K220" s="205"/>
      <c r="L220" s="205">
        <v>1</v>
      </c>
      <c r="M220" s="206">
        <f t="shared" si="70"/>
        <v>3747.5</v>
      </c>
      <c r="N220" s="207">
        <v>1137.5</v>
      </c>
      <c r="O220" s="208"/>
      <c r="P220" s="212"/>
      <c r="Q220" s="122">
        <f t="shared" si="66"/>
        <v>2610</v>
      </c>
      <c r="R220" s="210">
        <v>43</v>
      </c>
      <c r="U220" s="109"/>
      <c r="V220" s="177"/>
    </row>
    <row r="221" spans="1:22" ht="12.75" customHeight="1">
      <c r="A221" s="387"/>
      <c r="B221" s="213" t="s">
        <v>139</v>
      </c>
      <c r="C221" s="214">
        <v>80</v>
      </c>
      <c r="D221" s="214">
        <v>0</v>
      </c>
      <c r="E221" s="214">
        <v>1</v>
      </c>
      <c r="F221" s="214">
        <v>28</v>
      </c>
      <c r="G221" s="214">
        <v>0</v>
      </c>
      <c r="H221" s="215">
        <v>36</v>
      </c>
      <c r="I221" s="215">
        <v>0</v>
      </c>
      <c r="J221" s="216">
        <v>10</v>
      </c>
      <c r="K221" s="216"/>
      <c r="L221" s="216"/>
      <c r="M221" s="207">
        <f t="shared" si="70"/>
        <v>1755</v>
      </c>
      <c r="N221" s="207">
        <v>330</v>
      </c>
      <c r="O221" s="217"/>
      <c r="P221" s="218"/>
      <c r="Q221" s="122">
        <f t="shared" si="66"/>
        <v>1425</v>
      </c>
      <c r="R221" s="114">
        <v>19</v>
      </c>
      <c r="U221" s="109"/>
      <c r="V221" s="177"/>
    </row>
    <row r="222" spans="1:22" ht="12.75" customHeight="1">
      <c r="A222" s="387"/>
      <c r="B222" s="202" t="s">
        <v>115</v>
      </c>
      <c r="C222" s="203">
        <v>82</v>
      </c>
      <c r="D222" s="203">
        <v>49</v>
      </c>
      <c r="E222" s="203">
        <v>12</v>
      </c>
      <c r="F222" s="203">
        <v>43</v>
      </c>
      <c r="G222" s="203"/>
      <c r="H222" s="204">
        <v>28</v>
      </c>
      <c r="I222" s="204"/>
      <c r="J222" s="205">
        <v>20</v>
      </c>
      <c r="K222" s="205"/>
      <c r="L222" s="205"/>
      <c r="M222" s="206">
        <f t="shared" si="70"/>
        <v>1912.5</v>
      </c>
      <c r="N222" s="207">
        <v>615</v>
      </c>
      <c r="O222" s="208"/>
      <c r="P222" s="212"/>
      <c r="Q222" s="122">
        <f t="shared" si="66"/>
        <v>1297.5</v>
      </c>
      <c r="R222" s="210">
        <v>31</v>
      </c>
      <c r="U222" s="109"/>
      <c r="V222" s="177"/>
    </row>
    <row r="223" spans="1:22" ht="12.75" customHeight="1">
      <c r="A223" s="387"/>
      <c r="B223" s="202" t="s">
        <v>116</v>
      </c>
      <c r="C223" s="203">
        <v>29</v>
      </c>
      <c r="D223" s="203">
        <v>25</v>
      </c>
      <c r="E223" s="203">
        <v>11</v>
      </c>
      <c r="F223" s="203">
        <v>7</v>
      </c>
      <c r="G223" s="203"/>
      <c r="H223" s="204">
        <v>9</v>
      </c>
      <c r="I223" s="204"/>
      <c r="J223" s="205">
        <v>6</v>
      </c>
      <c r="K223" s="205"/>
      <c r="L223" s="205"/>
      <c r="M223" s="206">
        <f t="shared" si="70"/>
        <v>600</v>
      </c>
      <c r="N223" s="207">
        <v>180</v>
      </c>
      <c r="O223" s="208"/>
      <c r="P223" s="212"/>
      <c r="Q223" s="122">
        <f t="shared" si="66"/>
        <v>420</v>
      </c>
      <c r="R223" s="210">
        <v>7</v>
      </c>
      <c r="U223" s="168">
        <f>SUM(U217:U222)</f>
        <v>0</v>
      </c>
      <c r="V223" s="177"/>
    </row>
    <row r="224" spans="1:22" ht="12.75" customHeight="1">
      <c r="A224" s="387"/>
      <c r="B224" s="219" t="s">
        <v>117</v>
      </c>
      <c r="C224" s="220">
        <f aca="true" t="shared" si="71" ref="C224:P224">SUM(C218:C223)</f>
        <v>540</v>
      </c>
      <c r="D224" s="220">
        <f t="shared" si="71"/>
        <v>111</v>
      </c>
      <c r="E224" s="220">
        <f t="shared" si="71"/>
        <v>67</v>
      </c>
      <c r="F224" s="220">
        <f t="shared" si="71"/>
        <v>183</v>
      </c>
      <c r="G224" s="220">
        <f t="shared" si="71"/>
        <v>3</v>
      </c>
      <c r="H224" s="220">
        <f t="shared" si="71"/>
        <v>167</v>
      </c>
      <c r="I224" s="220">
        <f t="shared" si="71"/>
        <v>1</v>
      </c>
      <c r="J224" s="220">
        <f t="shared" si="71"/>
        <v>89</v>
      </c>
      <c r="K224" s="220">
        <f t="shared" si="71"/>
        <v>0</v>
      </c>
      <c r="L224" s="220">
        <f t="shared" si="71"/>
        <v>1</v>
      </c>
      <c r="M224" s="221">
        <f t="shared" si="71"/>
        <v>11442.5</v>
      </c>
      <c r="N224" s="221">
        <f t="shared" si="71"/>
        <v>3305</v>
      </c>
      <c r="O224" s="220">
        <f t="shared" si="71"/>
        <v>0</v>
      </c>
      <c r="P224" s="220">
        <f t="shared" si="71"/>
        <v>0</v>
      </c>
      <c r="Q224" s="120">
        <f t="shared" si="66"/>
        <v>8137.5</v>
      </c>
      <c r="R224" s="118">
        <f>SUM(R218:R223)</f>
        <v>142</v>
      </c>
      <c r="U224" s="253">
        <f>SUM(U223,U216,U210,U202)</f>
        <v>0</v>
      </c>
      <c r="V224" s="177"/>
    </row>
    <row r="225" spans="1:22" ht="12.75" customHeight="1">
      <c r="A225" s="402" t="s">
        <v>118</v>
      </c>
      <c r="B225" s="402">
        <v>920</v>
      </c>
      <c r="C225" s="201">
        <f>SUM(C210,C217,C224)</f>
        <v>1816</v>
      </c>
      <c r="D225" s="201">
        <f aca="true" t="shared" si="72" ref="D225:Q225">SUM(D217,D224)</f>
        <v>196</v>
      </c>
      <c r="E225" s="201">
        <f t="shared" si="72"/>
        <v>133</v>
      </c>
      <c r="F225" s="201">
        <f t="shared" si="72"/>
        <v>393</v>
      </c>
      <c r="G225" s="201">
        <f t="shared" si="72"/>
        <v>8</v>
      </c>
      <c r="H225" s="201">
        <f t="shared" si="72"/>
        <v>365</v>
      </c>
      <c r="I225" s="201">
        <f t="shared" si="72"/>
        <v>3</v>
      </c>
      <c r="J225" s="201">
        <f t="shared" si="72"/>
        <v>173</v>
      </c>
      <c r="K225" s="201">
        <f t="shared" si="72"/>
        <v>0</v>
      </c>
      <c r="L225" s="201">
        <f t="shared" si="72"/>
        <v>1</v>
      </c>
      <c r="M225" s="201">
        <f t="shared" si="72"/>
        <v>24545</v>
      </c>
      <c r="N225" s="201">
        <f t="shared" si="72"/>
        <v>7542.5</v>
      </c>
      <c r="O225" s="201">
        <f t="shared" si="72"/>
        <v>0</v>
      </c>
      <c r="P225" s="201">
        <f t="shared" si="72"/>
        <v>0</v>
      </c>
      <c r="Q225" s="201">
        <f t="shared" si="72"/>
        <v>17002.5</v>
      </c>
      <c r="R225" s="256">
        <f>SUM(R210,R217,R224)</f>
        <v>480</v>
      </c>
      <c r="U225" s="142">
        <f>SUM(U45,U95,U145,U195,U224)</f>
        <v>0</v>
      </c>
      <c r="V225" s="177"/>
    </row>
    <row r="226" spans="1:22" ht="12.75" customHeight="1">
      <c r="A226" s="409"/>
      <c r="B226" s="409"/>
      <c r="C226" s="257">
        <f aca="true" t="shared" si="73" ref="C226:R226">SUM(C53,C103,C153,C203,,C225)</f>
        <v>29385</v>
      </c>
      <c r="D226" s="257">
        <f t="shared" si="73"/>
        <v>2803</v>
      </c>
      <c r="E226" s="257">
        <f t="shared" si="73"/>
        <v>2851</v>
      </c>
      <c r="F226" s="257">
        <f t="shared" si="73"/>
        <v>8817</v>
      </c>
      <c r="G226" s="257">
        <f t="shared" si="73"/>
        <v>275</v>
      </c>
      <c r="H226" s="257">
        <f t="shared" si="73"/>
        <v>6646</v>
      </c>
      <c r="I226" s="257">
        <f t="shared" si="73"/>
        <v>28</v>
      </c>
      <c r="J226" s="257">
        <f t="shared" si="73"/>
        <v>4213</v>
      </c>
      <c r="K226" s="257">
        <f t="shared" si="73"/>
        <v>15</v>
      </c>
      <c r="L226" s="257">
        <f t="shared" si="73"/>
        <v>32</v>
      </c>
      <c r="M226" s="257">
        <f t="shared" si="73"/>
        <v>569637.5</v>
      </c>
      <c r="N226" s="257">
        <f t="shared" si="73"/>
        <v>192725</v>
      </c>
      <c r="O226" s="257">
        <f t="shared" si="73"/>
        <v>160.5</v>
      </c>
      <c r="P226" s="257">
        <f t="shared" si="73"/>
        <v>70</v>
      </c>
      <c r="Q226" s="257">
        <f t="shared" si="73"/>
        <v>376822</v>
      </c>
      <c r="R226" s="257">
        <f t="shared" si="73"/>
        <v>7304</v>
      </c>
      <c r="V226" s="177"/>
    </row>
  </sheetData>
  <sheetProtection selectLockedCells="1" selectUnlockedCells="1"/>
  <mergeCells count="42">
    <mergeCell ref="A1:R1"/>
    <mergeCell ref="A2:B2"/>
    <mergeCell ref="C2:E2"/>
    <mergeCell ref="F2:J2"/>
    <mergeCell ref="K2:L2"/>
    <mergeCell ref="A4:A10"/>
    <mergeCell ref="A11:A17"/>
    <mergeCell ref="A18:A24"/>
    <mergeCell ref="A25:A31"/>
    <mergeCell ref="A32:A38"/>
    <mergeCell ref="A39:A45"/>
    <mergeCell ref="A46:A52"/>
    <mergeCell ref="A53:B53"/>
    <mergeCell ref="A54:A60"/>
    <mergeCell ref="A61:A67"/>
    <mergeCell ref="A68:A74"/>
    <mergeCell ref="A75:A81"/>
    <mergeCell ref="A82:A88"/>
    <mergeCell ref="A89:A95"/>
    <mergeCell ref="A96:A102"/>
    <mergeCell ref="A103:B103"/>
    <mergeCell ref="A104:A110"/>
    <mergeCell ref="A111:A117"/>
    <mergeCell ref="A118:A124"/>
    <mergeCell ref="A125:A131"/>
    <mergeCell ref="A132:A138"/>
    <mergeCell ref="A139:A145"/>
    <mergeCell ref="A146:A152"/>
    <mergeCell ref="A153:B153"/>
    <mergeCell ref="A154:A160"/>
    <mergeCell ref="A161:A167"/>
    <mergeCell ref="A168:A174"/>
    <mergeCell ref="A175:A181"/>
    <mergeCell ref="A182:A188"/>
    <mergeCell ref="A189:A195"/>
    <mergeCell ref="A196:A202"/>
    <mergeCell ref="A203:B203"/>
    <mergeCell ref="A204:A210"/>
    <mergeCell ref="A211:A217"/>
    <mergeCell ref="A218:A224"/>
    <mergeCell ref="A225:B225"/>
    <mergeCell ref="A226:B2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226"/>
  <sheetViews>
    <sheetView zoomScalePageLayoutView="0" workbookViewId="0" topLeftCell="A1">
      <pane xSplit="2" ySplit="3" topLeftCell="C208" activePane="bottomRight" state="frozen"/>
      <selection pane="topLeft" activeCell="A1" sqref="A1"/>
      <selection pane="topRight" activeCell="C1" sqref="C1"/>
      <selection pane="bottomLeft" activeCell="A208" sqref="A208"/>
      <selection pane="bottomRight" activeCell="K232" sqref="K232"/>
    </sheetView>
  </sheetViews>
  <sheetFormatPr defaultColWidth="7.00390625" defaultRowHeight="12.75" customHeight="1"/>
  <cols>
    <col min="1" max="1" width="7.57421875" style="97" customWidth="1"/>
    <col min="2" max="2" width="15.57421875" style="97" customWidth="1"/>
    <col min="3" max="3" width="8.57421875" style="97" customWidth="1"/>
    <col min="4" max="4" width="7.57421875" style="97" customWidth="1"/>
    <col min="5" max="7" width="9.57421875" style="97" customWidth="1"/>
    <col min="8" max="8" width="8.57421875" style="97" customWidth="1"/>
    <col min="9" max="9" width="9.57421875" style="98" customWidth="1"/>
    <col min="10" max="10" width="9.57421875" style="97" customWidth="1"/>
    <col min="11" max="11" width="10.57421875" style="97" customWidth="1"/>
    <col min="12" max="12" width="7.57421875" style="97" customWidth="1"/>
    <col min="13" max="13" width="8.57421875" style="97" customWidth="1"/>
    <col min="14" max="14" width="10.57421875" style="0" customWidth="1"/>
    <col min="15" max="15" width="8.57421875" style="0" customWidth="1"/>
    <col min="16" max="16" width="7.00390625" style="0" customWidth="1"/>
    <col min="17" max="18" width="9.57421875" style="0" customWidth="1"/>
    <col min="19" max="19" width="12.57421875" style="0" customWidth="1"/>
  </cols>
  <sheetData>
    <row r="1" spans="1:18" ht="14.25" customHeight="1">
      <c r="A1" s="390" t="s">
        <v>88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</row>
    <row r="2" spans="1:18" ht="48.75" customHeight="1">
      <c r="A2" s="391" t="s">
        <v>156</v>
      </c>
      <c r="B2" s="391"/>
      <c r="C2" s="410" t="s">
        <v>90</v>
      </c>
      <c r="D2" s="410"/>
      <c r="E2" s="410"/>
      <c r="F2" s="390" t="s">
        <v>91</v>
      </c>
      <c r="G2" s="390"/>
      <c r="H2" s="390"/>
      <c r="I2" s="390"/>
      <c r="J2" s="390"/>
      <c r="K2" s="390" t="s">
        <v>92</v>
      </c>
      <c r="L2" s="390"/>
      <c r="M2" s="103" t="s">
        <v>154</v>
      </c>
      <c r="N2" s="103" t="s">
        <v>94</v>
      </c>
      <c r="O2" s="147" t="s">
        <v>95</v>
      </c>
      <c r="P2" s="147" t="s">
        <v>96</v>
      </c>
      <c r="Q2" s="103" t="s">
        <v>155</v>
      </c>
      <c r="R2" s="184" t="s">
        <v>98</v>
      </c>
    </row>
    <row r="3" spans="1:249" s="107" customFormat="1" ht="12.75" customHeight="1">
      <c r="A3" s="105" t="s">
        <v>99</v>
      </c>
      <c r="B3" s="105" t="s">
        <v>100</v>
      </c>
      <c r="C3" s="105" t="s">
        <v>136</v>
      </c>
      <c r="D3" s="105" t="s">
        <v>102</v>
      </c>
      <c r="E3" s="101" t="s">
        <v>103</v>
      </c>
      <c r="F3" s="101" t="s">
        <v>104</v>
      </c>
      <c r="G3" s="101" t="s">
        <v>105</v>
      </c>
      <c r="H3" s="101" t="s">
        <v>106</v>
      </c>
      <c r="I3" s="101" t="s">
        <v>107</v>
      </c>
      <c r="J3" s="101" t="s">
        <v>108</v>
      </c>
      <c r="K3" s="101" t="s">
        <v>109</v>
      </c>
      <c r="L3" s="101" t="s">
        <v>110</v>
      </c>
      <c r="M3" s="101" t="s">
        <v>111</v>
      </c>
      <c r="N3" s="101" t="s">
        <v>111</v>
      </c>
      <c r="O3" s="101" t="s">
        <v>111</v>
      </c>
      <c r="P3" s="101" t="s">
        <v>111</v>
      </c>
      <c r="Q3" s="101" t="s">
        <v>111</v>
      </c>
      <c r="R3" s="184"/>
      <c r="IF3"/>
      <c r="IG3"/>
      <c r="IH3"/>
      <c r="II3"/>
      <c r="IJ3"/>
      <c r="IK3"/>
      <c r="IL3"/>
      <c r="IM3"/>
      <c r="IN3"/>
      <c r="IO3"/>
    </row>
    <row r="4" spans="1:18" ht="12.75" customHeight="1">
      <c r="A4" s="387">
        <v>43678</v>
      </c>
      <c r="B4" s="202" t="s">
        <v>112</v>
      </c>
      <c r="C4" s="109">
        <v>129</v>
      </c>
      <c r="D4" s="109">
        <v>32</v>
      </c>
      <c r="E4" s="258">
        <v>26</v>
      </c>
      <c r="F4" s="258">
        <v>29</v>
      </c>
      <c r="G4" s="259">
        <v>1</v>
      </c>
      <c r="H4" s="260">
        <v>16</v>
      </c>
      <c r="I4" s="260"/>
      <c r="J4" s="260">
        <v>22</v>
      </c>
      <c r="K4" s="260"/>
      <c r="L4" s="111"/>
      <c r="M4" s="112">
        <f aca="true" t="shared" si="0" ref="M4:M9">SUM(C4*15,F4*7.5,G4*7.5,H4*7.5,I4*7.5,J4*7.5,K4*100,L4*20)</f>
        <v>2445</v>
      </c>
      <c r="N4" s="112">
        <v>570</v>
      </c>
      <c r="O4" s="135"/>
      <c r="P4" s="135"/>
      <c r="Q4" s="122">
        <f aca="true" t="shared" si="1" ref="Q4:Q31">SUM(M4-N4)-O4+P4</f>
        <v>1875</v>
      </c>
      <c r="R4" s="261">
        <v>25</v>
      </c>
    </row>
    <row r="5" spans="1:19" ht="12.75" customHeight="1">
      <c r="A5" s="387"/>
      <c r="B5" s="202" t="s">
        <v>113</v>
      </c>
      <c r="C5" s="109">
        <v>0</v>
      </c>
      <c r="D5" s="109"/>
      <c r="E5" s="258">
        <v>0</v>
      </c>
      <c r="F5" s="258"/>
      <c r="G5" s="259"/>
      <c r="H5" s="260"/>
      <c r="I5" s="260"/>
      <c r="J5" s="260"/>
      <c r="K5" s="260"/>
      <c r="L5" s="111"/>
      <c r="M5" s="112">
        <f t="shared" si="0"/>
        <v>0</v>
      </c>
      <c r="N5" s="112"/>
      <c r="O5" s="262"/>
      <c r="P5" s="135"/>
      <c r="Q5" s="122">
        <f t="shared" si="1"/>
        <v>0</v>
      </c>
      <c r="R5" s="261"/>
      <c r="S5" s="263"/>
    </row>
    <row r="6" spans="1:19" ht="12.75" customHeight="1">
      <c r="A6" s="387"/>
      <c r="B6" s="202" t="s">
        <v>114</v>
      </c>
      <c r="C6" s="109">
        <v>254</v>
      </c>
      <c r="D6" s="109"/>
      <c r="E6" s="258">
        <v>33</v>
      </c>
      <c r="F6" s="258">
        <v>81</v>
      </c>
      <c r="G6" s="259">
        <v>4</v>
      </c>
      <c r="H6" s="260">
        <v>36</v>
      </c>
      <c r="I6" s="260"/>
      <c r="J6" s="260">
        <v>42</v>
      </c>
      <c r="K6" s="260"/>
      <c r="L6" s="111"/>
      <c r="M6" s="112">
        <f t="shared" si="0"/>
        <v>5032.5</v>
      </c>
      <c r="N6" s="112">
        <v>1567.5</v>
      </c>
      <c r="O6" s="262"/>
      <c r="P6" s="135"/>
      <c r="Q6" s="122">
        <f t="shared" si="1"/>
        <v>3465</v>
      </c>
      <c r="R6" s="261">
        <v>55</v>
      </c>
      <c r="S6" s="263"/>
    </row>
    <row r="7" spans="1:19" ht="12.75" customHeight="1">
      <c r="A7" s="387"/>
      <c r="B7" s="213" t="s">
        <v>139</v>
      </c>
      <c r="C7" s="109">
        <v>109</v>
      </c>
      <c r="D7" s="109">
        <v>1</v>
      </c>
      <c r="E7" s="258">
        <v>16</v>
      </c>
      <c r="F7" s="258">
        <v>34</v>
      </c>
      <c r="G7" s="259">
        <v>1</v>
      </c>
      <c r="H7" s="260">
        <v>26</v>
      </c>
      <c r="I7" s="260"/>
      <c r="J7" s="260">
        <v>16</v>
      </c>
      <c r="K7" s="260"/>
      <c r="L7" s="111"/>
      <c r="M7" s="112">
        <f t="shared" si="0"/>
        <v>2212.5</v>
      </c>
      <c r="N7" s="112">
        <v>712.5</v>
      </c>
      <c r="O7" s="262"/>
      <c r="P7" s="135"/>
      <c r="Q7" s="122">
        <f t="shared" si="1"/>
        <v>1500</v>
      </c>
      <c r="R7" s="261">
        <v>28</v>
      </c>
      <c r="S7" s="263"/>
    </row>
    <row r="8" spans="1:19" ht="12.75" customHeight="1">
      <c r="A8" s="387"/>
      <c r="B8" s="202" t="s">
        <v>115</v>
      </c>
      <c r="C8" s="109">
        <v>99</v>
      </c>
      <c r="D8" s="109">
        <v>50</v>
      </c>
      <c r="E8" s="258">
        <v>2</v>
      </c>
      <c r="F8" s="258">
        <v>44</v>
      </c>
      <c r="G8" s="259">
        <v>3</v>
      </c>
      <c r="H8" s="260">
        <v>19</v>
      </c>
      <c r="I8" s="260">
        <v>1</v>
      </c>
      <c r="J8" s="260">
        <v>16</v>
      </c>
      <c r="K8" s="260">
        <v>0</v>
      </c>
      <c r="L8" s="111"/>
      <c r="M8" s="112">
        <f t="shared" si="0"/>
        <v>2107.5</v>
      </c>
      <c r="N8" s="112">
        <v>847.5</v>
      </c>
      <c r="O8" s="262"/>
      <c r="P8" s="135"/>
      <c r="Q8" s="122">
        <f t="shared" si="1"/>
        <v>1260</v>
      </c>
      <c r="R8" s="261">
        <v>33</v>
      </c>
      <c r="S8" s="263"/>
    </row>
    <row r="9" spans="1:19" ht="12.75" customHeight="1">
      <c r="A9" s="387"/>
      <c r="B9" s="202" t="s">
        <v>116</v>
      </c>
      <c r="C9" s="109">
        <v>26</v>
      </c>
      <c r="D9" s="109">
        <v>37</v>
      </c>
      <c r="E9" s="258">
        <v>5</v>
      </c>
      <c r="F9" s="258">
        <v>13</v>
      </c>
      <c r="G9" s="258">
        <v>2</v>
      </c>
      <c r="H9" s="260">
        <v>11</v>
      </c>
      <c r="I9" s="260"/>
      <c r="J9" s="260">
        <v>1</v>
      </c>
      <c r="K9" s="260"/>
      <c r="L9" s="111">
        <v>0</v>
      </c>
      <c r="M9" s="112">
        <f t="shared" si="0"/>
        <v>592.5</v>
      </c>
      <c r="N9" s="112">
        <v>135</v>
      </c>
      <c r="O9" s="262">
        <v>0</v>
      </c>
      <c r="P9" s="135">
        <v>0</v>
      </c>
      <c r="Q9" s="122">
        <f t="shared" si="1"/>
        <v>457.5</v>
      </c>
      <c r="R9" s="261">
        <v>8</v>
      </c>
      <c r="S9" s="263"/>
    </row>
    <row r="10" spans="1:19" ht="12.75" customHeight="1">
      <c r="A10" s="387"/>
      <c r="B10" s="219" t="s">
        <v>117</v>
      </c>
      <c r="C10" s="220">
        <f aca="true" t="shared" si="2" ref="C10:P10">SUM(C4:C9)</f>
        <v>617</v>
      </c>
      <c r="D10" s="220">
        <f t="shared" si="2"/>
        <v>120</v>
      </c>
      <c r="E10" s="220">
        <f t="shared" si="2"/>
        <v>82</v>
      </c>
      <c r="F10" s="220">
        <f t="shared" si="2"/>
        <v>201</v>
      </c>
      <c r="G10" s="220">
        <f t="shared" si="2"/>
        <v>11</v>
      </c>
      <c r="H10" s="220">
        <f t="shared" si="2"/>
        <v>108</v>
      </c>
      <c r="I10" s="220">
        <f t="shared" si="2"/>
        <v>1</v>
      </c>
      <c r="J10" s="220">
        <f t="shared" si="2"/>
        <v>97</v>
      </c>
      <c r="K10" s="220">
        <f t="shared" si="2"/>
        <v>0</v>
      </c>
      <c r="L10" s="220">
        <f t="shared" si="2"/>
        <v>0</v>
      </c>
      <c r="M10" s="221">
        <f t="shared" si="2"/>
        <v>12390</v>
      </c>
      <c r="N10" s="221">
        <f t="shared" si="2"/>
        <v>3832.5</v>
      </c>
      <c r="O10" s="220">
        <f t="shared" si="2"/>
        <v>0</v>
      </c>
      <c r="P10" s="220">
        <f t="shared" si="2"/>
        <v>0</v>
      </c>
      <c r="Q10" s="120">
        <f t="shared" si="1"/>
        <v>8557.5</v>
      </c>
      <c r="R10" s="118">
        <f>SUM(R4:R9)</f>
        <v>149</v>
      </c>
      <c r="S10" s="263">
        <v>8557.5</v>
      </c>
    </row>
    <row r="11" spans="1:19" ht="12.75" customHeight="1">
      <c r="A11" s="387">
        <v>43679</v>
      </c>
      <c r="B11" s="202" t="s">
        <v>112</v>
      </c>
      <c r="C11" s="109">
        <v>144</v>
      </c>
      <c r="D11" s="109">
        <v>32</v>
      </c>
      <c r="E11" s="109">
        <v>17</v>
      </c>
      <c r="F11" s="109">
        <v>35</v>
      </c>
      <c r="G11" s="109"/>
      <c r="H11" s="110">
        <v>47</v>
      </c>
      <c r="I11" s="110"/>
      <c r="J11" s="110">
        <v>40</v>
      </c>
      <c r="K11" s="110"/>
      <c r="L11" s="111">
        <v>1</v>
      </c>
      <c r="M11" s="112">
        <f aca="true" t="shared" si="3" ref="M11:M16">SUM(C11*15,F11*7.5,G11*7.5,H11*7.5,I11*7.5,J11*7.5,K11*100,L11*20)</f>
        <v>3095</v>
      </c>
      <c r="N11" s="112">
        <v>825</v>
      </c>
      <c r="O11" s="135"/>
      <c r="P11" s="135"/>
      <c r="Q11" s="122">
        <f t="shared" si="1"/>
        <v>2270</v>
      </c>
      <c r="R11" s="261">
        <v>37</v>
      </c>
      <c r="S11" s="263"/>
    </row>
    <row r="12" spans="1:19" ht="12.75" customHeight="1">
      <c r="A12" s="387"/>
      <c r="B12" s="202" t="s">
        <v>113</v>
      </c>
      <c r="C12" s="109"/>
      <c r="D12" s="109"/>
      <c r="E12" s="109"/>
      <c r="F12" s="109"/>
      <c r="G12" s="109"/>
      <c r="H12" s="110"/>
      <c r="I12" s="110"/>
      <c r="J12" s="110"/>
      <c r="K12" s="110"/>
      <c r="L12" s="111"/>
      <c r="M12" s="112">
        <f t="shared" si="3"/>
        <v>0</v>
      </c>
      <c r="N12" s="112"/>
      <c r="O12" s="262"/>
      <c r="P12" s="135"/>
      <c r="Q12" s="122">
        <f t="shared" si="1"/>
        <v>0</v>
      </c>
      <c r="R12" s="261"/>
      <c r="S12" s="263"/>
    </row>
    <row r="13" spans="1:18" ht="12.75" customHeight="1">
      <c r="A13" s="387"/>
      <c r="B13" s="202" t="s">
        <v>114</v>
      </c>
      <c r="C13" s="109">
        <v>195</v>
      </c>
      <c r="D13" s="109"/>
      <c r="E13" s="109">
        <v>19</v>
      </c>
      <c r="F13" s="109">
        <v>65</v>
      </c>
      <c r="G13" s="109"/>
      <c r="H13" s="110">
        <v>59</v>
      </c>
      <c r="I13" s="110"/>
      <c r="J13" s="110">
        <v>44</v>
      </c>
      <c r="K13" s="110"/>
      <c r="L13" s="111"/>
      <c r="M13" s="112">
        <f t="shared" si="3"/>
        <v>4185</v>
      </c>
      <c r="N13" s="112">
        <v>1132.5</v>
      </c>
      <c r="O13" s="262"/>
      <c r="P13" s="135"/>
      <c r="Q13" s="122">
        <f t="shared" si="1"/>
        <v>3052.5</v>
      </c>
      <c r="R13" s="261">
        <v>46</v>
      </c>
    </row>
    <row r="14" spans="1:18" ht="12.75" customHeight="1">
      <c r="A14" s="387"/>
      <c r="B14" s="213" t="s">
        <v>139</v>
      </c>
      <c r="C14" s="109">
        <v>121</v>
      </c>
      <c r="D14" s="109">
        <v>1</v>
      </c>
      <c r="E14" s="109">
        <v>4</v>
      </c>
      <c r="F14" s="109">
        <v>22</v>
      </c>
      <c r="G14" s="109">
        <v>2</v>
      </c>
      <c r="H14" s="110">
        <v>28</v>
      </c>
      <c r="I14" s="110"/>
      <c r="J14" s="110">
        <v>14</v>
      </c>
      <c r="K14" s="110"/>
      <c r="L14" s="111"/>
      <c r="M14" s="112">
        <f t="shared" si="3"/>
        <v>2310</v>
      </c>
      <c r="N14" s="112">
        <v>517.5</v>
      </c>
      <c r="O14" s="262"/>
      <c r="P14" s="135"/>
      <c r="Q14" s="122">
        <f t="shared" si="1"/>
        <v>1792.5</v>
      </c>
      <c r="R14" s="261">
        <v>22</v>
      </c>
    </row>
    <row r="15" spans="1:18" ht="12.75" customHeight="1">
      <c r="A15" s="387"/>
      <c r="B15" s="202" t="s">
        <v>115</v>
      </c>
      <c r="C15" s="109">
        <v>79</v>
      </c>
      <c r="D15" s="109">
        <v>66</v>
      </c>
      <c r="E15" s="109">
        <v>6</v>
      </c>
      <c r="F15" s="109">
        <v>35</v>
      </c>
      <c r="G15" s="109">
        <v>1</v>
      </c>
      <c r="H15" s="110">
        <v>20</v>
      </c>
      <c r="I15" s="110"/>
      <c r="J15" s="110">
        <v>9</v>
      </c>
      <c r="K15" s="110"/>
      <c r="L15" s="111"/>
      <c r="M15" s="112">
        <f t="shared" si="3"/>
        <v>1672.5</v>
      </c>
      <c r="N15" s="112">
        <v>517.5</v>
      </c>
      <c r="O15" s="262"/>
      <c r="P15" s="135">
        <v>1</v>
      </c>
      <c r="Q15" s="122">
        <f t="shared" si="1"/>
        <v>1156</v>
      </c>
      <c r="R15" s="261">
        <v>31</v>
      </c>
    </row>
    <row r="16" spans="1:18" ht="12.75" customHeight="1">
      <c r="A16" s="387"/>
      <c r="B16" s="202" t="s">
        <v>116</v>
      </c>
      <c r="C16" s="109">
        <v>11</v>
      </c>
      <c r="D16" s="109">
        <v>23</v>
      </c>
      <c r="E16" s="109">
        <v>7</v>
      </c>
      <c r="F16" s="109">
        <v>4</v>
      </c>
      <c r="G16" s="109"/>
      <c r="H16" s="110">
        <v>3</v>
      </c>
      <c r="I16" s="110"/>
      <c r="J16" s="110">
        <v>4</v>
      </c>
      <c r="K16" s="110"/>
      <c r="L16" s="111"/>
      <c r="M16" s="112">
        <f t="shared" si="3"/>
        <v>247.5</v>
      </c>
      <c r="N16" s="112">
        <v>60</v>
      </c>
      <c r="O16" s="262"/>
      <c r="P16" s="135"/>
      <c r="Q16" s="122">
        <f t="shared" si="1"/>
        <v>187.5</v>
      </c>
      <c r="R16" s="261">
        <v>3</v>
      </c>
    </row>
    <row r="17" spans="1:19" ht="12.75" customHeight="1">
      <c r="A17" s="387"/>
      <c r="B17" s="219" t="s">
        <v>117</v>
      </c>
      <c r="C17" s="220">
        <f aca="true" t="shared" si="4" ref="C17:P17">SUM(C11:C16)</f>
        <v>550</v>
      </c>
      <c r="D17" s="220">
        <f t="shared" si="4"/>
        <v>122</v>
      </c>
      <c r="E17" s="220">
        <f t="shared" si="4"/>
        <v>53</v>
      </c>
      <c r="F17" s="220">
        <f t="shared" si="4"/>
        <v>161</v>
      </c>
      <c r="G17" s="220">
        <f t="shared" si="4"/>
        <v>3</v>
      </c>
      <c r="H17" s="220">
        <f t="shared" si="4"/>
        <v>157</v>
      </c>
      <c r="I17" s="220">
        <f t="shared" si="4"/>
        <v>0</v>
      </c>
      <c r="J17" s="220">
        <f t="shared" si="4"/>
        <v>111</v>
      </c>
      <c r="K17" s="220">
        <f t="shared" si="4"/>
        <v>0</v>
      </c>
      <c r="L17" s="220">
        <f t="shared" si="4"/>
        <v>1</v>
      </c>
      <c r="M17" s="221">
        <f t="shared" si="4"/>
        <v>11510</v>
      </c>
      <c r="N17" s="221">
        <f t="shared" si="4"/>
        <v>3052.5</v>
      </c>
      <c r="O17" s="220">
        <f t="shared" si="4"/>
        <v>0</v>
      </c>
      <c r="P17" s="220">
        <f t="shared" si="4"/>
        <v>1</v>
      </c>
      <c r="Q17" s="120">
        <f t="shared" si="1"/>
        <v>8458.5</v>
      </c>
      <c r="R17" s="118">
        <f>SUM(R11:R16)</f>
        <v>139</v>
      </c>
      <c r="S17">
        <v>8458.5</v>
      </c>
    </row>
    <row r="18" spans="1:18" ht="12.75" customHeight="1">
      <c r="A18" s="387">
        <v>43680</v>
      </c>
      <c r="B18" s="202" t="s">
        <v>112</v>
      </c>
      <c r="C18" s="109">
        <v>56</v>
      </c>
      <c r="D18" s="109">
        <v>8</v>
      </c>
      <c r="E18" s="109">
        <v>4</v>
      </c>
      <c r="F18" s="109">
        <v>12</v>
      </c>
      <c r="G18" s="109"/>
      <c r="H18" s="110">
        <v>4</v>
      </c>
      <c r="I18" s="110"/>
      <c r="J18" s="110">
        <v>1</v>
      </c>
      <c r="K18" s="110"/>
      <c r="L18" s="111"/>
      <c r="M18" s="112">
        <f aca="true" t="shared" si="5" ref="M18:M23">SUM(C18*15,F18*7.5,G18*7.5,H18*7.5,I18*7.5,J18*7.5,K18*100,L18*20)</f>
        <v>967.5</v>
      </c>
      <c r="N18" s="112">
        <v>172.5</v>
      </c>
      <c r="O18" s="135"/>
      <c r="P18" s="135"/>
      <c r="Q18" s="122">
        <f t="shared" si="1"/>
        <v>795</v>
      </c>
      <c r="R18" s="261">
        <v>4</v>
      </c>
    </row>
    <row r="19" spans="1:18" ht="12.75" customHeight="1">
      <c r="A19" s="387"/>
      <c r="B19" s="202" t="s">
        <v>113</v>
      </c>
      <c r="C19" s="109"/>
      <c r="D19" s="109"/>
      <c r="E19" s="109"/>
      <c r="F19" s="109"/>
      <c r="G19" s="109"/>
      <c r="H19" s="110"/>
      <c r="I19" s="110"/>
      <c r="J19" s="110"/>
      <c r="K19" s="110"/>
      <c r="L19" s="111"/>
      <c r="M19" s="112">
        <f t="shared" si="5"/>
        <v>0</v>
      </c>
      <c r="N19" s="112"/>
      <c r="O19" s="262"/>
      <c r="P19" s="135"/>
      <c r="Q19" s="122">
        <f t="shared" si="1"/>
        <v>0</v>
      </c>
      <c r="R19" s="261"/>
    </row>
    <row r="20" spans="1:18" ht="12.75" customHeight="1">
      <c r="A20" s="387"/>
      <c r="B20" s="202" t="s">
        <v>114</v>
      </c>
      <c r="C20" s="109">
        <v>74</v>
      </c>
      <c r="D20" s="109"/>
      <c r="E20" s="109">
        <v>4</v>
      </c>
      <c r="F20" s="109">
        <v>22</v>
      </c>
      <c r="G20" s="109">
        <v>1</v>
      </c>
      <c r="H20" s="110">
        <v>8</v>
      </c>
      <c r="I20" s="110"/>
      <c r="J20" s="110">
        <v>6</v>
      </c>
      <c r="K20" s="110"/>
      <c r="L20" s="111"/>
      <c r="M20" s="112">
        <f t="shared" si="5"/>
        <v>1387.5</v>
      </c>
      <c r="N20" s="112">
        <v>90</v>
      </c>
      <c r="O20" s="262"/>
      <c r="P20" s="135"/>
      <c r="Q20" s="122">
        <f t="shared" si="1"/>
        <v>1297.5</v>
      </c>
      <c r="R20" s="261">
        <v>3</v>
      </c>
    </row>
    <row r="21" spans="1:18" ht="12.75" customHeight="1">
      <c r="A21" s="387"/>
      <c r="B21" s="213" t="s">
        <v>139</v>
      </c>
      <c r="C21" s="109">
        <v>12</v>
      </c>
      <c r="D21" s="109">
        <v>1</v>
      </c>
      <c r="E21" s="109">
        <v>3</v>
      </c>
      <c r="F21" s="109">
        <v>2</v>
      </c>
      <c r="G21" s="109"/>
      <c r="H21" s="110"/>
      <c r="I21" s="110"/>
      <c r="J21" s="110"/>
      <c r="K21" s="110"/>
      <c r="L21" s="111"/>
      <c r="M21" s="112">
        <f t="shared" si="5"/>
        <v>195</v>
      </c>
      <c r="N21" s="112">
        <v>15</v>
      </c>
      <c r="O21" s="262"/>
      <c r="P21" s="135"/>
      <c r="Q21" s="122">
        <f t="shared" si="1"/>
        <v>180</v>
      </c>
      <c r="R21" s="261">
        <v>1</v>
      </c>
    </row>
    <row r="22" spans="1:18" ht="12.75" customHeight="1">
      <c r="A22" s="387"/>
      <c r="B22" s="202" t="s">
        <v>115</v>
      </c>
      <c r="C22" s="109">
        <v>19</v>
      </c>
      <c r="D22" s="109">
        <v>2</v>
      </c>
      <c r="E22" s="109">
        <v>2</v>
      </c>
      <c r="F22" s="109">
        <v>12</v>
      </c>
      <c r="G22" s="109"/>
      <c r="H22" s="110">
        <v>8</v>
      </c>
      <c r="I22" s="110"/>
      <c r="J22" s="110"/>
      <c r="K22" s="110"/>
      <c r="L22" s="111"/>
      <c r="M22" s="112">
        <f t="shared" si="5"/>
        <v>435</v>
      </c>
      <c r="N22" s="112">
        <v>120</v>
      </c>
      <c r="O22" s="262"/>
      <c r="P22" s="135"/>
      <c r="Q22" s="122">
        <f t="shared" si="1"/>
        <v>315</v>
      </c>
      <c r="R22" s="261">
        <v>7</v>
      </c>
    </row>
    <row r="23" spans="1:18" ht="12.75" customHeight="1">
      <c r="A23" s="387"/>
      <c r="B23" s="202" t="s">
        <v>116</v>
      </c>
      <c r="C23" s="109">
        <v>1</v>
      </c>
      <c r="D23" s="109">
        <v>4</v>
      </c>
      <c r="E23" s="109">
        <v>4</v>
      </c>
      <c r="F23" s="109">
        <v>2</v>
      </c>
      <c r="G23" s="109"/>
      <c r="H23" s="110"/>
      <c r="I23" s="110"/>
      <c r="J23" s="110"/>
      <c r="K23" s="110"/>
      <c r="L23" s="111"/>
      <c r="M23" s="112">
        <f t="shared" si="5"/>
        <v>30</v>
      </c>
      <c r="N23" s="112">
        <v>7.5</v>
      </c>
      <c r="O23" s="262"/>
      <c r="P23" s="135"/>
      <c r="Q23" s="122">
        <f t="shared" si="1"/>
        <v>22.5</v>
      </c>
      <c r="R23" s="261">
        <v>1</v>
      </c>
    </row>
    <row r="24" spans="1:19" ht="12.75" customHeight="1">
      <c r="A24" s="387"/>
      <c r="B24" s="219" t="s">
        <v>117</v>
      </c>
      <c r="C24" s="220">
        <f aca="true" t="shared" si="6" ref="C24:P24">SUM(C18:C23)</f>
        <v>162</v>
      </c>
      <c r="D24" s="220">
        <f t="shared" si="6"/>
        <v>15</v>
      </c>
      <c r="E24" s="220">
        <f t="shared" si="6"/>
        <v>17</v>
      </c>
      <c r="F24" s="220">
        <f t="shared" si="6"/>
        <v>50</v>
      </c>
      <c r="G24" s="220">
        <f t="shared" si="6"/>
        <v>1</v>
      </c>
      <c r="H24" s="220">
        <f t="shared" si="6"/>
        <v>20</v>
      </c>
      <c r="I24" s="220">
        <f t="shared" si="6"/>
        <v>0</v>
      </c>
      <c r="J24" s="220">
        <f t="shared" si="6"/>
        <v>7</v>
      </c>
      <c r="K24" s="220">
        <f t="shared" si="6"/>
        <v>0</v>
      </c>
      <c r="L24" s="220">
        <f t="shared" si="6"/>
        <v>0</v>
      </c>
      <c r="M24" s="221">
        <f t="shared" si="6"/>
        <v>3015</v>
      </c>
      <c r="N24" s="221">
        <f t="shared" si="6"/>
        <v>405</v>
      </c>
      <c r="O24" s="220">
        <f t="shared" si="6"/>
        <v>0</v>
      </c>
      <c r="P24" s="220">
        <f t="shared" si="6"/>
        <v>0</v>
      </c>
      <c r="Q24" s="120">
        <f t="shared" si="1"/>
        <v>2610</v>
      </c>
      <c r="R24" s="118">
        <f>SUM(R18:R23)</f>
        <v>16</v>
      </c>
      <c r="S24">
        <v>2610</v>
      </c>
    </row>
    <row r="25" spans="1:18" ht="12.75" customHeight="1">
      <c r="A25" s="387">
        <v>43681</v>
      </c>
      <c r="B25" s="202" t="s">
        <v>112</v>
      </c>
      <c r="C25" s="109">
        <v>76</v>
      </c>
      <c r="D25" s="109">
        <v>8</v>
      </c>
      <c r="E25" s="109">
        <v>2</v>
      </c>
      <c r="F25" s="109">
        <v>16</v>
      </c>
      <c r="G25" s="109"/>
      <c r="H25" s="110">
        <v>7</v>
      </c>
      <c r="I25" s="110"/>
      <c r="J25" s="110">
        <v>10</v>
      </c>
      <c r="K25" s="110"/>
      <c r="L25" s="111"/>
      <c r="M25" s="112">
        <f aca="true" t="shared" si="7" ref="M25:M30">SUM(C25*15,F25*7.5,G25*7.5,H25*7.5,I25*7.5,J25*7.5,K25*100,L25*20)</f>
        <v>1387.5</v>
      </c>
      <c r="N25" s="112">
        <v>195</v>
      </c>
      <c r="O25" s="135"/>
      <c r="P25" s="135"/>
      <c r="Q25" s="122">
        <f t="shared" si="1"/>
        <v>1192.5</v>
      </c>
      <c r="R25" s="261">
        <v>6</v>
      </c>
    </row>
    <row r="26" spans="1:18" ht="12.75" customHeight="1">
      <c r="A26" s="387"/>
      <c r="B26" s="202" t="s">
        <v>113</v>
      </c>
      <c r="C26" s="109"/>
      <c r="D26" s="109"/>
      <c r="E26" s="109"/>
      <c r="F26" s="109"/>
      <c r="G26" s="109"/>
      <c r="H26" s="110"/>
      <c r="I26" s="110"/>
      <c r="J26" s="110"/>
      <c r="K26" s="110"/>
      <c r="L26" s="111"/>
      <c r="M26" s="112">
        <f t="shared" si="7"/>
        <v>0</v>
      </c>
      <c r="N26" s="112"/>
      <c r="O26" s="262"/>
      <c r="P26" s="135"/>
      <c r="Q26" s="122">
        <f t="shared" si="1"/>
        <v>0</v>
      </c>
      <c r="R26" s="261"/>
    </row>
    <row r="27" spans="1:18" ht="12.75" customHeight="1">
      <c r="A27" s="387"/>
      <c r="B27" s="202" t="s">
        <v>114</v>
      </c>
      <c r="C27" s="109">
        <v>206</v>
      </c>
      <c r="D27" s="109"/>
      <c r="E27" s="109">
        <v>15</v>
      </c>
      <c r="F27" s="109">
        <v>81</v>
      </c>
      <c r="G27" s="109"/>
      <c r="H27" s="110">
        <v>37</v>
      </c>
      <c r="I27" s="110"/>
      <c r="J27" s="110">
        <v>21</v>
      </c>
      <c r="K27" s="110"/>
      <c r="L27" s="111"/>
      <c r="M27" s="112">
        <f t="shared" si="7"/>
        <v>4132.5</v>
      </c>
      <c r="N27" s="112">
        <v>690</v>
      </c>
      <c r="O27" s="262"/>
      <c r="P27" s="135"/>
      <c r="Q27" s="122">
        <f t="shared" si="1"/>
        <v>3442.5</v>
      </c>
      <c r="R27" s="261">
        <v>25</v>
      </c>
    </row>
    <row r="28" spans="1:18" ht="12.75" customHeight="1">
      <c r="A28" s="387"/>
      <c r="B28" s="213" t="s">
        <v>139</v>
      </c>
      <c r="C28" s="109">
        <v>63</v>
      </c>
      <c r="D28" s="109">
        <v>1</v>
      </c>
      <c r="E28" s="109">
        <v>4</v>
      </c>
      <c r="F28" s="109">
        <v>14</v>
      </c>
      <c r="G28" s="109"/>
      <c r="H28" s="110"/>
      <c r="I28" s="110"/>
      <c r="J28" s="110">
        <v>2</v>
      </c>
      <c r="K28" s="110"/>
      <c r="L28" s="111"/>
      <c r="M28" s="112">
        <f t="shared" si="7"/>
        <v>1065</v>
      </c>
      <c r="N28" s="112">
        <v>142.5</v>
      </c>
      <c r="O28" s="262"/>
      <c r="P28" s="135"/>
      <c r="Q28" s="122">
        <f t="shared" si="1"/>
        <v>922.5</v>
      </c>
      <c r="R28" s="261">
        <v>6</v>
      </c>
    </row>
    <row r="29" spans="1:18" ht="12.75" customHeight="1">
      <c r="A29" s="387"/>
      <c r="B29" s="202" t="s">
        <v>115</v>
      </c>
      <c r="C29" s="109">
        <v>48</v>
      </c>
      <c r="D29" s="109">
        <v>19</v>
      </c>
      <c r="E29" s="109">
        <v>1</v>
      </c>
      <c r="F29" s="109">
        <v>7</v>
      </c>
      <c r="G29" s="109"/>
      <c r="H29" s="110">
        <v>10</v>
      </c>
      <c r="I29" s="110">
        <v>1</v>
      </c>
      <c r="J29" s="110">
        <v>4</v>
      </c>
      <c r="K29" s="110"/>
      <c r="L29" s="111"/>
      <c r="M29" s="112">
        <f t="shared" si="7"/>
        <v>885</v>
      </c>
      <c r="N29" s="112">
        <v>150</v>
      </c>
      <c r="O29" s="262"/>
      <c r="P29" s="135"/>
      <c r="Q29" s="122">
        <f t="shared" si="1"/>
        <v>735</v>
      </c>
      <c r="R29" s="261">
        <v>8</v>
      </c>
    </row>
    <row r="30" spans="1:18" ht="12.75" customHeight="1">
      <c r="A30" s="387"/>
      <c r="B30" s="202" t="s">
        <v>116</v>
      </c>
      <c r="C30" s="109">
        <v>17</v>
      </c>
      <c r="D30" s="109">
        <v>4</v>
      </c>
      <c r="E30" s="109">
        <v>4</v>
      </c>
      <c r="F30" s="109">
        <v>4</v>
      </c>
      <c r="G30" s="109"/>
      <c r="H30" s="110">
        <v>4</v>
      </c>
      <c r="I30" s="110"/>
      <c r="J30" s="110">
        <v>2</v>
      </c>
      <c r="K30" s="110"/>
      <c r="L30" s="111"/>
      <c r="M30" s="112">
        <f t="shared" si="7"/>
        <v>330</v>
      </c>
      <c r="N30" s="112">
        <v>60</v>
      </c>
      <c r="O30" s="262"/>
      <c r="P30" s="135"/>
      <c r="Q30" s="122">
        <f t="shared" si="1"/>
        <v>270</v>
      </c>
      <c r="R30" s="261">
        <v>1</v>
      </c>
    </row>
    <row r="31" spans="1:19" ht="12.75" customHeight="1">
      <c r="A31" s="387"/>
      <c r="B31" s="219" t="s">
        <v>117</v>
      </c>
      <c r="C31" s="220">
        <f aca="true" t="shared" si="8" ref="C31:P31">SUM(C25:C30)</f>
        <v>410</v>
      </c>
      <c r="D31" s="220">
        <f t="shared" si="8"/>
        <v>32</v>
      </c>
      <c r="E31" s="220">
        <f t="shared" si="8"/>
        <v>26</v>
      </c>
      <c r="F31" s="220">
        <f t="shared" si="8"/>
        <v>122</v>
      </c>
      <c r="G31" s="220">
        <f t="shared" si="8"/>
        <v>0</v>
      </c>
      <c r="H31" s="220">
        <f t="shared" si="8"/>
        <v>58</v>
      </c>
      <c r="I31" s="220">
        <f t="shared" si="8"/>
        <v>1</v>
      </c>
      <c r="J31" s="220">
        <f t="shared" si="8"/>
        <v>39</v>
      </c>
      <c r="K31" s="220">
        <f t="shared" si="8"/>
        <v>0</v>
      </c>
      <c r="L31" s="220">
        <f t="shared" si="8"/>
        <v>0</v>
      </c>
      <c r="M31" s="221">
        <f t="shared" si="8"/>
        <v>7800</v>
      </c>
      <c r="N31" s="221">
        <f t="shared" si="8"/>
        <v>1237.5</v>
      </c>
      <c r="O31" s="220">
        <f t="shared" si="8"/>
        <v>0</v>
      </c>
      <c r="P31" s="220">
        <f t="shared" si="8"/>
        <v>0</v>
      </c>
      <c r="Q31" s="120">
        <f t="shared" si="1"/>
        <v>6562.5</v>
      </c>
      <c r="R31" s="118">
        <f>SUM(R25:R30)</f>
        <v>46</v>
      </c>
      <c r="S31">
        <v>6562.5</v>
      </c>
    </row>
    <row r="32" spans="1:18" ht="12.75" customHeight="1">
      <c r="A32" s="385" t="s">
        <v>118</v>
      </c>
      <c r="B32" s="385">
        <v>920</v>
      </c>
      <c r="C32" s="253">
        <f aca="true" t="shared" si="9" ref="C32:M32">SUM(C10,C17,C24,C31)</f>
        <v>1739</v>
      </c>
      <c r="D32" s="253">
        <f t="shared" si="9"/>
        <v>289</v>
      </c>
      <c r="E32" s="253">
        <f t="shared" si="9"/>
        <v>178</v>
      </c>
      <c r="F32" s="253">
        <f t="shared" si="9"/>
        <v>534</v>
      </c>
      <c r="G32" s="253">
        <f t="shared" si="9"/>
        <v>15</v>
      </c>
      <c r="H32" s="253">
        <f t="shared" si="9"/>
        <v>343</v>
      </c>
      <c r="I32" s="253">
        <f t="shared" si="9"/>
        <v>2</v>
      </c>
      <c r="J32" s="253">
        <f t="shared" si="9"/>
        <v>254</v>
      </c>
      <c r="K32" s="253">
        <f t="shared" si="9"/>
        <v>0</v>
      </c>
      <c r="L32" s="253">
        <f t="shared" si="9"/>
        <v>1</v>
      </c>
      <c r="M32" s="253">
        <f t="shared" si="9"/>
        <v>34715</v>
      </c>
      <c r="N32" s="253">
        <f>SUM(N31,N24,N17,N10)</f>
        <v>8527.5</v>
      </c>
      <c r="O32" s="253">
        <f>SUM(O31,O23,O16,O9,O2)</f>
        <v>0</v>
      </c>
      <c r="P32" s="253">
        <f>SUM(P31,P23,P16,P9,P2)</f>
        <v>0</v>
      </c>
      <c r="Q32" s="253">
        <f>SUM(Q31,Q24,Q17,Q10)</f>
        <v>26188.5</v>
      </c>
      <c r="R32" s="264">
        <f>SUM(R31,R24,R17,R10)</f>
        <v>350</v>
      </c>
    </row>
    <row r="33" spans="1:18" ht="12.75" customHeight="1">
      <c r="A33" s="387">
        <v>43682</v>
      </c>
      <c r="B33" s="202" t="s">
        <v>112</v>
      </c>
      <c r="C33" s="109">
        <v>215</v>
      </c>
      <c r="D33" s="109">
        <v>14</v>
      </c>
      <c r="E33" s="109">
        <v>11</v>
      </c>
      <c r="F33" s="109">
        <v>50</v>
      </c>
      <c r="G33" s="109"/>
      <c r="H33" s="110">
        <v>49</v>
      </c>
      <c r="I33" s="110"/>
      <c r="J33" s="110">
        <v>14</v>
      </c>
      <c r="K33" s="110"/>
      <c r="L33" s="111"/>
      <c r="M33" s="112">
        <f aca="true" t="shared" si="10" ref="M33:M38">SUM(C33*15,F33*7.5,G33*7.5,H33*7.5,I33*7.5,J33*7.5,K33*100,L33*20)</f>
        <v>4072.5</v>
      </c>
      <c r="N33" s="112">
        <v>697.5</v>
      </c>
      <c r="O33" s="135"/>
      <c r="P33" s="135"/>
      <c r="Q33" s="122">
        <f aca="true" t="shared" si="11" ref="Q33:Q81">SUM(M33-N33)-O33+P33</f>
        <v>3375</v>
      </c>
      <c r="R33" s="261">
        <v>32</v>
      </c>
    </row>
    <row r="34" spans="1:18" ht="12.75" customHeight="1">
      <c r="A34" s="387"/>
      <c r="B34" s="202" t="s">
        <v>113</v>
      </c>
      <c r="C34" s="109"/>
      <c r="D34" s="109"/>
      <c r="E34" s="109"/>
      <c r="F34" s="109"/>
      <c r="G34" s="109"/>
      <c r="H34" s="110"/>
      <c r="I34" s="110"/>
      <c r="J34" s="110"/>
      <c r="K34" s="110"/>
      <c r="L34" s="111"/>
      <c r="M34" s="112">
        <f t="shared" si="10"/>
        <v>0</v>
      </c>
      <c r="N34" s="112"/>
      <c r="O34" s="262"/>
      <c r="P34" s="135"/>
      <c r="Q34" s="122">
        <f t="shared" si="11"/>
        <v>0</v>
      </c>
      <c r="R34" s="261"/>
    </row>
    <row r="35" spans="1:18" ht="12.75" customHeight="1">
      <c r="A35" s="387"/>
      <c r="B35" s="202" t="s">
        <v>114</v>
      </c>
      <c r="C35" s="109">
        <v>204</v>
      </c>
      <c r="D35" s="109"/>
      <c r="E35" s="109">
        <v>7</v>
      </c>
      <c r="F35" s="109">
        <v>33</v>
      </c>
      <c r="G35" s="109">
        <v>2</v>
      </c>
      <c r="H35" s="110">
        <v>61</v>
      </c>
      <c r="I35" s="110"/>
      <c r="J35" s="110">
        <v>27</v>
      </c>
      <c r="K35" s="110"/>
      <c r="L35" s="111"/>
      <c r="M35" s="112">
        <f t="shared" si="10"/>
        <v>3982.5</v>
      </c>
      <c r="N35" s="112">
        <v>930</v>
      </c>
      <c r="O35" s="262"/>
      <c r="P35" s="135"/>
      <c r="Q35" s="122">
        <f t="shared" si="11"/>
        <v>3052.5</v>
      </c>
      <c r="R35" s="261">
        <v>30</v>
      </c>
    </row>
    <row r="36" spans="1:18" ht="12.75" customHeight="1">
      <c r="A36" s="387"/>
      <c r="B36" s="213" t="s">
        <v>139</v>
      </c>
      <c r="C36" s="109">
        <v>140</v>
      </c>
      <c r="D36" s="109">
        <v>1</v>
      </c>
      <c r="E36" s="109">
        <v>3</v>
      </c>
      <c r="F36" s="109">
        <v>37</v>
      </c>
      <c r="G36" s="109"/>
      <c r="H36" s="110">
        <v>16</v>
      </c>
      <c r="I36" s="110">
        <v>1</v>
      </c>
      <c r="J36" s="110">
        <v>5</v>
      </c>
      <c r="K36" s="110"/>
      <c r="L36" s="111"/>
      <c r="M36" s="112">
        <f t="shared" si="10"/>
        <v>2542.5</v>
      </c>
      <c r="N36" s="112">
        <v>345</v>
      </c>
      <c r="O36" s="262"/>
      <c r="P36" s="135"/>
      <c r="Q36" s="122">
        <f t="shared" si="11"/>
        <v>2197.5</v>
      </c>
      <c r="R36" s="261">
        <v>19</v>
      </c>
    </row>
    <row r="37" spans="1:18" ht="12.75" customHeight="1">
      <c r="A37" s="387"/>
      <c r="B37" s="202" t="s">
        <v>115</v>
      </c>
      <c r="C37" s="109">
        <v>129</v>
      </c>
      <c r="D37" s="109">
        <v>8</v>
      </c>
      <c r="E37" s="109">
        <v>20</v>
      </c>
      <c r="F37" s="109">
        <v>37</v>
      </c>
      <c r="G37" s="109"/>
      <c r="H37" s="110">
        <v>23</v>
      </c>
      <c r="I37" s="110"/>
      <c r="J37" s="110">
        <v>2</v>
      </c>
      <c r="K37" s="110"/>
      <c r="L37" s="111"/>
      <c r="M37" s="112">
        <f t="shared" si="10"/>
        <v>2400</v>
      </c>
      <c r="N37" s="112">
        <v>277.5</v>
      </c>
      <c r="O37" s="262"/>
      <c r="P37" s="135"/>
      <c r="Q37" s="122">
        <f t="shared" si="11"/>
        <v>2122.5</v>
      </c>
      <c r="R37" s="261">
        <v>9</v>
      </c>
    </row>
    <row r="38" spans="1:18" ht="12.75" customHeight="1">
      <c r="A38" s="387"/>
      <c r="B38" s="202" t="s">
        <v>116</v>
      </c>
      <c r="C38" s="109">
        <v>24</v>
      </c>
      <c r="D38" s="109">
        <v>10</v>
      </c>
      <c r="E38" s="109">
        <v>2</v>
      </c>
      <c r="F38" s="109">
        <v>4</v>
      </c>
      <c r="G38" s="109"/>
      <c r="H38" s="110">
        <v>3</v>
      </c>
      <c r="I38" s="110"/>
      <c r="J38" s="110">
        <v>1</v>
      </c>
      <c r="K38" s="110"/>
      <c r="L38" s="111"/>
      <c r="M38" s="112">
        <f t="shared" si="10"/>
        <v>420</v>
      </c>
      <c r="N38" s="112">
        <v>75</v>
      </c>
      <c r="O38" s="262"/>
      <c r="P38" s="135"/>
      <c r="Q38" s="122">
        <f t="shared" si="11"/>
        <v>345</v>
      </c>
      <c r="R38" s="261">
        <v>4</v>
      </c>
    </row>
    <row r="39" spans="1:18" ht="12.75" customHeight="1">
      <c r="A39" s="387"/>
      <c r="B39" s="219" t="s">
        <v>117</v>
      </c>
      <c r="C39" s="220">
        <f aca="true" t="shared" si="12" ref="C39:P39">SUM(C33:C38)</f>
        <v>712</v>
      </c>
      <c r="D39" s="220">
        <f t="shared" si="12"/>
        <v>33</v>
      </c>
      <c r="E39" s="220">
        <f t="shared" si="12"/>
        <v>43</v>
      </c>
      <c r="F39" s="220">
        <f t="shared" si="12"/>
        <v>161</v>
      </c>
      <c r="G39" s="220">
        <f t="shared" si="12"/>
        <v>2</v>
      </c>
      <c r="H39" s="220">
        <f t="shared" si="12"/>
        <v>152</v>
      </c>
      <c r="I39" s="220">
        <f t="shared" si="12"/>
        <v>1</v>
      </c>
      <c r="J39" s="220">
        <f t="shared" si="12"/>
        <v>49</v>
      </c>
      <c r="K39" s="220">
        <f t="shared" si="12"/>
        <v>0</v>
      </c>
      <c r="L39" s="220">
        <f t="shared" si="12"/>
        <v>0</v>
      </c>
      <c r="M39" s="221">
        <f t="shared" si="12"/>
        <v>13417.5</v>
      </c>
      <c r="N39" s="221">
        <f t="shared" si="12"/>
        <v>2325</v>
      </c>
      <c r="O39" s="220">
        <f t="shared" si="12"/>
        <v>0</v>
      </c>
      <c r="P39" s="220">
        <f t="shared" si="12"/>
        <v>0</v>
      </c>
      <c r="Q39" s="120">
        <f t="shared" si="11"/>
        <v>11092.5</v>
      </c>
      <c r="R39" s="118">
        <f>SUM(R33:R38)</f>
        <v>94</v>
      </c>
    </row>
    <row r="40" spans="1:18" ht="12.75" customHeight="1">
      <c r="A40" s="387">
        <v>43683</v>
      </c>
      <c r="B40" s="202" t="s">
        <v>112</v>
      </c>
      <c r="C40" s="109">
        <v>161</v>
      </c>
      <c r="D40" s="109">
        <v>42</v>
      </c>
      <c r="E40" s="109">
        <v>14</v>
      </c>
      <c r="F40" s="109">
        <v>27</v>
      </c>
      <c r="G40" s="109">
        <v>2</v>
      </c>
      <c r="H40" s="110">
        <v>19</v>
      </c>
      <c r="I40" s="110"/>
      <c r="J40" s="110">
        <v>17</v>
      </c>
      <c r="K40" s="110"/>
      <c r="L40" s="111"/>
      <c r="M40" s="112">
        <f aca="true" t="shared" si="13" ref="M40:M45">SUM(C40*15,F40*7.5,G40*7.5,H40*7.5,I40*7.5,J40*7.5,K40*100,L40*20)</f>
        <v>2902.5</v>
      </c>
      <c r="N40" s="112">
        <v>517.5</v>
      </c>
      <c r="O40" s="135"/>
      <c r="P40" s="135"/>
      <c r="Q40" s="122">
        <f t="shared" si="11"/>
        <v>2385</v>
      </c>
      <c r="R40" s="261">
        <v>20</v>
      </c>
    </row>
    <row r="41" spans="1:18" ht="12.75" customHeight="1">
      <c r="A41" s="387"/>
      <c r="B41" s="202" t="s">
        <v>113</v>
      </c>
      <c r="C41" s="109"/>
      <c r="D41" s="109"/>
      <c r="E41" s="109"/>
      <c r="F41" s="109"/>
      <c r="G41" s="109"/>
      <c r="H41" s="110"/>
      <c r="I41" s="110"/>
      <c r="J41" s="110"/>
      <c r="K41" s="110"/>
      <c r="L41" s="111"/>
      <c r="M41" s="112">
        <f t="shared" si="13"/>
        <v>0</v>
      </c>
      <c r="N41" s="112"/>
      <c r="O41" s="262"/>
      <c r="P41" s="135"/>
      <c r="Q41" s="122">
        <f t="shared" si="11"/>
        <v>0</v>
      </c>
      <c r="R41" s="261"/>
    </row>
    <row r="42" spans="1:18" ht="12.75" customHeight="1">
      <c r="A42" s="387"/>
      <c r="B42" s="202" t="s">
        <v>114</v>
      </c>
      <c r="C42" s="109">
        <v>225</v>
      </c>
      <c r="D42" s="109">
        <v>0</v>
      </c>
      <c r="E42" s="109">
        <v>62</v>
      </c>
      <c r="F42" s="109">
        <v>72</v>
      </c>
      <c r="G42" s="109">
        <v>1</v>
      </c>
      <c r="H42" s="110">
        <v>49</v>
      </c>
      <c r="I42" s="110"/>
      <c r="J42" s="110">
        <v>24</v>
      </c>
      <c r="K42" s="110"/>
      <c r="L42" s="111"/>
      <c r="M42" s="112">
        <f t="shared" si="13"/>
        <v>4470</v>
      </c>
      <c r="N42" s="112">
        <v>690</v>
      </c>
      <c r="O42" s="262"/>
      <c r="P42" s="135"/>
      <c r="Q42" s="122">
        <f t="shared" si="11"/>
        <v>3780</v>
      </c>
      <c r="R42" s="261">
        <v>29</v>
      </c>
    </row>
    <row r="43" spans="1:18" ht="12.75" customHeight="1">
      <c r="A43" s="387"/>
      <c r="B43" s="213" t="s">
        <v>139</v>
      </c>
      <c r="C43" s="109">
        <v>110</v>
      </c>
      <c r="D43" s="109">
        <v>1</v>
      </c>
      <c r="E43" s="109">
        <v>6</v>
      </c>
      <c r="F43" s="109">
        <v>25</v>
      </c>
      <c r="G43" s="109"/>
      <c r="H43" s="110">
        <v>19</v>
      </c>
      <c r="I43" s="110"/>
      <c r="J43" s="110">
        <v>6</v>
      </c>
      <c r="K43" s="110"/>
      <c r="L43" s="111"/>
      <c r="M43" s="112">
        <f t="shared" si="13"/>
        <v>2025</v>
      </c>
      <c r="N43" s="112">
        <v>330</v>
      </c>
      <c r="O43" s="262"/>
      <c r="P43" s="135"/>
      <c r="Q43" s="122">
        <f t="shared" si="11"/>
        <v>1695</v>
      </c>
      <c r="R43" s="261">
        <v>15</v>
      </c>
    </row>
    <row r="44" spans="1:18" ht="12.75" customHeight="1">
      <c r="A44" s="387"/>
      <c r="B44" s="202" t="s">
        <v>115</v>
      </c>
      <c r="C44" s="109">
        <v>110</v>
      </c>
      <c r="D44" s="109">
        <v>40</v>
      </c>
      <c r="E44" s="109">
        <v>6</v>
      </c>
      <c r="F44" s="109">
        <v>6</v>
      </c>
      <c r="G44" s="109">
        <v>24</v>
      </c>
      <c r="H44" s="110"/>
      <c r="I44" s="110"/>
      <c r="J44" s="110">
        <v>7</v>
      </c>
      <c r="K44" s="110"/>
      <c r="L44" s="111"/>
      <c r="M44" s="112">
        <f t="shared" si="13"/>
        <v>1927.5</v>
      </c>
      <c r="N44" s="112">
        <v>465</v>
      </c>
      <c r="O44" s="262"/>
      <c r="P44" s="135"/>
      <c r="Q44" s="122">
        <f t="shared" si="11"/>
        <v>1462.5</v>
      </c>
      <c r="R44" s="261">
        <v>21</v>
      </c>
    </row>
    <row r="45" spans="1:18" ht="12.75" customHeight="1">
      <c r="A45" s="387"/>
      <c r="B45" s="202" t="s">
        <v>116</v>
      </c>
      <c r="C45" s="109">
        <v>35</v>
      </c>
      <c r="D45" s="109">
        <v>16</v>
      </c>
      <c r="E45" s="109">
        <v>9</v>
      </c>
      <c r="F45" s="109">
        <v>4</v>
      </c>
      <c r="G45" s="109"/>
      <c r="H45" s="110">
        <v>5</v>
      </c>
      <c r="I45" s="110"/>
      <c r="J45" s="110">
        <v>6</v>
      </c>
      <c r="K45" s="110"/>
      <c r="L45" s="111"/>
      <c r="M45" s="112">
        <f t="shared" si="13"/>
        <v>637.5</v>
      </c>
      <c r="N45" s="112">
        <v>202.5</v>
      </c>
      <c r="O45" s="262"/>
      <c r="P45" s="135"/>
      <c r="Q45" s="122">
        <f t="shared" si="11"/>
        <v>435</v>
      </c>
      <c r="R45" s="261">
        <v>6</v>
      </c>
    </row>
    <row r="46" spans="1:18" ht="12.75" customHeight="1">
      <c r="A46" s="387"/>
      <c r="B46" s="219" t="s">
        <v>117</v>
      </c>
      <c r="C46" s="220">
        <f aca="true" t="shared" si="14" ref="C46:P46">SUM(C40:C45)</f>
        <v>641</v>
      </c>
      <c r="D46" s="220">
        <f t="shared" si="14"/>
        <v>99</v>
      </c>
      <c r="E46" s="220">
        <f t="shared" si="14"/>
        <v>97</v>
      </c>
      <c r="F46" s="220">
        <f t="shared" si="14"/>
        <v>134</v>
      </c>
      <c r="G46" s="220">
        <f t="shared" si="14"/>
        <v>27</v>
      </c>
      <c r="H46" s="220">
        <f t="shared" si="14"/>
        <v>92</v>
      </c>
      <c r="I46" s="220">
        <f t="shared" si="14"/>
        <v>0</v>
      </c>
      <c r="J46" s="220">
        <f t="shared" si="14"/>
        <v>60</v>
      </c>
      <c r="K46" s="220">
        <f t="shared" si="14"/>
        <v>0</v>
      </c>
      <c r="L46" s="220">
        <f t="shared" si="14"/>
        <v>0</v>
      </c>
      <c r="M46" s="221">
        <f t="shared" si="14"/>
        <v>11962.5</v>
      </c>
      <c r="N46" s="221">
        <f t="shared" si="14"/>
        <v>2205</v>
      </c>
      <c r="O46" s="220">
        <f t="shared" si="14"/>
        <v>0</v>
      </c>
      <c r="P46" s="220">
        <f t="shared" si="14"/>
        <v>0</v>
      </c>
      <c r="Q46" s="120">
        <f t="shared" si="11"/>
        <v>9757.5</v>
      </c>
      <c r="R46" s="118">
        <f>SUM(R40:R45)</f>
        <v>91</v>
      </c>
    </row>
    <row r="47" spans="1:18" ht="12.75" customHeight="1">
      <c r="A47" s="387">
        <v>43684</v>
      </c>
      <c r="B47" s="202" t="s">
        <v>112</v>
      </c>
      <c r="C47" s="109">
        <v>183</v>
      </c>
      <c r="D47" s="109">
        <v>48</v>
      </c>
      <c r="E47" s="109">
        <v>71</v>
      </c>
      <c r="F47" s="109">
        <v>91</v>
      </c>
      <c r="G47" s="109"/>
      <c r="H47" s="110">
        <v>34</v>
      </c>
      <c r="I47" s="110">
        <v>1</v>
      </c>
      <c r="J47" s="110">
        <v>20</v>
      </c>
      <c r="K47" s="110"/>
      <c r="L47" s="111">
        <v>1</v>
      </c>
      <c r="M47" s="112">
        <f aca="true" t="shared" si="15" ref="M47:M52">SUM(C47*15,F47*7.5,G47*7.5,H47*7.5,I47*7.5,J47*7.5,K47*100,L47*20)</f>
        <v>3860</v>
      </c>
      <c r="N47" s="112">
        <v>642.5</v>
      </c>
      <c r="O47" s="135"/>
      <c r="P47" s="135"/>
      <c r="Q47" s="122">
        <f t="shared" si="11"/>
        <v>3217.5</v>
      </c>
      <c r="R47" s="261">
        <v>21</v>
      </c>
    </row>
    <row r="48" spans="1:18" ht="12.75" customHeight="1">
      <c r="A48" s="387"/>
      <c r="B48" s="202" t="s">
        <v>113</v>
      </c>
      <c r="C48" s="109"/>
      <c r="D48" s="109"/>
      <c r="E48" s="109"/>
      <c r="F48" s="109"/>
      <c r="G48" s="109"/>
      <c r="H48" s="110"/>
      <c r="I48" s="110"/>
      <c r="J48" s="110"/>
      <c r="K48" s="110"/>
      <c r="L48" s="111"/>
      <c r="M48" s="112">
        <f t="shared" si="15"/>
        <v>0</v>
      </c>
      <c r="N48" s="112">
        <v>0</v>
      </c>
      <c r="O48" s="262"/>
      <c r="P48" s="135"/>
      <c r="Q48" s="122">
        <f t="shared" si="11"/>
        <v>0</v>
      </c>
      <c r="R48" s="261">
        <v>0</v>
      </c>
    </row>
    <row r="49" spans="1:18" ht="12.75" customHeight="1">
      <c r="A49" s="387"/>
      <c r="B49" s="202" t="s">
        <v>114</v>
      </c>
      <c r="C49" s="109">
        <v>187</v>
      </c>
      <c r="D49" s="109"/>
      <c r="E49" s="109">
        <v>61</v>
      </c>
      <c r="F49" s="109">
        <v>80</v>
      </c>
      <c r="G49" s="109">
        <v>2</v>
      </c>
      <c r="H49" s="110">
        <v>33</v>
      </c>
      <c r="I49" s="110"/>
      <c r="J49" s="110">
        <v>26</v>
      </c>
      <c r="K49" s="110"/>
      <c r="L49" s="111"/>
      <c r="M49" s="112">
        <f t="shared" si="15"/>
        <v>3862.5</v>
      </c>
      <c r="N49" s="112">
        <v>952.5</v>
      </c>
      <c r="O49" s="262"/>
      <c r="P49" s="135"/>
      <c r="Q49" s="122">
        <f t="shared" si="11"/>
        <v>2910</v>
      </c>
      <c r="R49" s="261">
        <v>36</v>
      </c>
    </row>
    <row r="50" spans="1:18" ht="12.75" customHeight="1">
      <c r="A50" s="387"/>
      <c r="B50" s="213" t="s">
        <v>139</v>
      </c>
      <c r="C50" s="109">
        <v>104</v>
      </c>
      <c r="D50" s="109">
        <v>0</v>
      </c>
      <c r="E50" s="109">
        <v>5</v>
      </c>
      <c r="F50" s="109">
        <v>23</v>
      </c>
      <c r="G50" s="109"/>
      <c r="H50" s="110">
        <v>13</v>
      </c>
      <c r="I50" s="110"/>
      <c r="J50" s="110">
        <v>14</v>
      </c>
      <c r="K50" s="110"/>
      <c r="L50" s="111"/>
      <c r="M50" s="112">
        <f t="shared" si="15"/>
        <v>1935</v>
      </c>
      <c r="N50" s="112">
        <v>592.5</v>
      </c>
      <c r="O50" s="262"/>
      <c r="P50" s="135"/>
      <c r="Q50" s="122">
        <f t="shared" si="11"/>
        <v>1342.5</v>
      </c>
      <c r="R50" s="261">
        <v>26</v>
      </c>
    </row>
    <row r="51" spans="1:18" ht="12.75" customHeight="1">
      <c r="A51" s="387"/>
      <c r="B51" s="202" t="s">
        <v>115</v>
      </c>
      <c r="C51" s="109">
        <v>99</v>
      </c>
      <c r="D51" s="109">
        <v>30</v>
      </c>
      <c r="E51" s="109">
        <v>7</v>
      </c>
      <c r="F51" s="109">
        <v>22</v>
      </c>
      <c r="G51" s="109"/>
      <c r="H51" s="110">
        <v>16</v>
      </c>
      <c r="I51" s="110">
        <v>1</v>
      </c>
      <c r="J51" s="110">
        <v>16</v>
      </c>
      <c r="K51" s="110"/>
      <c r="L51" s="111"/>
      <c r="M51" s="112">
        <f t="shared" si="15"/>
        <v>1897.5</v>
      </c>
      <c r="N51" s="112">
        <v>450</v>
      </c>
      <c r="O51" s="262"/>
      <c r="P51" s="135"/>
      <c r="Q51" s="122">
        <f t="shared" si="11"/>
        <v>1447.5</v>
      </c>
      <c r="R51" s="261">
        <v>17</v>
      </c>
    </row>
    <row r="52" spans="1:18" ht="12.75" customHeight="1">
      <c r="A52" s="387"/>
      <c r="B52" s="202" t="s">
        <v>116</v>
      </c>
      <c r="C52" s="109">
        <v>30</v>
      </c>
      <c r="D52" s="109">
        <v>28</v>
      </c>
      <c r="E52" s="109">
        <v>12</v>
      </c>
      <c r="F52" s="109">
        <v>95</v>
      </c>
      <c r="G52" s="109"/>
      <c r="H52" s="110">
        <v>2</v>
      </c>
      <c r="I52" s="110"/>
      <c r="J52" s="110">
        <v>1</v>
      </c>
      <c r="K52" s="110"/>
      <c r="L52" s="111"/>
      <c r="M52" s="112">
        <f t="shared" si="15"/>
        <v>1185</v>
      </c>
      <c r="N52" s="112">
        <v>75</v>
      </c>
      <c r="O52" s="262"/>
      <c r="P52" s="135"/>
      <c r="Q52" s="122">
        <f t="shared" si="11"/>
        <v>1110</v>
      </c>
      <c r="R52" s="261">
        <v>3</v>
      </c>
    </row>
    <row r="53" spans="1:18" ht="12.75" customHeight="1">
      <c r="A53" s="387"/>
      <c r="B53" s="116" t="s">
        <v>117</v>
      </c>
      <c r="C53" s="168">
        <f aca="true" t="shared" si="16" ref="C53:P53">SUM(C47:C52)</f>
        <v>603</v>
      </c>
      <c r="D53" s="168">
        <f t="shared" si="16"/>
        <v>106</v>
      </c>
      <c r="E53" s="168">
        <f t="shared" si="16"/>
        <v>156</v>
      </c>
      <c r="F53" s="168">
        <f t="shared" si="16"/>
        <v>311</v>
      </c>
      <c r="G53" s="168">
        <f t="shared" si="16"/>
        <v>2</v>
      </c>
      <c r="H53" s="168">
        <f t="shared" si="16"/>
        <v>98</v>
      </c>
      <c r="I53" s="168">
        <f t="shared" si="16"/>
        <v>2</v>
      </c>
      <c r="J53" s="168">
        <f t="shared" si="16"/>
        <v>77</v>
      </c>
      <c r="K53" s="168">
        <f t="shared" si="16"/>
        <v>0</v>
      </c>
      <c r="L53" s="168">
        <f t="shared" si="16"/>
        <v>1</v>
      </c>
      <c r="M53" s="168">
        <f t="shared" si="16"/>
        <v>12740</v>
      </c>
      <c r="N53" s="168">
        <f t="shared" si="16"/>
        <v>2712.5</v>
      </c>
      <c r="O53" s="169">
        <f t="shared" si="16"/>
        <v>0</v>
      </c>
      <c r="P53" s="169">
        <f t="shared" si="16"/>
        <v>0</v>
      </c>
      <c r="Q53" s="265">
        <f t="shared" si="11"/>
        <v>10027.5</v>
      </c>
      <c r="R53" s="266">
        <f>SUM(R47:R52)</f>
        <v>103</v>
      </c>
    </row>
    <row r="54" spans="1:18" ht="12.75" customHeight="1">
      <c r="A54" s="387">
        <v>43685</v>
      </c>
      <c r="B54" s="202" t="s">
        <v>112</v>
      </c>
      <c r="C54" s="109">
        <v>143</v>
      </c>
      <c r="D54" s="109">
        <v>28</v>
      </c>
      <c r="E54" s="109">
        <v>19</v>
      </c>
      <c r="F54" s="109">
        <v>40</v>
      </c>
      <c r="G54" s="109">
        <v>14</v>
      </c>
      <c r="H54" s="110">
        <v>8</v>
      </c>
      <c r="I54" s="110"/>
      <c r="J54" s="110">
        <v>12</v>
      </c>
      <c r="K54" s="110"/>
      <c r="L54" s="111"/>
      <c r="M54" s="112">
        <f aca="true" t="shared" si="17" ref="M54:M59">SUM(C54*15,F54*7.5,G54*7.5,H54*7.5,I54*7.5,J54*7.5,K54*100,L54*20)</f>
        <v>2700</v>
      </c>
      <c r="N54" s="112">
        <v>382.5</v>
      </c>
      <c r="O54" s="135"/>
      <c r="P54" s="135"/>
      <c r="Q54" s="122">
        <f t="shared" si="11"/>
        <v>2317.5</v>
      </c>
      <c r="R54" s="261">
        <v>16</v>
      </c>
    </row>
    <row r="55" spans="1:18" ht="12.75" customHeight="1">
      <c r="A55" s="387"/>
      <c r="B55" s="202" t="s">
        <v>113</v>
      </c>
      <c r="C55" s="109"/>
      <c r="D55" s="109"/>
      <c r="E55" s="109"/>
      <c r="F55" s="109"/>
      <c r="G55" s="109"/>
      <c r="H55" s="110"/>
      <c r="I55" s="110"/>
      <c r="J55" s="110"/>
      <c r="K55" s="110"/>
      <c r="L55" s="111"/>
      <c r="M55" s="112">
        <f t="shared" si="17"/>
        <v>0</v>
      </c>
      <c r="N55" s="112"/>
      <c r="O55" s="262"/>
      <c r="P55" s="135"/>
      <c r="Q55" s="122">
        <f t="shared" si="11"/>
        <v>0</v>
      </c>
      <c r="R55" s="261"/>
    </row>
    <row r="56" spans="1:18" ht="12.75" customHeight="1">
      <c r="A56" s="387"/>
      <c r="B56" s="202" t="s">
        <v>114</v>
      </c>
      <c r="C56" s="109">
        <v>207</v>
      </c>
      <c r="D56" s="109"/>
      <c r="E56" s="109">
        <v>66</v>
      </c>
      <c r="F56" s="109">
        <v>21</v>
      </c>
      <c r="G56" s="109"/>
      <c r="H56" s="110">
        <v>23</v>
      </c>
      <c r="I56" s="110"/>
      <c r="J56" s="110">
        <v>22</v>
      </c>
      <c r="K56" s="110"/>
      <c r="L56" s="111">
        <v>1</v>
      </c>
      <c r="M56" s="112">
        <f t="shared" si="17"/>
        <v>3620</v>
      </c>
      <c r="N56" s="112">
        <v>660</v>
      </c>
      <c r="O56" s="262"/>
      <c r="P56" s="135"/>
      <c r="Q56" s="122">
        <f t="shared" si="11"/>
        <v>2960</v>
      </c>
      <c r="R56" s="261">
        <v>25</v>
      </c>
    </row>
    <row r="57" spans="1:18" ht="12.75" customHeight="1">
      <c r="A57" s="387"/>
      <c r="B57" s="213" t="s">
        <v>139</v>
      </c>
      <c r="C57" s="109">
        <v>122</v>
      </c>
      <c r="D57" s="109">
        <v>2</v>
      </c>
      <c r="E57" s="109">
        <v>4</v>
      </c>
      <c r="F57" s="109">
        <v>29</v>
      </c>
      <c r="G57" s="109">
        <v>2</v>
      </c>
      <c r="H57" s="110">
        <v>20</v>
      </c>
      <c r="I57" s="110">
        <v>1</v>
      </c>
      <c r="J57" s="110">
        <v>11</v>
      </c>
      <c r="K57" s="110"/>
      <c r="L57" s="111"/>
      <c r="M57" s="112">
        <f t="shared" si="17"/>
        <v>2302.5</v>
      </c>
      <c r="N57" s="112">
        <v>442.5</v>
      </c>
      <c r="O57" s="262"/>
      <c r="P57" s="135"/>
      <c r="Q57" s="122">
        <f t="shared" si="11"/>
        <v>1860</v>
      </c>
      <c r="R57" s="261">
        <v>19</v>
      </c>
    </row>
    <row r="58" spans="1:18" ht="12.75" customHeight="1">
      <c r="A58" s="387"/>
      <c r="B58" s="202" t="s">
        <v>115</v>
      </c>
      <c r="C58" s="109">
        <v>92</v>
      </c>
      <c r="D58" s="109">
        <v>50</v>
      </c>
      <c r="E58" s="109">
        <v>19</v>
      </c>
      <c r="F58" s="109">
        <v>33</v>
      </c>
      <c r="G58" s="109"/>
      <c r="H58" s="110">
        <v>11</v>
      </c>
      <c r="I58" s="110"/>
      <c r="J58" s="110">
        <v>10</v>
      </c>
      <c r="K58" s="110"/>
      <c r="L58" s="111"/>
      <c r="M58" s="112">
        <f t="shared" si="17"/>
        <v>1785</v>
      </c>
      <c r="N58" s="112">
        <v>390</v>
      </c>
      <c r="O58" s="262"/>
      <c r="P58" s="135"/>
      <c r="Q58" s="122">
        <f t="shared" si="11"/>
        <v>1395</v>
      </c>
      <c r="R58" s="261">
        <v>21</v>
      </c>
    </row>
    <row r="59" spans="1:18" ht="12.75" customHeight="1">
      <c r="A59" s="387"/>
      <c r="B59" s="202" t="s">
        <v>116</v>
      </c>
      <c r="C59" s="109">
        <v>18</v>
      </c>
      <c r="D59" s="109">
        <v>47</v>
      </c>
      <c r="E59" s="109">
        <v>13</v>
      </c>
      <c r="F59" s="109"/>
      <c r="G59" s="109"/>
      <c r="H59" s="110">
        <v>4</v>
      </c>
      <c r="I59" s="110"/>
      <c r="J59" s="110">
        <v>1</v>
      </c>
      <c r="K59" s="110"/>
      <c r="L59" s="111"/>
      <c r="M59" s="112">
        <f t="shared" si="17"/>
        <v>307.5</v>
      </c>
      <c r="N59" s="112">
        <v>60</v>
      </c>
      <c r="O59" s="262"/>
      <c r="P59" s="135"/>
      <c r="Q59" s="122">
        <f t="shared" si="11"/>
        <v>247.5</v>
      </c>
      <c r="R59" s="261">
        <v>2</v>
      </c>
    </row>
    <row r="60" spans="1:19" ht="12.75" customHeight="1">
      <c r="A60" s="387"/>
      <c r="B60" s="116" t="s">
        <v>117</v>
      </c>
      <c r="C60" s="168">
        <f aca="true" t="shared" si="18" ref="C60:P60">SUM(C54:C59)</f>
        <v>582</v>
      </c>
      <c r="D60" s="168">
        <f t="shared" si="18"/>
        <v>127</v>
      </c>
      <c r="E60" s="168">
        <f t="shared" si="18"/>
        <v>121</v>
      </c>
      <c r="F60" s="168">
        <f t="shared" si="18"/>
        <v>123</v>
      </c>
      <c r="G60" s="168">
        <f t="shared" si="18"/>
        <v>16</v>
      </c>
      <c r="H60" s="168">
        <f t="shared" si="18"/>
        <v>66</v>
      </c>
      <c r="I60" s="168">
        <f t="shared" si="18"/>
        <v>1</v>
      </c>
      <c r="J60" s="168">
        <f t="shared" si="18"/>
        <v>56</v>
      </c>
      <c r="K60" s="168">
        <f t="shared" si="18"/>
        <v>0</v>
      </c>
      <c r="L60" s="168">
        <f t="shared" si="18"/>
        <v>1</v>
      </c>
      <c r="M60" s="168">
        <f t="shared" si="18"/>
        <v>10715</v>
      </c>
      <c r="N60" s="168">
        <f t="shared" si="18"/>
        <v>1935</v>
      </c>
      <c r="O60" s="169">
        <f t="shared" si="18"/>
        <v>0</v>
      </c>
      <c r="P60" s="169">
        <f t="shared" si="18"/>
        <v>0</v>
      </c>
      <c r="Q60" s="265">
        <f t="shared" si="11"/>
        <v>8780</v>
      </c>
      <c r="R60" s="266">
        <f>SUM(R54:R59)</f>
        <v>83</v>
      </c>
      <c r="S60" s="263"/>
    </row>
    <row r="61" spans="1:19" ht="12.75" customHeight="1">
      <c r="A61" s="387">
        <v>43686</v>
      </c>
      <c r="B61" s="202" t="s">
        <v>112</v>
      </c>
      <c r="C61" s="109">
        <v>128</v>
      </c>
      <c r="D61" s="109">
        <v>39</v>
      </c>
      <c r="E61" s="109">
        <v>14</v>
      </c>
      <c r="F61" s="109">
        <v>24</v>
      </c>
      <c r="G61" s="109"/>
      <c r="H61" s="110">
        <v>22</v>
      </c>
      <c r="I61" s="110"/>
      <c r="J61" s="110">
        <v>30</v>
      </c>
      <c r="K61" s="110"/>
      <c r="L61" s="111"/>
      <c r="M61" s="112">
        <f aca="true" t="shared" si="19" ref="M61:M66">SUM(C61*15,F61*7.5,G61*7.5,H61*7.5,I61*7.5,J61*7.5,K61*100,L61*20)</f>
        <v>2490</v>
      </c>
      <c r="N61" s="112">
        <v>465</v>
      </c>
      <c r="O61" s="135"/>
      <c r="P61" s="135"/>
      <c r="Q61" s="122">
        <f t="shared" si="11"/>
        <v>2025</v>
      </c>
      <c r="R61" s="261">
        <v>20</v>
      </c>
      <c r="S61" s="263"/>
    </row>
    <row r="62" spans="1:19" ht="12.75" customHeight="1">
      <c r="A62" s="387"/>
      <c r="B62" s="202" t="s">
        <v>113</v>
      </c>
      <c r="C62" s="109"/>
      <c r="D62" s="109"/>
      <c r="E62" s="109"/>
      <c r="F62" s="109"/>
      <c r="G62" s="109"/>
      <c r="H62" s="110"/>
      <c r="I62" s="110"/>
      <c r="J62" s="110"/>
      <c r="K62" s="110"/>
      <c r="L62" s="111"/>
      <c r="M62" s="112">
        <f t="shared" si="19"/>
        <v>0</v>
      </c>
      <c r="N62" s="112">
        <v>0</v>
      </c>
      <c r="O62" s="262"/>
      <c r="P62" s="135"/>
      <c r="Q62" s="122">
        <f t="shared" si="11"/>
        <v>0</v>
      </c>
      <c r="R62" s="261"/>
      <c r="S62" s="263"/>
    </row>
    <row r="63" spans="1:19" ht="12.75" customHeight="1">
      <c r="A63" s="387"/>
      <c r="B63" s="202" t="s">
        <v>114</v>
      </c>
      <c r="C63" s="109">
        <v>262</v>
      </c>
      <c r="D63" s="109"/>
      <c r="E63" s="109">
        <v>29</v>
      </c>
      <c r="F63" s="109">
        <v>30</v>
      </c>
      <c r="G63" s="109"/>
      <c r="H63" s="110">
        <v>48</v>
      </c>
      <c r="I63" s="110"/>
      <c r="J63" s="110">
        <v>52</v>
      </c>
      <c r="K63" s="110"/>
      <c r="L63" s="111"/>
      <c r="M63" s="112">
        <f t="shared" si="19"/>
        <v>4905</v>
      </c>
      <c r="N63" s="112">
        <v>1192.5</v>
      </c>
      <c r="O63" s="262"/>
      <c r="P63" s="135"/>
      <c r="Q63" s="122">
        <f t="shared" si="11"/>
        <v>3712.5</v>
      </c>
      <c r="R63" s="261">
        <v>52</v>
      </c>
      <c r="S63" s="263"/>
    </row>
    <row r="64" spans="1:19" ht="12.75" customHeight="1">
      <c r="A64" s="387"/>
      <c r="B64" s="213" t="s">
        <v>139</v>
      </c>
      <c r="C64" s="109">
        <v>105</v>
      </c>
      <c r="D64" s="109">
        <v>0</v>
      </c>
      <c r="E64" s="109">
        <v>17</v>
      </c>
      <c r="F64" s="109">
        <v>22</v>
      </c>
      <c r="G64" s="109"/>
      <c r="H64" s="110">
        <v>19</v>
      </c>
      <c r="I64" s="110"/>
      <c r="J64" s="110">
        <v>7</v>
      </c>
      <c r="K64" s="110"/>
      <c r="L64" s="111"/>
      <c r="M64" s="112">
        <f t="shared" si="19"/>
        <v>1935</v>
      </c>
      <c r="N64" s="112">
        <v>435</v>
      </c>
      <c r="O64" s="262"/>
      <c r="P64" s="135"/>
      <c r="Q64" s="122">
        <f t="shared" si="11"/>
        <v>1500</v>
      </c>
      <c r="R64" s="261">
        <v>20</v>
      </c>
      <c r="S64" s="263"/>
    </row>
    <row r="65" spans="1:19" ht="12.75" customHeight="1">
      <c r="A65" s="387"/>
      <c r="B65" s="202" t="s">
        <v>115</v>
      </c>
      <c r="C65" s="109">
        <v>83</v>
      </c>
      <c r="D65" s="109">
        <v>64</v>
      </c>
      <c r="E65" s="109">
        <v>6</v>
      </c>
      <c r="F65" s="109">
        <v>25</v>
      </c>
      <c r="G65" s="109"/>
      <c r="H65" s="110">
        <v>11</v>
      </c>
      <c r="I65" s="110"/>
      <c r="J65" s="110">
        <v>19</v>
      </c>
      <c r="K65" s="110"/>
      <c r="L65" s="111"/>
      <c r="M65" s="112">
        <f t="shared" si="19"/>
        <v>1657.5</v>
      </c>
      <c r="N65" s="112">
        <v>427.5</v>
      </c>
      <c r="O65" s="262"/>
      <c r="P65" s="135"/>
      <c r="Q65" s="122">
        <f t="shared" si="11"/>
        <v>1230</v>
      </c>
      <c r="R65" s="261">
        <v>24</v>
      </c>
      <c r="S65" s="263"/>
    </row>
    <row r="66" spans="1:19" ht="12.75" customHeight="1">
      <c r="A66" s="387"/>
      <c r="B66" s="202" t="s">
        <v>116</v>
      </c>
      <c r="C66" s="109">
        <v>40</v>
      </c>
      <c r="D66" s="109">
        <v>34</v>
      </c>
      <c r="E66" s="109">
        <v>13</v>
      </c>
      <c r="F66" s="109">
        <v>4</v>
      </c>
      <c r="G66" s="109"/>
      <c r="H66" s="110">
        <v>7</v>
      </c>
      <c r="I66" s="110"/>
      <c r="J66" s="110">
        <v>16</v>
      </c>
      <c r="K66" s="110"/>
      <c r="L66" s="111"/>
      <c r="M66" s="112">
        <f t="shared" si="19"/>
        <v>802.5</v>
      </c>
      <c r="N66" s="112">
        <v>247.5</v>
      </c>
      <c r="O66" s="262"/>
      <c r="P66" s="135"/>
      <c r="Q66" s="122">
        <f t="shared" si="11"/>
        <v>555</v>
      </c>
      <c r="R66" s="261">
        <v>5</v>
      </c>
      <c r="S66" s="263"/>
    </row>
    <row r="67" spans="1:19" ht="12.75" customHeight="1">
      <c r="A67" s="387"/>
      <c r="B67" s="116" t="s">
        <v>117</v>
      </c>
      <c r="C67" s="168">
        <f aca="true" t="shared" si="20" ref="C67:P67">SUM(C61:C66)</f>
        <v>618</v>
      </c>
      <c r="D67" s="168">
        <f t="shared" si="20"/>
        <v>137</v>
      </c>
      <c r="E67" s="168">
        <f t="shared" si="20"/>
        <v>79</v>
      </c>
      <c r="F67" s="168">
        <f t="shared" si="20"/>
        <v>105</v>
      </c>
      <c r="G67" s="168">
        <f t="shared" si="20"/>
        <v>0</v>
      </c>
      <c r="H67" s="168">
        <f t="shared" si="20"/>
        <v>107</v>
      </c>
      <c r="I67" s="168">
        <f t="shared" si="20"/>
        <v>0</v>
      </c>
      <c r="J67" s="168">
        <f t="shared" si="20"/>
        <v>124</v>
      </c>
      <c r="K67" s="168">
        <f t="shared" si="20"/>
        <v>0</v>
      </c>
      <c r="L67" s="168">
        <f t="shared" si="20"/>
        <v>0</v>
      </c>
      <c r="M67" s="168">
        <f t="shared" si="20"/>
        <v>11790</v>
      </c>
      <c r="N67" s="168">
        <f t="shared" si="20"/>
        <v>2767.5</v>
      </c>
      <c r="O67" s="169">
        <f t="shared" si="20"/>
        <v>0</v>
      </c>
      <c r="P67" s="169">
        <f t="shared" si="20"/>
        <v>0</v>
      </c>
      <c r="Q67" s="265">
        <f t="shared" si="11"/>
        <v>9022.5</v>
      </c>
      <c r="R67" s="266">
        <f>SUM(R61:R66)</f>
        <v>121</v>
      </c>
      <c r="S67" s="263"/>
    </row>
    <row r="68" spans="1:18" ht="12.75" customHeight="1">
      <c r="A68" s="387">
        <v>43687</v>
      </c>
      <c r="B68" s="202" t="s">
        <v>112</v>
      </c>
      <c r="C68" s="109">
        <v>388</v>
      </c>
      <c r="D68" s="109">
        <v>27</v>
      </c>
      <c r="E68" s="109">
        <v>21</v>
      </c>
      <c r="F68" s="109">
        <v>84</v>
      </c>
      <c r="G68" s="109">
        <v>2</v>
      </c>
      <c r="H68" s="110">
        <v>77</v>
      </c>
      <c r="I68" s="110"/>
      <c r="J68" s="110">
        <v>65</v>
      </c>
      <c r="K68" s="110">
        <v>3</v>
      </c>
      <c r="L68" s="111">
        <v>5</v>
      </c>
      <c r="M68" s="112">
        <f aca="true" t="shared" si="21" ref="M68:M73">SUM(C68*15,F68*7.5,G68*7.5,H68*7.5,I68*7.5,J68*7.5,K68*100,L68*20)</f>
        <v>7930</v>
      </c>
      <c r="N68" s="112">
        <v>1812.5</v>
      </c>
      <c r="O68" s="135"/>
      <c r="P68" s="135"/>
      <c r="Q68" s="122">
        <f t="shared" si="11"/>
        <v>6117.5</v>
      </c>
      <c r="R68" s="261">
        <v>63</v>
      </c>
    </row>
    <row r="69" spans="1:18" ht="12.75" customHeight="1">
      <c r="A69" s="387"/>
      <c r="B69" s="202" t="s">
        <v>113</v>
      </c>
      <c r="C69" s="109"/>
      <c r="D69" s="109"/>
      <c r="E69" s="109"/>
      <c r="F69" s="109"/>
      <c r="G69" s="109"/>
      <c r="H69" s="110"/>
      <c r="I69" s="110"/>
      <c r="J69" s="110"/>
      <c r="K69" s="110"/>
      <c r="L69" s="111"/>
      <c r="M69" s="112">
        <f t="shared" si="21"/>
        <v>0</v>
      </c>
      <c r="N69" s="112"/>
      <c r="O69" s="262"/>
      <c r="P69" s="135"/>
      <c r="Q69" s="122">
        <f t="shared" si="11"/>
        <v>0</v>
      </c>
      <c r="R69" s="261"/>
    </row>
    <row r="70" spans="1:18" ht="12.75" customHeight="1">
      <c r="A70" s="387"/>
      <c r="B70" s="202" t="s">
        <v>114</v>
      </c>
      <c r="C70" s="109">
        <v>314</v>
      </c>
      <c r="D70" s="109">
        <v>47</v>
      </c>
      <c r="E70" s="109">
        <v>11</v>
      </c>
      <c r="F70" s="109">
        <v>73</v>
      </c>
      <c r="G70" s="109">
        <v>7</v>
      </c>
      <c r="H70" s="110">
        <v>57</v>
      </c>
      <c r="I70" s="110"/>
      <c r="J70" s="110">
        <v>91</v>
      </c>
      <c r="K70" s="110">
        <v>2</v>
      </c>
      <c r="L70" s="111">
        <v>5</v>
      </c>
      <c r="M70" s="112">
        <f t="shared" si="21"/>
        <v>6720</v>
      </c>
      <c r="N70" s="112">
        <v>1342.5</v>
      </c>
      <c r="O70" s="262">
        <v>45</v>
      </c>
      <c r="P70" s="135">
        <v>0</v>
      </c>
      <c r="Q70" s="122">
        <f t="shared" si="11"/>
        <v>5332.5</v>
      </c>
      <c r="R70" s="261">
        <v>47</v>
      </c>
    </row>
    <row r="71" spans="1:18" ht="12.75" customHeight="1">
      <c r="A71" s="387"/>
      <c r="B71" s="213" t="s">
        <v>139</v>
      </c>
      <c r="C71" s="109">
        <v>203</v>
      </c>
      <c r="D71" s="109">
        <v>2</v>
      </c>
      <c r="E71" s="109">
        <v>8</v>
      </c>
      <c r="F71" s="109">
        <v>64</v>
      </c>
      <c r="G71" s="109">
        <v>2</v>
      </c>
      <c r="H71" s="110">
        <v>45</v>
      </c>
      <c r="I71" s="110"/>
      <c r="J71" s="110">
        <v>19</v>
      </c>
      <c r="K71" s="110"/>
      <c r="L71" s="111"/>
      <c r="M71" s="112">
        <f t="shared" si="21"/>
        <v>4020</v>
      </c>
      <c r="N71" s="112">
        <v>1087.5</v>
      </c>
      <c r="O71" s="262"/>
      <c r="P71" s="135"/>
      <c r="Q71" s="122">
        <f t="shared" si="11"/>
        <v>2932.5</v>
      </c>
      <c r="R71" s="261">
        <v>48</v>
      </c>
    </row>
    <row r="72" spans="1:18" ht="12.75" customHeight="1">
      <c r="A72" s="387"/>
      <c r="B72" s="202" t="s">
        <v>115</v>
      </c>
      <c r="C72" s="109">
        <v>172</v>
      </c>
      <c r="D72" s="109">
        <v>73</v>
      </c>
      <c r="E72" s="109">
        <v>19</v>
      </c>
      <c r="F72" s="109">
        <v>33</v>
      </c>
      <c r="G72" s="109"/>
      <c r="H72" s="110">
        <v>31</v>
      </c>
      <c r="I72" s="110"/>
      <c r="J72" s="110">
        <v>28</v>
      </c>
      <c r="K72" s="110"/>
      <c r="L72" s="111"/>
      <c r="M72" s="112">
        <f t="shared" si="21"/>
        <v>3270</v>
      </c>
      <c r="N72" s="112">
        <v>937.5</v>
      </c>
      <c r="O72" s="262"/>
      <c r="P72" s="135"/>
      <c r="Q72" s="122">
        <f t="shared" si="11"/>
        <v>2332.5</v>
      </c>
      <c r="R72" s="261">
        <v>40</v>
      </c>
    </row>
    <row r="73" spans="1:18" ht="12.75" customHeight="1">
      <c r="A73" s="387"/>
      <c r="B73" s="202" t="s">
        <v>116</v>
      </c>
      <c r="C73" s="109">
        <v>47</v>
      </c>
      <c r="D73" s="109">
        <v>39</v>
      </c>
      <c r="E73" s="109">
        <v>19</v>
      </c>
      <c r="F73" s="109">
        <v>8</v>
      </c>
      <c r="G73" s="109"/>
      <c r="H73" s="110">
        <v>24</v>
      </c>
      <c r="I73" s="110"/>
      <c r="J73" s="110">
        <v>8</v>
      </c>
      <c r="K73" s="110"/>
      <c r="L73" s="111"/>
      <c r="M73" s="112">
        <f t="shared" si="21"/>
        <v>1005</v>
      </c>
      <c r="N73" s="112">
        <v>165</v>
      </c>
      <c r="O73" s="262"/>
      <c r="P73" s="135"/>
      <c r="Q73" s="122">
        <f t="shared" si="11"/>
        <v>840</v>
      </c>
      <c r="R73" s="261">
        <v>7</v>
      </c>
    </row>
    <row r="74" spans="1:18" ht="12.75" customHeight="1">
      <c r="A74" s="387"/>
      <c r="B74" s="116" t="s">
        <v>117</v>
      </c>
      <c r="C74" s="168">
        <f>SUM(C68:C73)</f>
        <v>1124</v>
      </c>
      <c r="D74" s="168">
        <v>13</v>
      </c>
      <c r="E74" s="168">
        <f aca="true" t="shared" si="22" ref="E74:P74">SUM(E68:E73)</f>
        <v>78</v>
      </c>
      <c r="F74" s="168">
        <f t="shared" si="22"/>
        <v>262</v>
      </c>
      <c r="G74" s="168">
        <f t="shared" si="22"/>
        <v>11</v>
      </c>
      <c r="H74" s="168">
        <f t="shared" si="22"/>
        <v>234</v>
      </c>
      <c r="I74" s="168">
        <f t="shared" si="22"/>
        <v>0</v>
      </c>
      <c r="J74" s="168">
        <f t="shared" si="22"/>
        <v>211</v>
      </c>
      <c r="K74" s="168">
        <f t="shared" si="22"/>
        <v>5</v>
      </c>
      <c r="L74" s="168">
        <f t="shared" si="22"/>
        <v>10</v>
      </c>
      <c r="M74" s="168">
        <f t="shared" si="22"/>
        <v>22945</v>
      </c>
      <c r="N74" s="168">
        <f t="shared" si="22"/>
        <v>5345</v>
      </c>
      <c r="O74" s="169">
        <f t="shared" si="22"/>
        <v>45</v>
      </c>
      <c r="P74" s="169">
        <f t="shared" si="22"/>
        <v>0</v>
      </c>
      <c r="Q74" s="265">
        <f t="shared" si="11"/>
        <v>17555</v>
      </c>
      <c r="R74" s="266">
        <f>SUM(R68:R73)</f>
        <v>205</v>
      </c>
    </row>
    <row r="75" spans="1:18" ht="12.75" customHeight="1">
      <c r="A75" s="387">
        <v>43688</v>
      </c>
      <c r="B75" s="202" t="s">
        <v>112</v>
      </c>
      <c r="C75" s="109">
        <v>398</v>
      </c>
      <c r="D75" s="109">
        <v>33</v>
      </c>
      <c r="E75" s="109">
        <v>19</v>
      </c>
      <c r="F75" s="109">
        <v>70</v>
      </c>
      <c r="G75" s="109">
        <v>7</v>
      </c>
      <c r="H75" s="110">
        <v>71</v>
      </c>
      <c r="I75" s="110"/>
      <c r="J75" s="110">
        <v>75</v>
      </c>
      <c r="K75" s="110"/>
      <c r="L75" s="111"/>
      <c r="M75" s="112">
        <f aca="true" t="shared" si="23" ref="M75:M80">SUM(C75*15,F75*7.5,G75*7.5,H75*7.5,I75*7.5,J75*7.5,K75*100,L75*20)</f>
        <v>7642.5</v>
      </c>
      <c r="N75" s="112">
        <v>2280</v>
      </c>
      <c r="O75" s="135"/>
      <c r="P75" s="135"/>
      <c r="Q75" s="122">
        <f t="shared" si="11"/>
        <v>5362.5</v>
      </c>
      <c r="R75" s="261">
        <v>87</v>
      </c>
    </row>
    <row r="76" spans="1:18" ht="12.75" customHeight="1">
      <c r="A76" s="387"/>
      <c r="B76" s="202" t="s">
        <v>113</v>
      </c>
      <c r="C76" s="109"/>
      <c r="D76" s="109"/>
      <c r="E76" s="109"/>
      <c r="F76" s="109"/>
      <c r="G76" s="109"/>
      <c r="H76" s="110"/>
      <c r="I76" s="110"/>
      <c r="J76" s="110"/>
      <c r="K76" s="110"/>
      <c r="L76" s="111"/>
      <c r="M76" s="112">
        <f t="shared" si="23"/>
        <v>0</v>
      </c>
      <c r="N76" s="112"/>
      <c r="O76" s="262"/>
      <c r="P76" s="135"/>
      <c r="Q76" s="122">
        <f t="shared" si="11"/>
        <v>0</v>
      </c>
      <c r="R76" s="261"/>
    </row>
    <row r="77" spans="1:18" ht="12.75" customHeight="1">
      <c r="A77" s="387"/>
      <c r="B77" s="202" t="s">
        <v>114</v>
      </c>
      <c r="C77" s="109">
        <v>499</v>
      </c>
      <c r="D77" s="109"/>
      <c r="E77" s="109">
        <v>30</v>
      </c>
      <c r="F77" s="109">
        <v>96</v>
      </c>
      <c r="G77" s="109">
        <v>2</v>
      </c>
      <c r="H77" s="110">
        <v>50</v>
      </c>
      <c r="I77" s="110"/>
      <c r="J77" s="110">
        <v>100</v>
      </c>
      <c r="K77" s="110"/>
      <c r="L77" s="111"/>
      <c r="M77" s="112">
        <f t="shared" si="23"/>
        <v>9345</v>
      </c>
      <c r="N77" s="112">
        <v>2910</v>
      </c>
      <c r="O77" s="262"/>
      <c r="P77" s="135"/>
      <c r="Q77" s="122">
        <f t="shared" si="11"/>
        <v>6435</v>
      </c>
      <c r="R77" s="261">
        <v>99</v>
      </c>
    </row>
    <row r="78" spans="1:18" ht="12.75" customHeight="1">
      <c r="A78" s="387"/>
      <c r="B78" s="213" t="s">
        <v>139</v>
      </c>
      <c r="C78" s="109">
        <v>180</v>
      </c>
      <c r="D78" s="109">
        <v>47</v>
      </c>
      <c r="E78" s="109">
        <v>10</v>
      </c>
      <c r="F78" s="109">
        <v>28</v>
      </c>
      <c r="G78" s="109">
        <v>6</v>
      </c>
      <c r="H78" s="110">
        <v>37</v>
      </c>
      <c r="I78" s="110">
        <v>1</v>
      </c>
      <c r="J78" s="110">
        <v>36</v>
      </c>
      <c r="K78" s="110"/>
      <c r="L78" s="111"/>
      <c r="M78" s="112">
        <f t="shared" si="23"/>
        <v>3510</v>
      </c>
      <c r="N78" s="112">
        <v>1080</v>
      </c>
      <c r="O78" s="262"/>
      <c r="P78" s="135"/>
      <c r="Q78" s="122">
        <f t="shared" si="11"/>
        <v>2430</v>
      </c>
      <c r="R78" s="261">
        <v>47</v>
      </c>
    </row>
    <row r="79" spans="1:18" ht="12.75" customHeight="1">
      <c r="A79" s="387"/>
      <c r="B79" s="202" t="s">
        <v>115</v>
      </c>
      <c r="C79" s="109">
        <v>212</v>
      </c>
      <c r="D79" s="109">
        <v>77</v>
      </c>
      <c r="E79" s="109">
        <v>25</v>
      </c>
      <c r="F79" s="109">
        <v>43</v>
      </c>
      <c r="G79" s="109"/>
      <c r="H79" s="110">
        <v>30</v>
      </c>
      <c r="I79" s="110"/>
      <c r="J79" s="110">
        <v>39</v>
      </c>
      <c r="K79" s="110"/>
      <c r="L79" s="111"/>
      <c r="M79" s="112">
        <f t="shared" si="23"/>
        <v>4020</v>
      </c>
      <c r="N79" s="112">
        <v>1762.5</v>
      </c>
      <c r="O79" s="262"/>
      <c r="P79" s="135"/>
      <c r="Q79" s="122">
        <f t="shared" si="11"/>
        <v>2257.5</v>
      </c>
      <c r="R79" s="261">
        <v>65</v>
      </c>
    </row>
    <row r="80" spans="1:18" ht="12.75" customHeight="1">
      <c r="A80" s="387"/>
      <c r="B80" s="202" t="s">
        <v>116</v>
      </c>
      <c r="C80" s="109">
        <v>58</v>
      </c>
      <c r="D80" s="109">
        <v>29</v>
      </c>
      <c r="E80" s="109">
        <v>26</v>
      </c>
      <c r="F80" s="109">
        <v>5</v>
      </c>
      <c r="G80" s="109"/>
      <c r="H80" s="110">
        <v>11</v>
      </c>
      <c r="I80" s="110"/>
      <c r="J80" s="110">
        <v>20</v>
      </c>
      <c r="K80" s="110"/>
      <c r="L80" s="111"/>
      <c r="M80" s="112">
        <f t="shared" si="23"/>
        <v>1140</v>
      </c>
      <c r="N80" s="112">
        <v>375</v>
      </c>
      <c r="O80" s="262"/>
      <c r="P80" s="135"/>
      <c r="Q80" s="122">
        <f t="shared" si="11"/>
        <v>765</v>
      </c>
      <c r="R80" s="261">
        <v>14</v>
      </c>
    </row>
    <row r="81" spans="1:18" ht="12.75" customHeight="1">
      <c r="A81" s="387"/>
      <c r="B81" s="116" t="s">
        <v>117</v>
      </c>
      <c r="C81" s="168">
        <f aca="true" t="shared" si="24" ref="C81:P81">SUM(C75:C80)</f>
        <v>1347</v>
      </c>
      <c r="D81" s="168">
        <f t="shared" si="24"/>
        <v>186</v>
      </c>
      <c r="E81" s="168">
        <f t="shared" si="24"/>
        <v>110</v>
      </c>
      <c r="F81" s="168">
        <f t="shared" si="24"/>
        <v>242</v>
      </c>
      <c r="G81" s="168">
        <f t="shared" si="24"/>
        <v>15</v>
      </c>
      <c r="H81" s="168">
        <f t="shared" si="24"/>
        <v>199</v>
      </c>
      <c r="I81" s="168">
        <f t="shared" si="24"/>
        <v>1</v>
      </c>
      <c r="J81" s="168">
        <f t="shared" si="24"/>
        <v>270</v>
      </c>
      <c r="K81" s="168">
        <f t="shared" si="24"/>
        <v>0</v>
      </c>
      <c r="L81" s="168">
        <f t="shared" si="24"/>
        <v>0</v>
      </c>
      <c r="M81" s="168">
        <f t="shared" si="24"/>
        <v>25657.5</v>
      </c>
      <c r="N81" s="168">
        <f t="shared" si="24"/>
        <v>8407.5</v>
      </c>
      <c r="O81" s="169">
        <f t="shared" si="24"/>
        <v>0</v>
      </c>
      <c r="P81" s="169">
        <f t="shared" si="24"/>
        <v>0</v>
      </c>
      <c r="Q81" s="265">
        <f t="shared" si="11"/>
        <v>17250</v>
      </c>
      <c r="R81" s="266">
        <f>SUM(R75:R80)</f>
        <v>312</v>
      </c>
    </row>
    <row r="82" spans="1:18" ht="12.75" customHeight="1">
      <c r="A82" s="385" t="s">
        <v>118</v>
      </c>
      <c r="B82" s="385">
        <v>920</v>
      </c>
      <c r="C82" s="253">
        <f aca="true" t="shared" si="25" ref="C82:M82">SUM(C39,C46,C53,C60,C67,C74,C81)</f>
        <v>5627</v>
      </c>
      <c r="D82" s="253">
        <f t="shared" si="25"/>
        <v>701</v>
      </c>
      <c r="E82" s="253">
        <f t="shared" si="25"/>
        <v>684</v>
      </c>
      <c r="F82" s="253">
        <f t="shared" si="25"/>
        <v>1338</v>
      </c>
      <c r="G82" s="253">
        <f t="shared" si="25"/>
        <v>73</v>
      </c>
      <c r="H82" s="253">
        <f t="shared" si="25"/>
        <v>948</v>
      </c>
      <c r="I82" s="253">
        <f t="shared" si="25"/>
        <v>5</v>
      </c>
      <c r="J82" s="253">
        <f t="shared" si="25"/>
        <v>847</v>
      </c>
      <c r="K82" s="253">
        <f t="shared" si="25"/>
        <v>5</v>
      </c>
      <c r="L82" s="253">
        <f t="shared" si="25"/>
        <v>12</v>
      </c>
      <c r="M82" s="253">
        <f t="shared" si="25"/>
        <v>109227.5</v>
      </c>
      <c r="N82" s="253">
        <f>SUM(N81,N74,N67,N60,N53,N46,N39)</f>
        <v>25697.5</v>
      </c>
      <c r="O82" s="253">
        <f>SUM(O81,O74,O67,O60,O53,O46,O39)</f>
        <v>45</v>
      </c>
      <c r="P82" s="253">
        <f>SUM(P81,P73,P66,P59,P52,P45,P38)</f>
        <v>0</v>
      </c>
      <c r="Q82" s="253">
        <f>SUM(Q81,Q74,Q67,Q60,Q53,Q46,Q39)</f>
        <v>83485</v>
      </c>
      <c r="R82" s="264">
        <f>SUM(R81,R74,R67,R60,R53,R46,R39)</f>
        <v>1009</v>
      </c>
    </row>
    <row r="83" spans="1:18" ht="12.75" customHeight="1">
      <c r="A83" s="387">
        <v>43689</v>
      </c>
      <c r="B83" s="202" t="s">
        <v>112</v>
      </c>
      <c r="C83" s="109">
        <v>368</v>
      </c>
      <c r="D83" s="109">
        <v>11</v>
      </c>
      <c r="E83" s="109">
        <v>19</v>
      </c>
      <c r="F83" s="109">
        <v>76</v>
      </c>
      <c r="G83" s="109">
        <v>5</v>
      </c>
      <c r="H83" s="110">
        <v>42</v>
      </c>
      <c r="I83" s="110"/>
      <c r="J83" s="110">
        <v>34</v>
      </c>
      <c r="K83" s="110"/>
      <c r="L83" s="111"/>
      <c r="M83" s="112">
        <f aca="true" t="shared" si="26" ref="M83:M88">SUM(C83*15,F83*7.5,G83*7.5,H83*7.5,I83*7.5,J83*7.5,K83*100,L83*20)</f>
        <v>6697.5</v>
      </c>
      <c r="N83" s="112">
        <v>1687.5</v>
      </c>
      <c r="O83" s="135"/>
      <c r="P83" s="135"/>
      <c r="Q83" s="122">
        <f aca="true" t="shared" si="27" ref="Q83:Q131">SUM(M83-N83)-O83+P83</f>
        <v>5010</v>
      </c>
      <c r="R83" s="261">
        <v>87</v>
      </c>
    </row>
    <row r="84" spans="1:18" ht="12.75" customHeight="1">
      <c r="A84" s="387"/>
      <c r="B84" s="202" t="s">
        <v>113</v>
      </c>
      <c r="C84" s="109"/>
      <c r="D84" s="109"/>
      <c r="E84" s="109"/>
      <c r="F84" s="109"/>
      <c r="G84" s="109"/>
      <c r="H84" s="110"/>
      <c r="I84" s="110"/>
      <c r="J84" s="110"/>
      <c r="K84" s="110"/>
      <c r="L84" s="111"/>
      <c r="M84" s="112">
        <f t="shared" si="26"/>
        <v>0</v>
      </c>
      <c r="N84" s="112">
        <v>0</v>
      </c>
      <c r="O84" s="135"/>
      <c r="P84" s="135"/>
      <c r="Q84" s="122">
        <f t="shared" si="27"/>
        <v>0</v>
      </c>
      <c r="R84" s="261">
        <v>0</v>
      </c>
    </row>
    <row r="85" spans="1:18" ht="12.75" customHeight="1">
      <c r="A85" s="387"/>
      <c r="B85" s="202" t="s">
        <v>114</v>
      </c>
      <c r="C85" s="109"/>
      <c r="D85" s="109"/>
      <c r="E85" s="109"/>
      <c r="F85" s="109"/>
      <c r="G85" s="109"/>
      <c r="H85" s="110"/>
      <c r="I85" s="110"/>
      <c r="J85" s="110"/>
      <c r="K85" s="110"/>
      <c r="L85" s="111"/>
      <c r="M85" s="112">
        <f t="shared" si="26"/>
        <v>0</v>
      </c>
      <c r="N85" s="112">
        <v>0</v>
      </c>
      <c r="O85" s="135"/>
      <c r="P85" s="135"/>
      <c r="Q85" s="122">
        <f t="shared" si="27"/>
        <v>0</v>
      </c>
      <c r="R85" s="261">
        <v>0</v>
      </c>
    </row>
    <row r="86" spans="1:18" ht="12.75" customHeight="1">
      <c r="A86" s="387"/>
      <c r="B86" s="213" t="s">
        <v>139</v>
      </c>
      <c r="C86" s="109">
        <v>133</v>
      </c>
      <c r="D86" s="109">
        <v>4</v>
      </c>
      <c r="E86" s="109">
        <v>7</v>
      </c>
      <c r="F86" s="109">
        <v>22</v>
      </c>
      <c r="G86" s="109"/>
      <c r="H86" s="110">
        <v>17</v>
      </c>
      <c r="I86" s="110"/>
      <c r="J86" s="110">
        <v>9</v>
      </c>
      <c r="K86" s="110"/>
      <c r="L86" s="111"/>
      <c r="M86" s="112">
        <f t="shared" si="26"/>
        <v>2355</v>
      </c>
      <c r="N86" s="112">
        <v>375</v>
      </c>
      <c r="O86" s="135"/>
      <c r="P86" s="135"/>
      <c r="Q86" s="122">
        <f t="shared" si="27"/>
        <v>1980</v>
      </c>
      <c r="R86" s="261">
        <v>16</v>
      </c>
    </row>
    <row r="87" spans="1:18" ht="12.75" customHeight="1">
      <c r="A87" s="387"/>
      <c r="B87" s="202" t="s">
        <v>115</v>
      </c>
      <c r="C87" s="109">
        <v>84</v>
      </c>
      <c r="D87" s="109">
        <v>24</v>
      </c>
      <c r="E87" s="109">
        <v>4</v>
      </c>
      <c r="F87" s="109">
        <v>20</v>
      </c>
      <c r="G87" s="109">
        <v>1</v>
      </c>
      <c r="H87" s="110">
        <v>18</v>
      </c>
      <c r="I87" s="110">
        <v>0</v>
      </c>
      <c r="J87" s="110">
        <v>14</v>
      </c>
      <c r="K87" s="110"/>
      <c r="L87" s="111"/>
      <c r="M87" s="112">
        <f t="shared" si="26"/>
        <v>1657.5</v>
      </c>
      <c r="N87" s="112">
        <v>210</v>
      </c>
      <c r="O87" s="135"/>
      <c r="P87" s="135"/>
      <c r="Q87" s="122">
        <f t="shared" si="27"/>
        <v>1447.5</v>
      </c>
      <c r="R87" s="261">
        <v>11</v>
      </c>
    </row>
    <row r="88" spans="1:18" ht="12.75" customHeight="1">
      <c r="A88" s="387"/>
      <c r="B88" s="202" t="s">
        <v>116</v>
      </c>
      <c r="C88" s="109">
        <v>44</v>
      </c>
      <c r="D88" s="109">
        <v>13</v>
      </c>
      <c r="E88" s="109">
        <v>12</v>
      </c>
      <c r="F88" s="109">
        <v>3</v>
      </c>
      <c r="G88" s="109"/>
      <c r="H88" s="110">
        <v>3</v>
      </c>
      <c r="I88" s="110"/>
      <c r="J88" s="110">
        <v>11</v>
      </c>
      <c r="K88" s="110"/>
      <c r="L88" s="111">
        <v>0</v>
      </c>
      <c r="M88" s="112">
        <f t="shared" si="26"/>
        <v>787.5</v>
      </c>
      <c r="N88" s="112">
        <v>142.5</v>
      </c>
      <c r="O88" s="135"/>
      <c r="P88" s="135"/>
      <c r="Q88" s="122">
        <f t="shared" si="27"/>
        <v>645</v>
      </c>
      <c r="R88" s="261">
        <v>4</v>
      </c>
    </row>
    <row r="89" spans="1:18" ht="12.75" customHeight="1">
      <c r="A89" s="387"/>
      <c r="B89" s="116" t="s">
        <v>117</v>
      </c>
      <c r="C89" s="168">
        <f aca="true" t="shared" si="28" ref="C89:P89">SUM(C83:C88)</f>
        <v>629</v>
      </c>
      <c r="D89" s="168">
        <f t="shared" si="28"/>
        <v>52</v>
      </c>
      <c r="E89" s="168">
        <f t="shared" si="28"/>
        <v>42</v>
      </c>
      <c r="F89" s="168">
        <f t="shared" si="28"/>
        <v>121</v>
      </c>
      <c r="G89" s="168">
        <f t="shared" si="28"/>
        <v>6</v>
      </c>
      <c r="H89" s="168">
        <f t="shared" si="28"/>
        <v>80</v>
      </c>
      <c r="I89" s="168">
        <f t="shared" si="28"/>
        <v>0</v>
      </c>
      <c r="J89" s="168">
        <f t="shared" si="28"/>
        <v>68</v>
      </c>
      <c r="K89" s="168">
        <f t="shared" si="28"/>
        <v>0</v>
      </c>
      <c r="L89" s="168">
        <f t="shared" si="28"/>
        <v>0</v>
      </c>
      <c r="M89" s="168">
        <f t="shared" si="28"/>
        <v>11497.5</v>
      </c>
      <c r="N89" s="168">
        <f t="shared" si="28"/>
        <v>2415</v>
      </c>
      <c r="O89" s="169">
        <f t="shared" si="28"/>
        <v>0</v>
      </c>
      <c r="P89" s="169">
        <f t="shared" si="28"/>
        <v>0</v>
      </c>
      <c r="Q89" s="265">
        <f t="shared" si="27"/>
        <v>9082.5</v>
      </c>
      <c r="R89" s="266">
        <f>SUM(R83:R88)</f>
        <v>118</v>
      </c>
    </row>
    <row r="90" spans="1:18" ht="12.75" customHeight="1">
      <c r="A90" s="387">
        <v>43690</v>
      </c>
      <c r="B90" s="202" t="s">
        <v>112</v>
      </c>
      <c r="C90" s="109">
        <v>124</v>
      </c>
      <c r="D90" s="109">
        <v>44</v>
      </c>
      <c r="E90" s="109">
        <v>179</v>
      </c>
      <c r="F90" s="109">
        <v>12</v>
      </c>
      <c r="G90" s="109"/>
      <c r="H90" s="110">
        <v>20</v>
      </c>
      <c r="I90" s="110"/>
      <c r="J90" s="110">
        <v>21</v>
      </c>
      <c r="K90" s="110"/>
      <c r="L90" s="111"/>
      <c r="M90" s="112">
        <f aca="true" t="shared" si="29" ref="M90:M95">SUM(C90*15,F90*7.5,G90*7.5,H90*7.5,I90*7.5,J90*7.5,K90*100,L90*20)</f>
        <v>2257.5</v>
      </c>
      <c r="N90" s="112">
        <v>382.5</v>
      </c>
      <c r="O90" s="135"/>
      <c r="P90" s="135"/>
      <c r="Q90" s="122">
        <f t="shared" si="27"/>
        <v>1875</v>
      </c>
      <c r="R90" s="261">
        <v>14</v>
      </c>
    </row>
    <row r="91" spans="1:18" ht="12.75" customHeight="1">
      <c r="A91" s="387"/>
      <c r="B91" s="202" t="s">
        <v>113</v>
      </c>
      <c r="C91" s="109"/>
      <c r="D91" s="109"/>
      <c r="E91" s="109"/>
      <c r="F91" s="109"/>
      <c r="G91" s="109"/>
      <c r="H91" s="110"/>
      <c r="I91" s="110"/>
      <c r="J91" s="110"/>
      <c r="K91" s="110"/>
      <c r="L91" s="111"/>
      <c r="M91" s="112">
        <f t="shared" si="29"/>
        <v>0</v>
      </c>
      <c r="N91" s="112">
        <v>0</v>
      </c>
      <c r="O91" s="135"/>
      <c r="P91" s="135"/>
      <c r="Q91" s="122">
        <f t="shared" si="27"/>
        <v>0</v>
      </c>
      <c r="R91" s="261">
        <v>0</v>
      </c>
    </row>
    <row r="92" spans="1:18" ht="12.75" customHeight="1">
      <c r="A92" s="387"/>
      <c r="B92" s="202" t="s">
        <v>114</v>
      </c>
      <c r="C92" s="109">
        <v>252</v>
      </c>
      <c r="D92" s="109"/>
      <c r="E92" s="109">
        <v>9</v>
      </c>
      <c r="F92" s="109">
        <v>66</v>
      </c>
      <c r="G92" s="109"/>
      <c r="H92" s="110">
        <v>45</v>
      </c>
      <c r="I92" s="110"/>
      <c r="J92" s="110">
        <v>24</v>
      </c>
      <c r="K92" s="110"/>
      <c r="L92" s="111"/>
      <c r="M92" s="112">
        <f t="shared" si="29"/>
        <v>4792.5</v>
      </c>
      <c r="N92" s="112">
        <v>547.5</v>
      </c>
      <c r="O92" s="135"/>
      <c r="P92" s="135"/>
      <c r="Q92" s="122">
        <f t="shared" si="27"/>
        <v>4245</v>
      </c>
      <c r="R92" s="261">
        <v>22</v>
      </c>
    </row>
    <row r="93" spans="1:18" ht="12.75" customHeight="1">
      <c r="A93" s="387"/>
      <c r="B93" s="213" t="s">
        <v>139</v>
      </c>
      <c r="C93" s="109">
        <v>155</v>
      </c>
      <c r="D93" s="109">
        <v>2</v>
      </c>
      <c r="E93" s="109">
        <v>7</v>
      </c>
      <c r="F93" s="109">
        <v>16</v>
      </c>
      <c r="G93" s="109"/>
      <c r="H93" s="110">
        <v>10</v>
      </c>
      <c r="I93" s="110"/>
      <c r="J93" s="110">
        <v>17</v>
      </c>
      <c r="K93" s="110"/>
      <c r="L93" s="111"/>
      <c r="M93" s="112">
        <f t="shared" si="29"/>
        <v>2647.5</v>
      </c>
      <c r="N93" s="112">
        <v>352.5</v>
      </c>
      <c r="O93" s="135"/>
      <c r="P93" s="135"/>
      <c r="Q93" s="122">
        <f t="shared" si="27"/>
        <v>2295</v>
      </c>
      <c r="R93" s="261">
        <v>15</v>
      </c>
    </row>
    <row r="94" spans="1:18" ht="12.75" customHeight="1">
      <c r="A94" s="387"/>
      <c r="B94" s="202" t="s">
        <v>115</v>
      </c>
      <c r="C94" s="109">
        <v>102</v>
      </c>
      <c r="D94" s="109">
        <v>26</v>
      </c>
      <c r="E94" s="109">
        <v>9</v>
      </c>
      <c r="F94" s="109">
        <v>15</v>
      </c>
      <c r="G94" s="109"/>
      <c r="H94" s="110">
        <v>10</v>
      </c>
      <c r="I94" s="110"/>
      <c r="J94" s="110">
        <v>6</v>
      </c>
      <c r="K94" s="110"/>
      <c r="L94" s="111"/>
      <c r="M94" s="112">
        <f t="shared" si="29"/>
        <v>1762.5</v>
      </c>
      <c r="N94" s="112">
        <v>180</v>
      </c>
      <c r="O94" s="135"/>
      <c r="P94" s="135"/>
      <c r="Q94" s="122">
        <f t="shared" si="27"/>
        <v>1582.5</v>
      </c>
      <c r="R94" s="261">
        <v>10</v>
      </c>
    </row>
    <row r="95" spans="1:18" ht="12.75" customHeight="1">
      <c r="A95" s="387"/>
      <c r="B95" s="202" t="s">
        <v>116</v>
      </c>
      <c r="C95" s="109">
        <v>61</v>
      </c>
      <c r="D95" s="109">
        <v>15</v>
      </c>
      <c r="E95" s="109">
        <v>8</v>
      </c>
      <c r="F95" s="109"/>
      <c r="G95" s="109"/>
      <c r="H95" s="110">
        <v>7</v>
      </c>
      <c r="I95" s="110"/>
      <c r="J95" s="110">
        <v>4</v>
      </c>
      <c r="K95" s="110"/>
      <c r="L95" s="111"/>
      <c r="M95" s="112">
        <f t="shared" si="29"/>
        <v>997.5</v>
      </c>
      <c r="N95" s="112">
        <v>142.5</v>
      </c>
      <c r="O95" s="135"/>
      <c r="P95" s="135"/>
      <c r="Q95" s="122">
        <f t="shared" si="27"/>
        <v>855</v>
      </c>
      <c r="R95" s="261">
        <v>4</v>
      </c>
    </row>
    <row r="96" spans="1:18" ht="12.75" customHeight="1">
      <c r="A96" s="387"/>
      <c r="B96" s="116" t="s">
        <v>117</v>
      </c>
      <c r="C96" s="168">
        <f aca="true" t="shared" si="30" ref="C96:P96">SUM(C90:C95)</f>
        <v>694</v>
      </c>
      <c r="D96" s="168">
        <f t="shared" si="30"/>
        <v>87</v>
      </c>
      <c r="E96" s="168">
        <f t="shared" si="30"/>
        <v>212</v>
      </c>
      <c r="F96" s="168">
        <f t="shared" si="30"/>
        <v>109</v>
      </c>
      <c r="G96" s="168">
        <f t="shared" si="30"/>
        <v>0</v>
      </c>
      <c r="H96" s="168">
        <f t="shared" si="30"/>
        <v>92</v>
      </c>
      <c r="I96" s="168">
        <f t="shared" si="30"/>
        <v>0</v>
      </c>
      <c r="J96" s="168">
        <f t="shared" si="30"/>
        <v>72</v>
      </c>
      <c r="K96" s="168">
        <f t="shared" si="30"/>
        <v>0</v>
      </c>
      <c r="L96" s="168">
        <f t="shared" si="30"/>
        <v>0</v>
      </c>
      <c r="M96" s="168">
        <f t="shared" si="30"/>
        <v>12457.5</v>
      </c>
      <c r="N96" s="168">
        <f t="shared" si="30"/>
        <v>1605</v>
      </c>
      <c r="O96" s="169">
        <f t="shared" si="30"/>
        <v>0</v>
      </c>
      <c r="P96" s="169">
        <f t="shared" si="30"/>
        <v>0</v>
      </c>
      <c r="Q96" s="265">
        <f t="shared" si="27"/>
        <v>10852.5</v>
      </c>
      <c r="R96" s="266">
        <f>SUM(R90:R95)</f>
        <v>65</v>
      </c>
    </row>
    <row r="97" spans="1:18" ht="12.75" customHeight="1">
      <c r="A97" s="387">
        <v>43691</v>
      </c>
      <c r="B97" s="202" t="s">
        <v>112</v>
      </c>
      <c r="C97" s="109">
        <v>25</v>
      </c>
      <c r="D97" s="109">
        <v>26</v>
      </c>
      <c r="E97" s="109">
        <v>4</v>
      </c>
      <c r="F97" s="109">
        <v>1</v>
      </c>
      <c r="G97" s="109"/>
      <c r="H97" s="110">
        <v>4</v>
      </c>
      <c r="I97" s="110"/>
      <c r="J97" s="110">
        <v>2</v>
      </c>
      <c r="K97" s="110"/>
      <c r="L97" s="111"/>
      <c r="M97" s="112">
        <f aca="true" t="shared" si="31" ref="M97:M102">SUM(C97*15,F97*7.5,G97*7.5,H97*7.5,I97*7.5,J97*7.5,K97*100,L97*20)</f>
        <v>427.5</v>
      </c>
      <c r="N97" s="112">
        <v>30</v>
      </c>
      <c r="O97" s="135"/>
      <c r="P97" s="135"/>
      <c r="Q97" s="122">
        <f t="shared" si="27"/>
        <v>397.5</v>
      </c>
      <c r="R97" s="261">
        <v>1</v>
      </c>
    </row>
    <row r="98" spans="1:18" ht="12.75" customHeight="1">
      <c r="A98" s="387"/>
      <c r="B98" s="267" t="s">
        <v>113</v>
      </c>
      <c r="C98" s="268"/>
      <c r="D98" s="268"/>
      <c r="E98" s="268"/>
      <c r="F98" s="268"/>
      <c r="G98" s="268"/>
      <c r="H98" s="269"/>
      <c r="I98" s="269"/>
      <c r="J98" s="269"/>
      <c r="K98" s="269"/>
      <c r="L98" s="270"/>
      <c r="M98" s="271">
        <f t="shared" si="31"/>
        <v>0</v>
      </c>
      <c r="N98" s="271">
        <v>0</v>
      </c>
      <c r="O98" s="272">
        <v>0</v>
      </c>
      <c r="P98" s="272"/>
      <c r="Q98" s="273">
        <f t="shared" si="27"/>
        <v>0</v>
      </c>
      <c r="R98" s="274">
        <v>0</v>
      </c>
    </row>
    <row r="99" spans="1:18" ht="12.75" customHeight="1">
      <c r="A99" s="387"/>
      <c r="B99" s="202" t="s">
        <v>114</v>
      </c>
      <c r="C99" s="109">
        <v>88</v>
      </c>
      <c r="D99" s="109"/>
      <c r="E99" s="109">
        <v>46</v>
      </c>
      <c r="F99" s="109">
        <v>10</v>
      </c>
      <c r="G99" s="109"/>
      <c r="H99" s="110">
        <v>8</v>
      </c>
      <c r="I99" s="110"/>
      <c r="J99" s="110">
        <v>2</v>
      </c>
      <c r="K99" s="110"/>
      <c r="L99" s="111"/>
      <c r="M99" s="112">
        <f t="shared" si="31"/>
        <v>1470</v>
      </c>
      <c r="N99" s="112">
        <v>97.5</v>
      </c>
      <c r="O99" s="135"/>
      <c r="P99" s="135"/>
      <c r="Q99" s="122">
        <f t="shared" si="27"/>
        <v>1372.5</v>
      </c>
      <c r="R99" s="261">
        <v>5</v>
      </c>
    </row>
    <row r="100" spans="1:18" ht="12.75" customHeight="1">
      <c r="A100" s="387"/>
      <c r="B100" s="213" t="s">
        <v>139</v>
      </c>
      <c r="C100" s="109">
        <v>35</v>
      </c>
      <c r="D100" s="109">
        <v>1</v>
      </c>
      <c r="E100" s="109">
        <v>1</v>
      </c>
      <c r="F100" s="109">
        <v>6</v>
      </c>
      <c r="G100" s="109"/>
      <c r="H100" s="110">
        <v>2</v>
      </c>
      <c r="I100" s="110"/>
      <c r="J100" s="110">
        <v>1</v>
      </c>
      <c r="K100" s="110"/>
      <c r="L100" s="111"/>
      <c r="M100" s="112">
        <f t="shared" si="31"/>
        <v>592.5</v>
      </c>
      <c r="N100" s="112">
        <v>0</v>
      </c>
      <c r="O100" s="135"/>
      <c r="P100" s="135"/>
      <c r="Q100" s="122">
        <f t="shared" si="27"/>
        <v>592.5</v>
      </c>
      <c r="R100" s="261">
        <v>0</v>
      </c>
    </row>
    <row r="101" spans="1:18" ht="12.75" customHeight="1">
      <c r="A101" s="387"/>
      <c r="B101" s="202" t="s">
        <v>115</v>
      </c>
      <c r="C101" s="109">
        <v>25</v>
      </c>
      <c r="D101" s="109">
        <v>9</v>
      </c>
      <c r="E101" s="109">
        <v>1</v>
      </c>
      <c r="F101" s="109">
        <v>3</v>
      </c>
      <c r="G101" s="109"/>
      <c r="H101" s="110">
        <v>6</v>
      </c>
      <c r="I101" s="110">
        <v>0</v>
      </c>
      <c r="J101" s="110">
        <v>1</v>
      </c>
      <c r="K101" s="110"/>
      <c r="L101" s="111"/>
      <c r="M101" s="112">
        <f t="shared" si="31"/>
        <v>450</v>
      </c>
      <c r="N101" s="112">
        <v>22.5</v>
      </c>
      <c r="O101" s="135"/>
      <c r="P101" s="135"/>
      <c r="Q101" s="122">
        <f t="shared" si="27"/>
        <v>427.5</v>
      </c>
      <c r="R101" s="261">
        <v>1</v>
      </c>
    </row>
    <row r="102" spans="1:18" ht="12.75" customHeight="1">
      <c r="A102" s="387"/>
      <c r="B102" s="202" t="s">
        <v>116</v>
      </c>
      <c r="C102" s="109">
        <v>9</v>
      </c>
      <c r="D102" s="109">
        <v>3</v>
      </c>
      <c r="E102" s="109">
        <v>2</v>
      </c>
      <c r="F102" s="109"/>
      <c r="G102" s="109"/>
      <c r="H102" s="110"/>
      <c r="I102" s="110"/>
      <c r="J102" s="110">
        <v>2</v>
      </c>
      <c r="K102" s="110"/>
      <c r="L102" s="111"/>
      <c r="M102" s="112">
        <f t="shared" si="31"/>
        <v>150</v>
      </c>
      <c r="N102" s="112">
        <v>0</v>
      </c>
      <c r="O102" s="135"/>
      <c r="P102" s="135"/>
      <c r="Q102" s="122">
        <f t="shared" si="27"/>
        <v>150</v>
      </c>
      <c r="R102" s="261">
        <v>0</v>
      </c>
    </row>
    <row r="103" spans="1:18" ht="12.75" customHeight="1">
      <c r="A103" s="387"/>
      <c r="B103" s="116" t="s">
        <v>117</v>
      </c>
      <c r="C103" s="168">
        <f aca="true" t="shared" si="32" ref="C103:N103">SUM(C97:C102)</f>
        <v>182</v>
      </c>
      <c r="D103" s="168">
        <f t="shared" si="32"/>
        <v>39</v>
      </c>
      <c r="E103" s="168">
        <f t="shared" si="32"/>
        <v>54</v>
      </c>
      <c r="F103" s="168">
        <f t="shared" si="32"/>
        <v>20</v>
      </c>
      <c r="G103" s="168">
        <f t="shared" si="32"/>
        <v>0</v>
      </c>
      <c r="H103" s="168">
        <f t="shared" si="32"/>
        <v>20</v>
      </c>
      <c r="I103" s="168">
        <f t="shared" si="32"/>
        <v>0</v>
      </c>
      <c r="J103" s="168">
        <f t="shared" si="32"/>
        <v>8</v>
      </c>
      <c r="K103" s="168">
        <f t="shared" si="32"/>
        <v>0</v>
      </c>
      <c r="L103" s="168">
        <f t="shared" si="32"/>
        <v>0</v>
      </c>
      <c r="M103" s="168">
        <f t="shared" si="32"/>
        <v>3090</v>
      </c>
      <c r="N103" s="168">
        <f t="shared" si="32"/>
        <v>150</v>
      </c>
      <c r="O103" s="169"/>
      <c r="P103" s="169">
        <f>SUM(P97:P102)</f>
        <v>0</v>
      </c>
      <c r="Q103" s="265">
        <f t="shared" si="27"/>
        <v>2940</v>
      </c>
      <c r="R103" s="266">
        <f>SUM(R97:R102)</f>
        <v>7</v>
      </c>
    </row>
    <row r="104" spans="1:19" ht="12.75" customHeight="1">
      <c r="A104" s="387">
        <v>43692</v>
      </c>
      <c r="B104" s="202" t="s">
        <v>112</v>
      </c>
      <c r="C104" s="109">
        <v>268</v>
      </c>
      <c r="D104" s="109">
        <v>41</v>
      </c>
      <c r="E104" s="109">
        <v>18</v>
      </c>
      <c r="F104" s="109">
        <v>47</v>
      </c>
      <c r="G104" s="109"/>
      <c r="H104" s="110">
        <v>26</v>
      </c>
      <c r="I104" s="110"/>
      <c r="J104" s="110">
        <v>24</v>
      </c>
      <c r="K104" s="110"/>
      <c r="L104" s="111"/>
      <c r="M104" s="112">
        <f aca="true" t="shared" si="33" ref="M104:M109">SUM(C104*15,F104*7.5,G104*7.5,H104*7.5,I104*7.5,J104*7.5,K104*100,L104*20)</f>
        <v>4747.5</v>
      </c>
      <c r="N104" s="112">
        <v>780</v>
      </c>
      <c r="O104" s="135"/>
      <c r="P104" s="135"/>
      <c r="Q104" s="122">
        <f t="shared" si="27"/>
        <v>3967.5</v>
      </c>
      <c r="R104" s="261">
        <v>27</v>
      </c>
      <c r="S104" s="263"/>
    </row>
    <row r="105" spans="1:19" ht="12.75" customHeight="1">
      <c r="A105" s="387"/>
      <c r="B105" s="202" t="s">
        <v>113</v>
      </c>
      <c r="C105" s="109"/>
      <c r="D105" s="109"/>
      <c r="E105" s="109"/>
      <c r="F105" s="109"/>
      <c r="G105" s="109"/>
      <c r="H105" s="110"/>
      <c r="I105" s="110"/>
      <c r="J105" s="110"/>
      <c r="K105" s="110"/>
      <c r="L105" s="111"/>
      <c r="M105" s="112">
        <f t="shared" si="33"/>
        <v>0</v>
      </c>
      <c r="N105" s="112">
        <v>0</v>
      </c>
      <c r="O105" s="135"/>
      <c r="P105" s="135"/>
      <c r="Q105" s="122">
        <f t="shared" si="27"/>
        <v>0</v>
      </c>
      <c r="R105" s="261">
        <v>0</v>
      </c>
      <c r="S105" s="263"/>
    </row>
    <row r="106" spans="1:19" ht="12.75" customHeight="1">
      <c r="A106" s="387"/>
      <c r="B106" s="202" t="s">
        <v>114</v>
      </c>
      <c r="C106" s="109">
        <v>423</v>
      </c>
      <c r="D106" s="109"/>
      <c r="E106" s="109">
        <v>51</v>
      </c>
      <c r="F106" s="109">
        <v>40</v>
      </c>
      <c r="G106" s="109">
        <v>2</v>
      </c>
      <c r="H106" s="110">
        <v>41</v>
      </c>
      <c r="I106" s="110"/>
      <c r="J106" s="110">
        <v>42</v>
      </c>
      <c r="K106" s="110"/>
      <c r="L106" s="111"/>
      <c r="M106" s="112">
        <f t="shared" si="33"/>
        <v>7282.5</v>
      </c>
      <c r="N106" s="112">
        <v>1822.5</v>
      </c>
      <c r="O106" s="135"/>
      <c r="P106" s="135"/>
      <c r="Q106" s="122">
        <f t="shared" si="27"/>
        <v>5460</v>
      </c>
      <c r="R106" s="261">
        <v>52</v>
      </c>
      <c r="S106" s="263"/>
    </row>
    <row r="107" spans="1:19" ht="12.75" customHeight="1">
      <c r="A107" s="387"/>
      <c r="B107" s="213" t="s">
        <v>139</v>
      </c>
      <c r="C107" s="109">
        <v>230</v>
      </c>
      <c r="D107" s="109">
        <v>0</v>
      </c>
      <c r="E107" s="109">
        <v>2</v>
      </c>
      <c r="F107" s="109">
        <v>24</v>
      </c>
      <c r="G107" s="109"/>
      <c r="H107" s="110">
        <v>32</v>
      </c>
      <c r="I107" s="110"/>
      <c r="J107" s="110">
        <v>15</v>
      </c>
      <c r="K107" s="110"/>
      <c r="L107" s="111"/>
      <c r="M107" s="112">
        <f t="shared" si="33"/>
        <v>3982.5</v>
      </c>
      <c r="N107" s="112">
        <v>525</v>
      </c>
      <c r="O107" s="135"/>
      <c r="P107" s="135"/>
      <c r="Q107" s="122">
        <f t="shared" si="27"/>
        <v>3457.5</v>
      </c>
      <c r="R107" s="261">
        <v>22</v>
      </c>
      <c r="S107" s="263"/>
    </row>
    <row r="108" spans="1:19" ht="12.75" customHeight="1">
      <c r="A108" s="387"/>
      <c r="B108" s="202" t="s">
        <v>115</v>
      </c>
      <c r="C108" s="109">
        <v>175</v>
      </c>
      <c r="D108" s="109">
        <v>14</v>
      </c>
      <c r="E108" s="109">
        <v>8</v>
      </c>
      <c r="F108" s="109">
        <v>32</v>
      </c>
      <c r="G108" s="109">
        <v>2</v>
      </c>
      <c r="H108" s="110">
        <v>15</v>
      </c>
      <c r="I108" s="110"/>
      <c r="J108" s="110">
        <v>10</v>
      </c>
      <c r="K108" s="110"/>
      <c r="L108" s="111"/>
      <c r="M108" s="112">
        <f t="shared" si="33"/>
        <v>3067.5</v>
      </c>
      <c r="N108" s="112">
        <v>427.5</v>
      </c>
      <c r="O108" s="135"/>
      <c r="P108" s="135"/>
      <c r="Q108" s="122">
        <f t="shared" si="27"/>
        <v>2640</v>
      </c>
      <c r="R108" s="261">
        <v>12</v>
      </c>
      <c r="S108" s="263"/>
    </row>
    <row r="109" spans="1:19" ht="12.75" customHeight="1">
      <c r="A109" s="387"/>
      <c r="B109" s="202" t="s">
        <v>116</v>
      </c>
      <c r="C109" s="109">
        <v>31</v>
      </c>
      <c r="D109" s="109">
        <v>13</v>
      </c>
      <c r="E109" s="109">
        <v>13</v>
      </c>
      <c r="F109" s="109">
        <v>3</v>
      </c>
      <c r="G109" s="109"/>
      <c r="H109" s="110">
        <v>3</v>
      </c>
      <c r="I109" s="110"/>
      <c r="J109" s="110">
        <v>4</v>
      </c>
      <c r="K109" s="110"/>
      <c r="L109" s="111"/>
      <c r="M109" s="112">
        <f t="shared" si="33"/>
        <v>540</v>
      </c>
      <c r="N109" s="112">
        <v>52.5</v>
      </c>
      <c r="O109" s="135"/>
      <c r="P109" s="135"/>
      <c r="Q109" s="122">
        <f t="shared" si="27"/>
        <v>487.5</v>
      </c>
      <c r="R109" s="261">
        <v>13</v>
      </c>
      <c r="S109" s="263"/>
    </row>
    <row r="110" spans="1:19" ht="12.75" customHeight="1">
      <c r="A110" s="387"/>
      <c r="B110" s="116" t="s">
        <v>117</v>
      </c>
      <c r="C110" s="168">
        <f aca="true" t="shared" si="34" ref="C110:P110">SUM(C104:C109)</f>
        <v>1127</v>
      </c>
      <c r="D110" s="168">
        <f t="shared" si="34"/>
        <v>68</v>
      </c>
      <c r="E110" s="168">
        <f t="shared" si="34"/>
        <v>92</v>
      </c>
      <c r="F110" s="168">
        <f t="shared" si="34"/>
        <v>146</v>
      </c>
      <c r="G110" s="168">
        <f t="shared" si="34"/>
        <v>4</v>
      </c>
      <c r="H110" s="168">
        <f t="shared" si="34"/>
        <v>117</v>
      </c>
      <c r="I110" s="168">
        <f t="shared" si="34"/>
        <v>0</v>
      </c>
      <c r="J110" s="168">
        <f t="shared" si="34"/>
        <v>95</v>
      </c>
      <c r="K110" s="168">
        <f t="shared" si="34"/>
        <v>0</v>
      </c>
      <c r="L110" s="168">
        <f t="shared" si="34"/>
        <v>0</v>
      </c>
      <c r="M110" s="168">
        <f t="shared" si="34"/>
        <v>19620</v>
      </c>
      <c r="N110" s="168">
        <f t="shared" si="34"/>
        <v>3607.5</v>
      </c>
      <c r="O110" s="169">
        <f t="shared" si="34"/>
        <v>0</v>
      </c>
      <c r="P110" s="169">
        <f t="shared" si="34"/>
        <v>0</v>
      </c>
      <c r="Q110" s="265">
        <f t="shared" si="27"/>
        <v>16012.5</v>
      </c>
      <c r="R110" s="266">
        <f>SUM(R104:R109)</f>
        <v>126</v>
      </c>
      <c r="S110" s="263"/>
    </row>
    <row r="111" spans="1:19" ht="12.75" customHeight="1">
      <c r="A111" s="387">
        <v>43693</v>
      </c>
      <c r="B111" s="202" t="s">
        <v>112</v>
      </c>
      <c r="C111" s="109">
        <v>206</v>
      </c>
      <c r="D111" s="109">
        <v>31</v>
      </c>
      <c r="E111" s="109">
        <v>67</v>
      </c>
      <c r="F111" s="109">
        <v>40</v>
      </c>
      <c r="G111" s="109">
        <v>5</v>
      </c>
      <c r="H111" s="110">
        <v>28</v>
      </c>
      <c r="I111" s="110"/>
      <c r="J111" s="110">
        <v>28</v>
      </c>
      <c r="K111" s="110"/>
      <c r="L111" s="111"/>
      <c r="M111" s="112">
        <f aca="true" t="shared" si="35" ref="M111:M116">SUM(C111*15,F111*7.5,G111*7.5,H111*7.5,I111*7.5,J111*7.5,K111*100,L111*20)</f>
        <v>3847.5</v>
      </c>
      <c r="N111" s="112">
        <v>982.5</v>
      </c>
      <c r="O111" s="135"/>
      <c r="P111" s="135"/>
      <c r="Q111" s="122">
        <f t="shared" si="27"/>
        <v>2865</v>
      </c>
      <c r="R111" s="261">
        <v>36</v>
      </c>
      <c r="S111" s="263"/>
    </row>
    <row r="112" spans="1:18" ht="12.75" customHeight="1">
      <c r="A112" s="387"/>
      <c r="B112" s="202" t="s">
        <v>113</v>
      </c>
      <c r="C112" s="109"/>
      <c r="D112" s="109"/>
      <c r="E112" s="109"/>
      <c r="F112" s="109"/>
      <c r="G112" s="109"/>
      <c r="H112" s="110"/>
      <c r="I112" s="110"/>
      <c r="J112" s="110"/>
      <c r="K112" s="110"/>
      <c r="L112" s="111"/>
      <c r="M112" s="112">
        <f t="shared" si="35"/>
        <v>0</v>
      </c>
      <c r="N112" s="112">
        <v>0</v>
      </c>
      <c r="O112" s="135"/>
      <c r="P112" s="135"/>
      <c r="Q112" s="122">
        <f t="shared" si="27"/>
        <v>0</v>
      </c>
      <c r="R112" s="261">
        <v>0</v>
      </c>
    </row>
    <row r="113" spans="1:18" ht="12.75" customHeight="1">
      <c r="A113" s="387"/>
      <c r="B113" s="202" t="s">
        <v>114</v>
      </c>
      <c r="C113" s="109">
        <v>276</v>
      </c>
      <c r="D113" s="109"/>
      <c r="E113" s="109">
        <v>57</v>
      </c>
      <c r="F113" s="109">
        <v>37</v>
      </c>
      <c r="G113" s="109">
        <v>7</v>
      </c>
      <c r="H113" s="110">
        <v>39</v>
      </c>
      <c r="I113" s="110"/>
      <c r="J113" s="110">
        <v>57</v>
      </c>
      <c r="K113" s="110">
        <v>1</v>
      </c>
      <c r="L113" s="111">
        <v>1</v>
      </c>
      <c r="M113" s="112">
        <f t="shared" si="35"/>
        <v>5310</v>
      </c>
      <c r="N113" s="112">
        <v>1027.5</v>
      </c>
      <c r="O113" s="262"/>
      <c r="P113" s="135">
        <v>22.5</v>
      </c>
      <c r="Q113" s="122">
        <f t="shared" si="27"/>
        <v>4305</v>
      </c>
      <c r="R113" s="261">
        <v>39</v>
      </c>
    </row>
    <row r="114" spans="1:18" ht="12.75" customHeight="1">
      <c r="A114" s="387"/>
      <c r="B114" s="213" t="s">
        <v>139</v>
      </c>
      <c r="C114" s="109">
        <v>122</v>
      </c>
      <c r="D114" s="109">
        <v>1</v>
      </c>
      <c r="E114" s="109">
        <v>10</v>
      </c>
      <c r="F114" s="109">
        <v>27</v>
      </c>
      <c r="G114" s="109">
        <v>3</v>
      </c>
      <c r="H114" s="110">
        <v>20</v>
      </c>
      <c r="I114" s="110"/>
      <c r="J114" s="110">
        <v>18</v>
      </c>
      <c r="K114" s="110"/>
      <c r="L114" s="111"/>
      <c r="M114" s="112">
        <f t="shared" si="35"/>
        <v>2340</v>
      </c>
      <c r="N114" s="112">
        <v>667.5</v>
      </c>
      <c r="O114" s="135"/>
      <c r="P114" s="135"/>
      <c r="Q114" s="122">
        <f t="shared" si="27"/>
        <v>1672.5</v>
      </c>
      <c r="R114" s="261">
        <v>30</v>
      </c>
    </row>
    <row r="115" spans="1:18" ht="12.75" customHeight="1">
      <c r="A115" s="387"/>
      <c r="B115" s="202" t="s">
        <v>115</v>
      </c>
      <c r="C115" s="109">
        <v>133</v>
      </c>
      <c r="D115" s="109">
        <v>22</v>
      </c>
      <c r="E115" s="109">
        <v>11</v>
      </c>
      <c r="F115" s="109">
        <v>27</v>
      </c>
      <c r="G115" s="109"/>
      <c r="H115" s="110">
        <v>13</v>
      </c>
      <c r="I115" s="110"/>
      <c r="J115" s="110">
        <v>21</v>
      </c>
      <c r="K115" s="110"/>
      <c r="L115" s="111"/>
      <c r="M115" s="112">
        <f t="shared" si="35"/>
        <v>2452.5</v>
      </c>
      <c r="N115" s="112">
        <v>427.5</v>
      </c>
      <c r="O115" s="262"/>
      <c r="P115" s="135"/>
      <c r="Q115" s="122">
        <f t="shared" si="27"/>
        <v>2025</v>
      </c>
      <c r="R115" s="261">
        <v>26</v>
      </c>
    </row>
    <row r="116" spans="1:19" ht="12.75" customHeight="1">
      <c r="A116" s="387"/>
      <c r="B116" s="202" t="s">
        <v>116</v>
      </c>
      <c r="C116" s="109">
        <v>48</v>
      </c>
      <c r="D116" s="109">
        <v>31</v>
      </c>
      <c r="E116" s="109">
        <v>6</v>
      </c>
      <c r="F116" s="109">
        <v>4</v>
      </c>
      <c r="G116" s="109"/>
      <c r="H116" s="110">
        <v>4</v>
      </c>
      <c r="I116" s="110"/>
      <c r="J116" s="110">
        <v>3</v>
      </c>
      <c r="K116" s="110"/>
      <c r="L116" s="111"/>
      <c r="M116" s="112">
        <f t="shared" si="35"/>
        <v>802.5</v>
      </c>
      <c r="N116" s="112">
        <v>240</v>
      </c>
      <c r="O116" s="135"/>
      <c r="P116" s="135"/>
      <c r="Q116" s="122">
        <f t="shared" si="27"/>
        <v>562.5</v>
      </c>
      <c r="R116" s="261">
        <v>8</v>
      </c>
      <c r="S116" t="s">
        <v>157</v>
      </c>
    </row>
    <row r="117" spans="1:18" ht="12.75" customHeight="1">
      <c r="A117" s="387"/>
      <c r="B117" s="116" t="s">
        <v>117</v>
      </c>
      <c r="C117" s="168">
        <f aca="true" t="shared" si="36" ref="C117:P117">SUM(C111:C116)</f>
        <v>785</v>
      </c>
      <c r="D117" s="168">
        <f t="shared" si="36"/>
        <v>85</v>
      </c>
      <c r="E117" s="168">
        <f t="shared" si="36"/>
        <v>151</v>
      </c>
      <c r="F117" s="168">
        <f t="shared" si="36"/>
        <v>135</v>
      </c>
      <c r="G117" s="168">
        <f t="shared" si="36"/>
        <v>15</v>
      </c>
      <c r="H117" s="168">
        <f t="shared" si="36"/>
        <v>104</v>
      </c>
      <c r="I117" s="168">
        <f t="shared" si="36"/>
        <v>0</v>
      </c>
      <c r="J117" s="168">
        <f t="shared" si="36"/>
        <v>127</v>
      </c>
      <c r="K117" s="168">
        <f t="shared" si="36"/>
        <v>1</v>
      </c>
      <c r="L117" s="168">
        <f t="shared" si="36"/>
        <v>1</v>
      </c>
      <c r="M117" s="168">
        <f t="shared" si="36"/>
        <v>14752.5</v>
      </c>
      <c r="N117" s="168">
        <f t="shared" si="36"/>
        <v>3345</v>
      </c>
      <c r="O117" s="169">
        <f t="shared" si="36"/>
        <v>0</v>
      </c>
      <c r="P117" s="169">
        <f t="shared" si="36"/>
        <v>22.5</v>
      </c>
      <c r="Q117" s="265">
        <f t="shared" si="27"/>
        <v>11430</v>
      </c>
      <c r="R117" s="266">
        <f>SUM(R111:R116)</f>
        <v>139</v>
      </c>
    </row>
    <row r="118" spans="1:18" ht="12.75" customHeight="1">
      <c r="A118" s="387">
        <v>43694</v>
      </c>
      <c r="B118" s="202" t="s">
        <v>112</v>
      </c>
      <c r="C118" s="109">
        <v>529</v>
      </c>
      <c r="D118" s="109">
        <v>43</v>
      </c>
      <c r="E118" s="109">
        <v>173</v>
      </c>
      <c r="F118" s="109">
        <v>90</v>
      </c>
      <c r="G118" s="109">
        <v>3</v>
      </c>
      <c r="H118" s="110">
        <v>89</v>
      </c>
      <c r="I118" s="110"/>
      <c r="J118" s="110">
        <v>50</v>
      </c>
      <c r="K118" s="110"/>
      <c r="L118" s="111">
        <v>1</v>
      </c>
      <c r="M118" s="112">
        <f aca="true" t="shared" si="37" ref="M118:M123">SUM(C118*15,F118*7.5,G118*7.5,H118*7.5,I118*7.5,J118*7.5,K118*100,L118*20)</f>
        <v>9695</v>
      </c>
      <c r="N118" s="112">
        <v>3247.5</v>
      </c>
      <c r="O118" s="135"/>
      <c r="P118" s="135"/>
      <c r="Q118" s="122">
        <f t="shared" si="27"/>
        <v>6447.5</v>
      </c>
      <c r="R118" s="261">
        <v>122</v>
      </c>
    </row>
    <row r="119" spans="1:18" ht="12.75" customHeight="1">
      <c r="A119" s="387"/>
      <c r="B119" s="202" t="s">
        <v>113</v>
      </c>
      <c r="C119" s="109"/>
      <c r="D119" s="109"/>
      <c r="E119" s="109"/>
      <c r="F119" s="109"/>
      <c r="G119" s="109"/>
      <c r="H119" s="110"/>
      <c r="I119" s="110"/>
      <c r="J119" s="110"/>
      <c r="K119" s="110"/>
      <c r="L119" s="111"/>
      <c r="M119" s="112">
        <f t="shared" si="37"/>
        <v>0</v>
      </c>
      <c r="N119" s="112"/>
      <c r="O119" s="262"/>
      <c r="P119" s="135"/>
      <c r="Q119" s="122">
        <f t="shared" si="27"/>
        <v>0</v>
      </c>
      <c r="R119" s="261"/>
    </row>
    <row r="120" spans="1:18" ht="12.75" customHeight="1">
      <c r="A120" s="387"/>
      <c r="B120" s="202" t="s">
        <v>114</v>
      </c>
      <c r="C120" s="109">
        <v>535</v>
      </c>
      <c r="D120" s="109"/>
      <c r="E120" s="109">
        <v>127</v>
      </c>
      <c r="F120" s="109">
        <v>118</v>
      </c>
      <c r="G120" s="109">
        <v>6</v>
      </c>
      <c r="H120" s="110">
        <v>101</v>
      </c>
      <c r="I120" s="110">
        <v>1</v>
      </c>
      <c r="J120" s="110">
        <v>178</v>
      </c>
      <c r="K120" s="110">
        <v>3</v>
      </c>
      <c r="L120" s="111">
        <v>3</v>
      </c>
      <c r="M120" s="112">
        <f t="shared" si="37"/>
        <v>11415</v>
      </c>
      <c r="N120" s="112">
        <v>4500</v>
      </c>
      <c r="O120" s="135"/>
      <c r="P120" s="135"/>
      <c r="Q120" s="122">
        <f t="shared" si="27"/>
        <v>6915</v>
      </c>
      <c r="R120" s="261">
        <v>156</v>
      </c>
    </row>
    <row r="121" spans="1:18" ht="12.75" customHeight="1">
      <c r="A121" s="387"/>
      <c r="B121" s="213" t="s">
        <v>139</v>
      </c>
      <c r="C121" s="109">
        <v>272</v>
      </c>
      <c r="D121" s="109">
        <v>1</v>
      </c>
      <c r="E121" s="109">
        <v>16</v>
      </c>
      <c r="F121" s="109">
        <v>55</v>
      </c>
      <c r="G121" s="109">
        <v>6</v>
      </c>
      <c r="H121" s="110">
        <v>46</v>
      </c>
      <c r="I121" s="110">
        <v>1</v>
      </c>
      <c r="J121" s="110">
        <v>28</v>
      </c>
      <c r="K121" s="110"/>
      <c r="L121" s="111"/>
      <c r="M121" s="112">
        <f t="shared" si="37"/>
        <v>5100</v>
      </c>
      <c r="N121" s="112">
        <v>1875</v>
      </c>
      <c r="O121" s="262"/>
      <c r="P121" s="135">
        <v>15</v>
      </c>
      <c r="Q121" s="122">
        <f t="shared" si="27"/>
        <v>3240</v>
      </c>
      <c r="R121" s="261">
        <v>62</v>
      </c>
    </row>
    <row r="122" spans="1:18" ht="12.75" customHeight="1">
      <c r="A122" s="387"/>
      <c r="B122" s="202" t="s">
        <v>115</v>
      </c>
      <c r="C122" s="109">
        <v>301</v>
      </c>
      <c r="D122" s="109">
        <v>52</v>
      </c>
      <c r="E122" s="109">
        <v>5</v>
      </c>
      <c r="F122" s="109">
        <v>75</v>
      </c>
      <c r="G122" s="109">
        <v>3</v>
      </c>
      <c r="H122" s="110">
        <v>48</v>
      </c>
      <c r="I122" s="110">
        <v>2</v>
      </c>
      <c r="J122" s="110">
        <v>45</v>
      </c>
      <c r="K122" s="110"/>
      <c r="L122" s="111"/>
      <c r="M122" s="112">
        <f t="shared" si="37"/>
        <v>5812.5</v>
      </c>
      <c r="N122" s="112">
        <v>2145</v>
      </c>
      <c r="O122" s="262"/>
      <c r="P122" s="135"/>
      <c r="Q122" s="122">
        <f t="shared" si="27"/>
        <v>3667.5</v>
      </c>
      <c r="R122" s="261">
        <v>86</v>
      </c>
    </row>
    <row r="123" spans="1:18" ht="12.75" customHeight="1">
      <c r="A123" s="387"/>
      <c r="B123" s="202" t="s">
        <v>116</v>
      </c>
      <c r="C123" s="109">
        <v>59</v>
      </c>
      <c r="D123" s="109">
        <v>37</v>
      </c>
      <c r="E123" s="109">
        <v>12</v>
      </c>
      <c r="F123" s="109">
        <v>20</v>
      </c>
      <c r="G123" s="109"/>
      <c r="H123" s="110">
        <v>15</v>
      </c>
      <c r="I123" s="110"/>
      <c r="J123" s="110">
        <v>14</v>
      </c>
      <c r="K123" s="110"/>
      <c r="L123" s="111"/>
      <c r="M123" s="112">
        <f t="shared" si="37"/>
        <v>1252.5</v>
      </c>
      <c r="N123" s="112">
        <v>480</v>
      </c>
      <c r="O123" s="135">
        <v>7.5</v>
      </c>
      <c r="P123" s="135"/>
      <c r="Q123" s="122">
        <f t="shared" si="27"/>
        <v>765</v>
      </c>
      <c r="R123" s="261">
        <v>14</v>
      </c>
    </row>
    <row r="124" spans="1:18" ht="12.75" customHeight="1">
      <c r="A124" s="387"/>
      <c r="B124" s="116" t="s">
        <v>117</v>
      </c>
      <c r="C124" s="168">
        <f aca="true" t="shared" si="38" ref="C124:P124">SUM(C118:C123)</f>
        <v>1696</v>
      </c>
      <c r="D124" s="168">
        <f t="shared" si="38"/>
        <v>133</v>
      </c>
      <c r="E124" s="168">
        <f t="shared" si="38"/>
        <v>333</v>
      </c>
      <c r="F124" s="168">
        <f t="shared" si="38"/>
        <v>358</v>
      </c>
      <c r="G124" s="168">
        <f t="shared" si="38"/>
        <v>18</v>
      </c>
      <c r="H124" s="168">
        <f t="shared" si="38"/>
        <v>299</v>
      </c>
      <c r="I124" s="168">
        <f t="shared" si="38"/>
        <v>4</v>
      </c>
      <c r="J124" s="168">
        <f t="shared" si="38"/>
        <v>315</v>
      </c>
      <c r="K124" s="168">
        <f t="shared" si="38"/>
        <v>3</v>
      </c>
      <c r="L124" s="168">
        <f t="shared" si="38"/>
        <v>4</v>
      </c>
      <c r="M124" s="168">
        <f t="shared" si="38"/>
        <v>33275</v>
      </c>
      <c r="N124" s="168">
        <f t="shared" si="38"/>
        <v>12247.5</v>
      </c>
      <c r="O124" s="169">
        <f t="shared" si="38"/>
        <v>7.5</v>
      </c>
      <c r="P124" s="169">
        <f t="shared" si="38"/>
        <v>15</v>
      </c>
      <c r="Q124" s="265">
        <f t="shared" si="27"/>
        <v>21035</v>
      </c>
      <c r="R124" s="266">
        <f>SUM(R118:R123)</f>
        <v>440</v>
      </c>
    </row>
    <row r="125" spans="1:18" ht="12.75" customHeight="1">
      <c r="A125" s="387">
        <v>43695</v>
      </c>
      <c r="B125" s="202" t="s">
        <v>112</v>
      </c>
      <c r="C125" s="109">
        <v>501</v>
      </c>
      <c r="D125" s="109">
        <v>27</v>
      </c>
      <c r="E125" s="109">
        <v>30</v>
      </c>
      <c r="F125" s="109">
        <v>128</v>
      </c>
      <c r="G125" s="109">
        <v>6</v>
      </c>
      <c r="H125" s="110">
        <v>51</v>
      </c>
      <c r="I125" s="110"/>
      <c r="J125" s="110">
        <v>64</v>
      </c>
      <c r="K125" s="110"/>
      <c r="L125" s="111"/>
      <c r="M125" s="112">
        <f aca="true" t="shared" si="39" ref="M125:M130">SUM(C125*15,F125*7.5,G125*7.5,H125*7.5,I125*7.5,J125*7.5,K125*100,L125*20)</f>
        <v>9382.5</v>
      </c>
      <c r="N125" s="112">
        <v>4237.5</v>
      </c>
      <c r="O125" s="135"/>
      <c r="P125" s="135"/>
      <c r="Q125" s="122">
        <f t="shared" si="27"/>
        <v>5145</v>
      </c>
      <c r="R125" s="261">
        <v>154</v>
      </c>
    </row>
    <row r="126" spans="1:18" ht="12.75" customHeight="1">
      <c r="A126" s="387"/>
      <c r="B126" s="202" t="s">
        <v>113</v>
      </c>
      <c r="C126" s="109"/>
      <c r="D126" s="109"/>
      <c r="E126" s="109"/>
      <c r="F126" s="109"/>
      <c r="G126" s="109"/>
      <c r="H126" s="110"/>
      <c r="I126" s="110"/>
      <c r="J126" s="110"/>
      <c r="K126" s="110"/>
      <c r="L126" s="111"/>
      <c r="M126" s="112">
        <f t="shared" si="39"/>
        <v>0</v>
      </c>
      <c r="N126" s="112"/>
      <c r="O126" s="262"/>
      <c r="P126" s="135"/>
      <c r="Q126" s="122">
        <f t="shared" si="27"/>
        <v>0</v>
      </c>
      <c r="R126" s="261"/>
    </row>
    <row r="127" spans="1:18" ht="12.75" customHeight="1">
      <c r="A127" s="387"/>
      <c r="B127" s="202" t="s">
        <v>114</v>
      </c>
      <c r="C127" s="109">
        <v>522</v>
      </c>
      <c r="D127" s="109"/>
      <c r="E127" s="109">
        <v>47</v>
      </c>
      <c r="F127" s="109">
        <v>93</v>
      </c>
      <c r="G127" s="109">
        <v>2</v>
      </c>
      <c r="H127" s="110">
        <v>90</v>
      </c>
      <c r="I127" s="110"/>
      <c r="J127" s="110">
        <v>104</v>
      </c>
      <c r="K127" s="110"/>
      <c r="L127" s="111"/>
      <c r="M127" s="112">
        <f t="shared" si="39"/>
        <v>9997.5</v>
      </c>
      <c r="N127" s="112">
        <v>4342.5</v>
      </c>
      <c r="O127" s="135"/>
      <c r="P127" s="135"/>
      <c r="Q127" s="122">
        <f t="shared" si="27"/>
        <v>5655</v>
      </c>
      <c r="R127" s="261">
        <v>154</v>
      </c>
    </row>
    <row r="128" spans="1:18" ht="12.75" customHeight="1">
      <c r="A128" s="387"/>
      <c r="B128" s="213" t="s">
        <v>139</v>
      </c>
      <c r="C128" s="109">
        <v>265</v>
      </c>
      <c r="D128" s="109">
        <v>0</v>
      </c>
      <c r="E128" s="109">
        <v>17</v>
      </c>
      <c r="F128" s="109">
        <v>77</v>
      </c>
      <c r="G128" s="109"/>
      <c r="H128" s="110">
        <v>49</v>
      </c>
      <c r="I128" s="110"/>
      <c r="J128" s="110">
        <v>42</v>
      </c>
      <c r="K128" s="110"/>
      <c r="L128" s="111"/>
      <c r="M128" s="112">
        <f t="shared" si="39"/>
        <v>5235</v>
      </c>
      <c r="N128" s="112">
        <v>1680</v>
      </c>
      <c r="O128" s="262"/>
      <c r="P128" s="135"/>
      <c r="Q128" s="122">
        <f t="shared" si="27"/>
        <v>3555</v>
      </c>
      <c r="R128" s="261">
        <v>69</v>
      </c>
    </row>
    <row r="129" spans="1:18" ht="12.75" customHeight="1">
      <c r="A129" s="387"/>
      <c r="B129" s="202" t="s">
        <v>115</v>
      </c>
      <c r="C129" s="109">
        <v>251</v>
      </c>
      <c r="D129" s="109">
        <v>67</v>
      </c>
      <c r="E129" s="109">
        <v>23</v>
      </c>
      <c r="F129" s="109">
        <v>89</v>
      </c>
      <c r="G129" s="109"/>
      <c r="H129" s="110">
        <v>70</v>
      </c>
      <c r="I129" s="110"/>
      <c r="J129" s="110">
        <v>63</v>
      </c>
      <c r="K129" s="110"/>
      <c r="L129" s="111"/>
      <c r="M129" s="112">
        <f t="shared" si="39"/>
        <v>5430</v>
      </c>
      <c r="N129" s="112">
        <v>2062.5</v>
      </c>
      <c r="O129" s="262"/>
      <c r="P129" s="135"/>
      <c r="Q129" s="122">
        <f t="shared" si="27"/>
        <v>3367.5</v>
      </c>
      <c r="R129" s="261">
        <v>82</v>
      </c>
    </row>
    <row r="130" spans="1:18" ht="12.75" customHeight="1">
      <c r="A130" s="387"/>
      <c r="B130" s="202" t="s">
        <v>116</v>
      </c>
      <c r="C130" s="109">
        <v>77</v>
      </c>
      <c r="D130" s="109">
        <v>22</v>
      </c>
      <c r="E130" s="109">
        <v>8</v>
      </c>
      <c r="F130" s="109">
        <v>10</v>
      </c>
      <c r="G130" s="109"/>
      <c r="H130" s="110">
        <v>9</v>
      </c>
      <c r="I130" s="110"/>
      <c r="J130" s="110">
        <v>28</v>
      </c>
      <c r="K130" s="110"/>
      <c r="L130" s="111"/>
      <c r="M130" s="112">
        <f t="shared" si="39"/>
        <v>1507.5</v>
      </c>
      <c r="N130" s="112">
        <v>472.5</v>
      </c>
      <c r="O130" s="135"/>
      <c r="P130" s="135"/>
      <c r="Q130" s="122">
        <f t="shared" si="27"/>
        <v>1035</v>
      </c>
      <c r="R130" s="261">
        <v>18</v>
      </c>
    </row>
    <row r="131" spans="1:18" ht="12.75" customHeight="1">
      <c r="A131" s="387"/>
      <c r="B131" s="116" t="s">
        <v>117</v>
      </c>
      <c r="C131" s="168">
        <f aca="true" t="shared" si="40" ref="C131:P131">SUM(C125:C130)</f>
        <v>1616</v>
      </c>
      <c r="D131" s="168">
        <f t="shared" si="40"/>
        <v>116</v>
      </c>
      <c r="E131" s="168">
        <f t="shared" si="40"/>
        <v>125</v>
      </c>
      <c r="F131" s="168">
        <f t="shared" si="40"/>
        <v>397</v>
      </c>
      <c r="G131" s="168">
        <f t="shared" si="40"/>
        <v>8</v>
      </c>
      <c r="H131" s="168">
        <f t="shared" si="40"/>
        <v>269</v>
      </c>
      <c r="I131" s="168">
        <f t="shared" si="40"/>
        <v>0</v>
      </c>
      <c r="J131" s="168">
        <f t="shared" si="40"/>
        <v>301</v>
      </c>
      <c r="K131" s="168">
        <f t="shared" si="40"/>
        <v>0</v>
      </c>
      <c r="L131" s="168">
        <f t="shared" si="40"/>
        <v>0</v>
      </c>
      <c r="M131" s="168">
        <f t="shared" si="40"/>
        <v>31552.5</v>
      </c>
      <c r="N131" s="168">
        <f t="shared" si="40"/>
        <v>12795</v>
      </c>
      <c r="O131" s="169">
        <f t="shared" si="40"/>
        <v>0</v>
      </c>
      <c r="P131" s="169">
        <f t="shared" si="40"/>
        <v>0</v>
      </c>
      <c r="Q131" s="265">
        <f t="shared" si="27"/>
        <v>18757.5</v>
      </c>
      <c r="R131" s="266">
        <f>SUM(R125:R130)</f>
        <v>477</v>
      </c>
    </row>
    <row r="132" spans="1:18" ht="12.75" customHeight="1">
      <c r="A132" s="385" t="s">
        <v>118</v>
      </c>
      <c r="B132" s="385">
        <v>920</v>
      </c>
      <c r="C132" s="253">
        <f aca="true" t="shared" si="41" ref="C132:R132">SUM(C131,C124,C117,C110,C103,C96,C89)</f>
        <v>6729</v>
      </c>
      <c r="D132" s="253">
        <f t="shared" si="41"/>
        <v>580</v>
      </c>
      <c r="E132" s="253">
        <f t="shared" si="41"/>
        <v>1009</v>
      </c>
      <c r="F132" s="253">
        <f t="shared" si="41"/>
        <v>1286</v>
      </c>
      <c r="G132" s="253">
        <f t="shared" si="41"/>
        <v>51</v>
      </c>
      <c r="H132" s="253">
        <f t="shared" si="41"/>
        <v>981</v>
      </c>
      <c r="I132" s="253">
        <f t="shared" si="41"/>
        <v>4</v>
      </c>
      <c r="J132" s="253">
        <f t="shared" si="41"/>
        <v>986</v>
      </c>
      <c r="K132" s="253">
        <f t="shared" si="41"/>
        <v>4</v>
      </c>
      <c r="L132" s="253">
        <f t="shared" si="41"/>
        <v>5</v>
      </c>
      <c r="M132" s="253">
        <f t="shared" si="41"/>
        <v>126245</v>
      </c>
      <c r="N132" s="253">
        <f t="shared" si="41"/>
        <v>36165</v>
      </c>
      <c r="O132" s="253">
        <f t="shared" si="41"/>
        <v>7.5</v>
      </c>
      <c r="P132" s="253">
        <f t="shared" si="41"/>
        <v>37.5</v>
      </c>
      <c r="Q132" s="253">
        <f t="shared" si="41"/>
        <v>90110</v>
      </c>
      <c r="R132" s="264">
        <f t="shared" si="41"/>
        <v>1372</v>
      </c>
    </row>
    <row r="133" spans="1:18" ht="12.75" customHeight="1">
      <c r="A133" s="387">
        <v>43696</v>
      </c>
      <c r="B133" s="202" t="s">
        <v>112</v>
      </c>
      <c r="C133" s="109">
        <v>496</v>
      </c>
      <c r="D133" s="109">
        <v>3</v>
      </c>
      <c r="E133" s="109">
        <v>12</v>
      </c>
      <c r="F133" s="109">
        <v>74</v>
      </c>
      <c r="G133" s="109"/>
      <c r="H133" s="110">
        <v>32</v>
      </c>
      <c r="I133" s="110"/>
      <c r="J133" s="110">
        <v>33</v>
      </c>
      <c r="K133" s="110"/>
      <c r="L133" s="111"/>
      <c r="M133" s="112">
        <f aca="true" t="shared" si="42" ref="M133:M138">SUM(C133*15,F133*7.5,G133*7.5,H133*7.5,I133*7.5,J133*7.5,K133*100,L133*20)</f>
        <v>8482.5</v>
      </c>
      <c r="N133" s="112">
        <v>1350</v>
      </c>
      <c r="O133" s="135"/>
      <c r="P133" s="135"/>
      <c r="Q133" s="122">
        <f aca="true" t="shared" si="43" ref="Q133:Q181">SUM(M133-N133)-O133+P133</f>
        <v>7132.5</v>
      </c>
      <c r="R133" s="261">
        <v>54</v>
      </c>
    </row>
    <row r="134" spans="1:18" ht="12.75" customHeight="1">
      <c r="A134" s="387"/>
      <c r="B134" s="202" t="s">
        <v>113</v>
      </c>
      <c r="C134" s="109"/>
      <c r="D134" s="109"/>
      <c r="E134" s="109"/>
      <c r="F134" s="109"/>
      <c r="G134" s="109"/>
      <c r="H134" s="110"/>
      <c r="I134" s="110"/>
      <c r="J134" s="110"/>
      <c r="K134" s="110"/>
      <c r="L134" s="111"/>
      <c r="M134" s="112">
        <f t="shared" si="42"/>
        <v>0</v>
      </c>
      <c r="N134" s="112"/>
      <c r="O134" s="262"/>
      <c r="P134" s="135"/>
      <c r="Q134" s="122">
        <f t="shared" si="43"/>
        <v>0</v>
      </c>
      <c r="R134" s="261">
        <v>0</v>
      </c>
    </row>
    <row r="135" spans="1:18" ht="12.75" customHeight="1">
      <c r="A135" s="387"/>
      <c r="B135" s="202" t="s">
        <v>114</v>
      </c>
      <c r="C135" s="109">
        <v>102</v>
      </c>
      <c r="D135" s="109">
        <v>33</v>
      </c>
      <c r="E135" s="109">
        <v>8</v>
      </c>
      <c r="F135" s="109">
        <v>9</v>
      </c>
      <c r="G135" s="109">
        <v>1</v>
      </c>
      <c r="H135" s="110">
        <v>6</v>
      </c>
      <c r="I135" s="110">
        <v>1</v>
      </c>
      <c r="J135" s="110"/>
      <c r="K135" s="110"/>
      <c r="L135" s="111"/>
      <c r="M135" s="112">
        <f t="shared" si="42"/>
        <v>1657.5</v>
      </c>
      <c r="N135" s="112">
        <v>495</v>
      </c>
      <c r="O135" s="262"/>
      <c r="P135" s="135"/>
      <c r="Q135" s="122">
        <f t="shared" si="43"/>
        <v>1162.5</v>
      </c>
      <c r="R135" s="261">
        <v>18</v>
      </c>
    </row>
    <row r="136" spans="1:18" ht="12.75" customHeight="1">
      <c r="A136" s="387"/>
      <c r="B136" s="213" t="s">
        <v>139</v>
      </c>
      <c r="C136" s="109">
        <v>199</v>
      </c>
      <c r="D136" s="109">
        <v>0</v>
      </c>
      <c r="E136" s="109">
        <v>9</v>
      </c>
      <c r="F136" s="109">
        <v>53</v>
      </c>
      <c r="G136" s="109"/>
      <c r="H136" s="110">
        <v>22</v>
      </c>
      <c r="I136" s="110"/>
      <c r="J136" s="110">
        <v>9</v>
      </c>
      <c r="K136" s="110"/>
      <c r="L136" s="111"/>
      <c r="M136" s="112">
        <f t="shared" si="42"/>
        <v>3615</v>
      </c>
      <c r="N136" s="112">
        <v>780</v>
      </c>
      <c r="O136" s="135"/>
      <c r="P136" s="135"/>
      <c r="Q136" s="122">
        <f t="shared" si="43"/>
        <v>2835</v>
      </c>
      <c r="R136" s="261">
        <v>31</v>
      </c>
    </row>
    <row r="137" spans="1:18" ht="12.75" customHeight="1">
      <c r="A137" s="387"/>
      <c r="B137" s="202" t="s">
        <v>115</v>
      </c>
      <c r="C137" s="109">
        <v>102</v>
      </c>
      <c r="D137" s="109">
        <v>8</v>
      </c>
      <c r="E137" s="109">
        <v>7</v>
      </c>
      <c r="F137" s="109">
        <v>30</v>
      </c>
      <c r="G137" s="109">
        <v>2</v>
      </c>
      <c r="H137" s="110">
        <v>6</v>
      </c>
      <c r="I137" s="110"/>
      <c r="J137" s="110">
        <v>7</v>
      </c>
      <c r="K137" s="110"/>
      <c r="L137" s="111"/>
      <c r="M137" s="112">
        <f t="shared" si="42"/>
        <v>1867.5</v>
      </c>
      <c r="N137" s="112">
        <v>450</v>
      </c>
      <c r="O137" s="262"/>
      <c r="P137" s="135"/>
      <c r="Q137" s="122">
        <f t="shared" si="43"/>
        <v>1417.5</v>
      </c>
      <c r="R137" s="261">
        <v>20</v>
      </c>
    </row>
    <row r="138" spans="1:18" ht="12.75" customHeight="1">
      <c r="A138" s="387"/>
      <c r="B138" s="202" t="s">
        <v>116</v>
      </c>
      <c r="C138" s="109">
        <v>44</v>
      </c>
      <c r="D138" s="109">
        <v>18</v>
      </c>
      <c r="E138" s="109">
        <v>4</v>
      </c>
      <c r="F138" s="109">
        <v>3</v>
      </c>
      <c r="G138" s="109"/>
      <c r="H138" s="110">
        <v>2</v>
      </c>
      <c r="I138" s="110"/>
      <c r="J138" s="110"/>
      <c r="K138" s="110"/>
      <c r="L138" s="111"/>
      <c r="M138" s="112">
        <f t="shared" si="42"/>
        <v>697.5</v>
      </c>
      <c r="N138" s="112">
        <v>135</v>
      </c>
      <c r="O138" s="135"/>
      <c r="P138" s="135"/>
      <c r="Q138" s="122">
        <f t="shared" si="43"/>
        <v>562.5</v>
      </c>
      <c r="R138" s="261">
        <v>3</v>
      </c>
    </row>
    <row r="139" spans="1:18" ht="12.75" customHeight="1">
      <c r="A139" s="387"/>
      <c r="B139" s="116" t="s">
        <v>117</v>
      </c>
      <c r="C139" s="168">
        <f aca="true" t="shared" si="44" ref="C139:P139">SUM(C133:C138)</f>
        <v>943</v>
      </c>
      <c r="D139" s="168">
        <f t="shared" si="44"/>
        <v>62</v>
      </c>
      <c r="E139" s="168">
        <f t="shared" si="44"/>
        <v>40</v>
      </c>
      <c r="F139" s="168">
        <f t="shared" si="44"/>
        <v>169</v>
      </c>
      <c r="G139" s="168">
        <f t="shared" si="44"/>
        <v>3</v>
      </c>
      <c r="H139" s="168">
        <f t="shared" si="44"/>
        <v>68</v>
      </c>
      <c r="I139" s="168">
        <f t="shared" si="44"/>
        <v>1</v>
      </c>
      <c r="J139" s="168">
        <f t="shared" si="44"/>
        <v>49</v>
      </c>
      <c r="K139" s="168">
        <f t="shared" si="44"/>
        <v>0</v>
      </c>
      <c r="L139" s="168">
        <f t="shared" si="44"/>
        <v>0</v>
      </c>
      <c r="M139" s="168">
        <f t="shared" si="44"/>
        <v>16320</v>
      </c>
      <c r="N139" s="168">
        <f t="shared" si="44"/>
        <v>3210</v>
      </c>
      <c r="O139" s="169">
        <f t="shared" si="44"/>
        <v>0</v>
      </c>
      <c r="P139" s="169">
        <f t="shared" si="44"/>
        <v>0</v>
      </c>
      <c r="Q139" s="265">
        <f t="shared" si="43"/>
        <v>13110</v>
      </c>
      <c r="R139" s="266">
        <f>SUM(R133:R138)</f>
        <v>126</v>
      </c>
    </row>
    <row r="140" spans="1:18" ht="12.75" customHeight="1">
      <c r="A140" s="387">
        <v>43697</v>
      </c>
      <c r="B140" s="202" t="s">
        <v>112</v>
      </c>
      <c r="C140" s="109">
        <v>252</v>
      </c>
      <c r="D140" s="109">
        <v>33</v>
      </c>
      <c r="E140" s="109">
        <v>71</v>
      </c>
      <c r="F140" s="109">
        <v>79</v>
      </c>
      <c r="G140" s="109"/>
      <c r="H140" s="110">
        <v>11</v>
      </c>
      <c r="I140" s="110"/>
      <c r="J140" s="110">
        <v>18</v>
      </c>
      <c r="K140" s="110"/>
      <c r="L140" s="111">
        <v>1</v>
      </c>
      <c r="M140" s="112">
        <f aca="true" t="shared" si="45" ref="M140:M145">SUM(C140*15,F140*7.5,G140*7.5,H140*7.5,I140*7.5,J140*7.5,K140*100,L140*20)</f>
        <v>4610</v>
      </c>
      <c r="N140" s="112">
        <v>480</v>
      </c>
      <c r="O140" s="135"/>
      <c r="P140" s="135"/>
      <c r="Q140" s="122">
        <f t="shared" si="43"/>
        <v>4130</v>
      </c>
      <c r="R140" s="261">
        <v>17</v>
      </c>
    </row>
    <row r="141" spans="1:18" ht="12.75" customHeight="1">
      <c r="A141" s="387"/>
      <c r="B141" s="202" t="s">
        <v>113</v>
      </c>
      <c r="C141" s="109"/>
      <c r="D141" s="109"/>
      <c r="E141" s="109"/>
      <c r="F141" s="109"/>
      <c r="G141" s="109"/>
      <c r="H141" s="110"/>
      <c r="I141" s="110"/>
      <c r="J141" s="110"/>
      <c r="K141" s="110"/>
      <c r="L141" s="111"/>
      <c r="M141" s="112">
        <f t="shared" si="45"/>
        <v>0</v>
      </c>
      <c r="N141" s="112"/>
      <c r="O141" s="262"/>
      <c r="P141" s="135"/>
      <c r="Q141" s="122">
        <f t="shared" si="43"/>
        <v>0</v>
      </c>
      <c r="R141" s="261">
        <v>0</v>
      </c>
    </row>
    <row r="142" spans="1:18" ht="12.75" customHeight="1">
      <c r="A142" s="387"/>
      <c r="B142" s="202" t="s">
        <v>114</v>
      </c>
      <c r="C142" s="109">
        <v>243</v>
      </c>
      <c r="D142" s="109">
        <v>1</v>
      </c>
      <c r="E142" s="109">
        <v>25</v>
      </c>
      <c r="F142" s="109">
        <v>15</v>
      </c>
      <c r="G142" s="109">
        <v>1</v>
      </c>
      <c r="H142" s="110">
        <v>25</v>
      </c>
      <c r="I142" s="110">
        <v>1</v>
      </c>
      <c r="J142" s="110">
        <v>18</v>
      </c>
      <c r="K142" s="110"/>
      <c r="L142" s="111"/>
      <c r="M142" s="112">
        <f t="shared" si="45"/>
        <v>4095</v>
      </c>
      <c r="N142" s="112">
        <v>577.5</v>
      </c>
      <c r="O142" s="262"/>
      <c r="P142" s="135"/>
      <c r="Q142" s="122">
        <f t="shared" si="43"/>
        <v>3517.5</v>
      </c>
      <c r="R142" s="261">
        <v>11</v>
      </c>
    </row>
    <row r="143" spans="1:18" ht="12.75" customHeight="1">
      <c r="A143" s="387"/>
      <c r="B143" s="213" t="s">
        <v>139</v>
      </c>
      <c r="C143" s="109">
        <v>147</v>
      </c>
      <c r="D143" s="109">
        <v>1</v>
      </c>
      <c r="E143" s="109">
        <v>3</v>
      </c>
      <c r="F143" s="109">
        <v>14</v>
      </c>
      <c r="G143" s="109"/>
      <c r="H143" s="110">
        <v>15</v>
      </c>
      <c r="I143" s="110"/>
      <c r="J143" s="110">
        <v>9</v>
      </c>
      <c r="K143" s="110"/>
      <c r="L143" s="111"/>
      <c r="M143" s="112">
        <f t="shared" si="45"/>
        <v>2490</v>
      </c>
      <c r="N143" s="112">
        <v>525</v>
      </c>
      <c r="O143" s="135"/>
      <c r="P143" s="135"/>
      <c r="Q143" s="122">
        <f t="shared" si="43"/>
        <v>1965</v>
      </c>
      <c r="R143" s="261">
        <v>21</v>
      </c>
    </row>
    <row r="144" spans="1:18" ht="12.75" customHeight="1">
      <c r="A144" s="387"/>
      <c r="B144" s="202" t="s">
        <v>115</v>
      </c>
      <c r="C144" s="109">
        <v>95</v>
      </c>
      <c r="D144" s="109">
        <v>12</v>
      </c>
      <c r="E144" s="109">
        <v>4</v>
      </c>
      <c r="F144" s="109">
        <v>18</v>
      </c>
      <c r="G144" s="109"/>
      <c r="H144" s="110">
        <v>8</v>
      </c>
      <c r="I144" s="110"/>
      <c r="J144" s="110">
        <v>10</v>
      </c>
      <c r="K144" s="110"/>
      <c r="L144" s="111"/>
      <c r="M144" s="112">
        <f t="shared" si="45"/>
        <v>1695</v>
      </c>
      <c r="N144" s="112">
        <v>375</v>
      </c>
      <c r="O144" s="262"/>
      <c r="P144" s="135"/>
      <c r="Q144" s="122">
        <f t="shared" si="43"/>
        <v>1320</v>
      </c>
      <c r="R144" s="261">
        <v>16</v>
      </c>
    </row>
    <row r="145" spans="1:18" ht="12.75" customHeight="1">
      <c r="A145" s="387"/>
      <c r="B145" s="202" t="s">
        <v>116</v>
      </c>
      <c r="C145" s="109">
        <v>49</v>
      </c>
      <c r="D145" s="109">
        <v>8</v>
      </c>
      <c r="E145" s="109">
        <v>13</v>
      </c>
      <c r="F145" s="109">
        <v>1</v>
      </c>
      <c r="G145" s="109"/>
      <c r="H145" s="110"/>
      <c r="I145" s="110"/>
      <c r="J145" s="110">
        <v>2</v>
      </c>
      <c r="K145" s="110"/>
      <c r="L145" s="111"/>
      <c r="M145" s="112">
        <f t="shared" si="45"/>
        <v>757.5</v>
      </c>
      <c r="N145" s="112">
        <v>52.5</v>
      </c>
      <c r="O145" s="135">
        <v>5</v>
      </c>
      <c r="P145" s="135"/>
      <c r="Q145" s="122">
        <f t="shared" si="43"/>
        <v>700</v>
      </c>
      <c r="R145" s="261">
        <v>2</v>
      </c>
    </row>
    <row r="146" spans="1:18" ht="12.75" customHeight="1">
      <c r="A146" s="387"/>
      <c r="B146" s="116" t="s">
        <v>117</v>
      </c>
      <c r="C146" s="168">
        <f aca="true" t="shared" si="46" ref="C146:P146">SUM(C140:C145)</f>
        <v>786</v>
      </c>
      <c r="D146" s="168">
        <f t="shared" si="46"/>
        <v>55</v>
      </c>
      <c r="E146" s="168">
        <f t="shared" si="46"/>
        <v>116</v>
      </c>
      <c r="F146" s="168">
        <f t="shared" si="46"/>
        <v>127</v>
      </c>
      <c r="G146" s="168">
        <f t="shared" si="46"/>
        <v>1</v>
      </c>
      <c r="H146" s="168">
        <f t="shared" si="46"/>
        <v>59</v>
      </c>
      <c r="I146" s="168">
        <f t="shared" si="46"/>
        <v>1</v>
      </c>
      <c r="J146" s="168">
        <f t="shared" si="46"/>
        <v>57</v>
      </c>
      <c r="K146" s="168">
        <f t="shared" si="46"/>
        <v>0</v>
      </c>
      <c r="L146" s="168">
        <f t="shared" si="46"/>
        <v>1</v>
      </c>
      <c r="M146" s="168">
        <f t="shared" si="46"/>
        <v>13647.5</v>
      </c>
      <c r="N146" s="168">
        <f t="shared" si="46"/>
        <v>2010</v>
      </c>
      <c r="O146" s="169">
        <f t="shared" si="46"/>
        <v>5</v>
      </c>
      <c r="P146" s="169">
        <f t="shared" si="46"/>
        <v>0</v>
      </c>
      <c r="Q146" s="265">
        <f t="shared" si="43"/>
        <v>11632.5</v>
      </c>
      <c r="R146" s="266">
        <f>SUM(R140:R145)</f>
        <v>67</v>
      </c>
    </row>
    <row r="147" spans="1:18" ht="12.75" customHeight="1">
      <c r="A147" s="387">
        <v>43698</v>
      </c>
      <c r="B147" s="202" t="s">
        <v>112</v>
      </c>
      <c r="C147" s="109">
        <v>251</v>
      </c>
      <c r="D147" s="109">
        <v>19</v>
      </c>
      <c r="E147" s="109">
        <v>12</v>
      </c>
      <c r="F147" s="109">
        <v>26</v>
      </c>
      <c r="G147" s="109"/>
      <c r="H147" s="110">
        <v>37</v>
      </c>
      <c r="I147" s="110"/>
      <c r="J147" s="110">
        <v>15</v>
      </c>
      <c r="K147" s="110"/>
      <c r="L147" s="111"/>
      <c r="M147" s="112">
        <f aca="true" t="shared" si="47" ref="M147:M152">SUM(C147*15,F147*7.5,G147*7.5,H147*7.5,I147*7.5,J147*7.5,K147*100,L147*20)</f>
        <v>4350</v>
      </c>
      <c r="N147" s="112">
        <v>442.5</v>
      </c>
      <c r="O147" s="135"/>
      <c r="P147" s="135"/>
      <c r="Q147" s="122">
        <f t="shared" si="43"/>
        <v>3907.5</v>
      </c>
      <c r="R147" s="261">
        <v>17</v>
      </c>
    </row>
    <row r="148" spans="1:18" ht="12.75" customHeight="1">
      <c r="A148" s="387"/>
      <c r="B148" s="202" t="s">
        <v>113</v>
      </c>
      <c r="C148" s="109"/>
      <c r="D148" s="109"/>
      <c r="E148" s="109"/>
      <c r="F148" s="109"/>
      <c r="G148" s="109"/>
      <c r="H148" s="110"/>
      <c r="I148" s="110"/>
      <c r="J148" s="110"/>
      <c r="K148" s="110"/>
      <c r="L148" s="111"/>
      <c r="M148" s="112">
        <f t="shared" si="47"/>
        <v>0</v>
      </c>
      <c r="N148" s="112"/>
      <c r="O148" s="262"/>
      <c r="P148" s="135"/>
      <c r="Q148" s="122">
        <f t="shared" si="43"/>
        <v>0</v>
      </c>
      <c r="R148" s="261">
        <v>0</v>
      </c>
    </row>
    <row r="149" spans="1:18" ht="12.75" customHeight="1">
      <c r="A149" s="387"/>
      <c r="B149" s="202" t="s">
        <v>114</v>
      </c>
      <c r="C149" s="109">
        <v>259</v>
      </c>
      <c r="D149" s="109">
        <v>19</v>
      </c>
      <c r="E149" s="109">
        <v>57</v>
      </c>
      <c r="F149" s="109">
        <v>46</v>
      </c>
      <c r="G149" s="109">
        <v>1</v>
      </c>
      <c r="H149" s="110">
        <v>25</v>
      </c>
      <c r="I149" s="110"/>
      <c r="J149" s="110">
        <v>17</v>
      </c>
      <c r="K149" s="110"/>
      <c r="L149" s="111"/>
      <c r="M149" s="112">
        <f t="shared" si="47"/>
        <v>4552.5</v>
      </c>
      <c r="N149" s="112">
        <v>592.5</v>
      </c>
      <c r="O149" s="262"/>
      <c r="P149" s="135"/>
      <c r="Q149" s="122">
        <f t="shared" si="43"/>
        <v>3960</v>
      </c>
      <c r="R149" s="261">
        <v>20</v>
      </c>
    </row>
    <row r="150" spans="1:19" ht="12.75" customHeight="1">
      <c r="A150" s="387"/>
      <c r="B150" s="213" t="s">
        <v>139</v>
      </c>
      <c r="C150" s="109">
        <v>103</v>
      </c>
      <c r="D150" s="109">
        <v>0</v>
      </c>
      <c r="E150" s="109">
        <v>15</v>
      </c>
      <c r="F150" s="109">
        <v>21</v>
      </c>
      <c r="G150" s="109"/>
      <c r="H150" s="110">
        <v>14</v>
      </c>
      <c r="I150" s="110"/>
      <c r="J150" s="110">
        <v>7</v>
      </c>
      <c r="K150" s="110"/>
      <c r="L150" s="111"/>
      <c r="M150" s="112">
        <f t="shared" si="47"/>
        <v>1860</v>
      </c>
      <c r="N150" s="112">
        <v>285</v>
      </c>
      <c r="O150" s="262"/>
      <c r="P150" s="135"/>
      <c r="Q150" s="122">
        <f t="shared" si="43"/>
        <v>1575</v>
      </c>
      <c r="R150" s="261">
        <v>14</v>
      </c>
      <c r="S150" s="275"/>
    </row>
    <row r="151" spans="1:19" ht="12.75" customHeight="1">
      <c r="A151" s="387"/>
      <c r="B151" s="202" t="s">
        <v>115</v>
      </c>
      <c r="C151" s="109">
        <v>135</v>
      </c>
      <c r="D151" s="109">
        <v>26</v>
      </c>
      <c r="E151" s="109">
        <v>2</v>
      </c>
      <c r="F151" s="109">
        <v>13</v>
      </c>
      <c r="G151" s="109"/>
      <c r="H151" s="110">
        <v>14</v>
      </c>
      <c r="I151" s="110"/>
      <c r="J151" s="110">
        <v>16</v>
      </c>
      <c r="K151" s="110"/>
      <c r="L151" s="111"/>
      <c r="M151" s="112">
        <f t="shared" si="47"/>
        <v>2347.5</v>
      </c>
      <c r="N151" s="112">
        <v>345</v>
      </c>
      <c r="O151" s="262"/>
      <c r="P151" s="135"/>
      <c r="Q151" s="122">
        <f t="shared" si="43"/>
        <v>2002.5</v>
      </c>
      <c r="R151" s="261">
        <v>16</v>
      </c>
      <c r="S151" s="275"/>
    </row>
    <row r="152" spans="1:19" ht="12.75" customHeight="1">
      <c r="A152" s="387"/>
      <c r="B152" s="202" t="s">
        <v>116</v>
      </c>
      <c r="C152" s="109">
        <v>88</v>
      </c>
      <c r="D152" s="109">
        <v>16</v>
      </c>
      <c r="E152" s="109">
        <v>14</v>
      </c>
      <c r="F152" s="109">
        <v>2</v>
      </c>
      <c r="G152" s="109"/>
      <c r="H152" s="110">
        <v>3</v>
      </c>
      <c r="I152" s="110"/>
      <c r="J152" s="110"/>
      <c r="K152" s="110"/>
      <c r="L152" s="111"/>
      <c r="M152" s="112">
        <f t="shared" si="47"/>
        <v>1357.5</v>
      </c>
      <c r="N152" s="112">
        <v>60</v>
      </c>
      <c r="O152" s="262"/>
      <c r="P152" s="135"/>
      <c r="Q152" s="122">
        <f t="shared" si="43"/>
        <v>1297.5</v>
      </c>
      <c r="R152" s="261">
        <v>3</v>
      </c>
      <c r="S152" s="275"/>
    </row>
    <row r="153" spans="1:19" ht="12.75" customHeight="1">
      <c r="A153" s="387"/>
      <c r="B153" s="116" t="s">
        <v>117</v>
      </c>
      <c r="C153" s="168">
        <f aca="true" t="shared" si="48" ref="C153:P153">SUM(C147:C152)</f>
        <v>836</v>
      </c>
      <c r="D153" s="168">
        <f t="shared" si="48"/>
        <v>80</v>
      </c>
      <c r="E153" s="168">
        <f t="shared" si="48"/>
        <v>100</v>
      </c>
      <c r="F153" s="168">
        <f t="shared" si="48"/>
        <v>108</v>
      </c>
      <c r="G153" s="168">
        <f t="shared" si="48"/>
        <v>1</v>
      </c>
      <c r="H153" s="168">
        <f t="shared" si="48"/>
        <v>93</v>
      </c>
      <c r="I153" s="168">
        <f t="shared" si="48"/>
        <v>0</v>
      </c>
      <c r="J153" s="168">
        <f t="shared" si="48"/>
        <v>55</v>
      </c>
      <c r="K153" s="168">
        <f t="shared" si="48"/>
        <v>0</v>
      </c>
      <c r="L153" s="168">
        <f t="shared" si="48"/>
        <v>0</v>
      </c>
      <c r="M153" s="168">
        <f t="shared" si="48"/>
        <v>14467.5</v>
      </c>
      <c r="N153" s="168">
        <f t="shared" si="48"/>
        <v>1725</v>
      </c>
      <c r="O153" s="169">
        <f t="shared" si="48"/>
        <v>0</v>
      </c>
      <c r="P153" s="169">
        <f t="shared" si="48"/>
        <v>0</v>
      </c>
      <c r="Q153" s="265">
        <f t="shared" si="43"/>
        <v>12742.5</v>
      </c>
      <c r="R153" s="266">
        <f>SUM(R147:R152)</f>
        <v>70</v>
      </c>
      <c r="S153" s="275"/>
    </row>
    <row r="154" spans="1:19" ht="12.75" customHeight="1">
      <c r="A154" s="387">
        <v>43699</v>
      </c>
      <c r="B154" s="202" t="s">
        <v>112</v>
      </c>
      <c r="C154" s="109">
        <v>129</v>
      </c>
      <c r="D154" s="109">
        <v>25</v>
      </c>
      <c r="E154" s="109">
        <v>4</v>
      </c>
      <c r="F154" s="109">
        <v>22</v>
      </c>
      <c r="G154" s="109"/>
      <c r="H154" s="110">
        <v>9</v>
      </c>
      <c r="I154" s="110"/>
      <c r="J154" s="110">
        <v>12</v>
      </c>
      <c r="K154" s="110"/>
      <c r="L154" s="111"/>
      <c r="M154" s="112">
        <f aca="true" t="shared" si="49" ref="M154:M159">SUM(C154*15,F154*7.5,G154*7.5,H154*7.5,I154*7.5,J154*7.5,K154*100,L154*20)</f>
        <v>2257.5</v>
      </c>
      <c r="N154" s="112">
        <v>157.5</v>
      </c>
      <c r="O154" s="135"/>
      <c r="P154" s="135"/>
      <c r="Q154" s="122">
        <f t="shared" si="43"/>
        <v>2100</v>
      </c>
      <c r="R154" s="261">
        <v>7</v>
      </c>
      <c r="S154" s="275"/>
    </row>
    <row r="155" spans="1:19" ht="12.75" customHeight="1">
      <c r="A155" s="387"/>
      <c r="B155" s="202" t="s">
        <v>113</v>
      </c>
      <c r="C155" s="109"/>
      <c r="D155" s="109"/>
      <c r="E155" s="109"/>
      <c r="F155" s="109"/>
      <c r="G155" s="109"/>
      <c r="H155" s="110"/>
      <c r="I155" s="110"/>
      <c r="J155" s="110"/>
      <c r="K155" s="110"/>
      <c r="L155" s="111"/>
      <c r="M155" s="112">
        <f t="shared" si="49"/>
        <v>0</v>
      </c>
      <c r="N155" s="112"/>
      <c r="O155" s="262"/>
      <c r="P155" s="135"/>
      <c r="Q155" s="122">
        <f t="shared" si="43"/>
        <v>0</v>
      </c>
      <c r="R155" s="261"/>
      <c r="S155" s="275"/>
    </row>
    <row r="156" spans="1:19" ht="12.75" customHeight="1">
      <c r="A156" s="387"/>
      <c r="B156" s="202" t="s">
        <v>114</v>
      </c>
      <c r="C156" s="109">
        <v>177</v>
      </c>
      <c r="D156" s="109"/>
      <c r="E156" s="109">
        <v>10</v>
      </c>
      <c r="F156" s="109">
        <v>16</v>
      </c>
      <c r="G156" s="109"/>
      <c r="H156" s="110">
        <v>23</v>
      </c>
      <c r="I156" s="110"/>
      <c r="J156" s="110">
        <v>15</v>
      </c>
      <c r="K156" s="110"/>
      <c r="L156" s="111"/>
      <c r="M156" s="112">
        <f t="shared" si="49"/>
        <v>3060</v>
      </c>
      <c r="N156" s="112">
        <v>322.5</v>
      </c>
      <c r="O156" s="262"/>
      <c r="P156" s="135"/>
      <c r="Q156" s="122">
        <f t="shared" si="43"/>
        <v>2737.5</v>
      </c>
      <c r="R156" s="261">
        <v>14</v>
      </c>
      <c r="S156" s="275"/>
    </row>
    <row r="157" spans="1:19" ht="12.75" customHeight="1">
      <c r="A157" s="387"/>
      <c r="B157" s="213" t="s">
        <v>139</v>
      </c>
      <c r="C157" s="109">
        <v>86</v>
      </c>
      <c r="D157" s="109">
        <v>1</v>
      </c>
      <c r="E157" s="109">
        <v>2</v>
      </c>
      <c r="F157" s="109">
        <v>10</v>
      </c>
      <c r="G157" s="109"/>
      <c r="H157" s="110">
        <v>6</v>
      </c>
      <c r="I157" s="110"/>
      <c r="J157" s="110">
        <v>3</v>
      </c>
      <c r="K157" s="110"/>
      <c r="L157" s="111"/>
      <c r="M157" s="112">
        <f t="shared" si="49"/>
        <v>1432.5</v>
      </c>
      <c r="N157" s="112">
        <v>292.5</v>
      </c>
      <c r="O157" s="262"/>
      <c r="P157" s="135"/>
      <c r="Q157" s="122">
        <f t="shared" si="43"/>
        <v>1140</v>
      </c>
      <c r="R157" s="261">
        <v>12</v>
      </c>
      <c r="S157" s="275"/>
    </row>
    <row r="158" spans="1:19" ht="12.75" customHeight="1">
      <c r="A158" s="387"/>
      <c r="B158" s="202" t="s">
        <v>115</v>
      </c>
      <c r="C158" s="109">
        <v>54</v>
      </c>
      <c r="D158" s="109">
        <v>23</v>
      </c>
      <c r="E158" s="109">
        <v>2</v>
      </c>
      <c r="F158" s="109">
        <v>11</v>
      </c>
      <c r="G158" s="109"/>
      <c r="H158" s="110">
        <v>3</v>
      </c>
      <c r="I158" s="110"/>
      <c r="J158" s="110">
        <v>2</v>
      </c>
      <c r="K158" s="110"/>
      <c r="L158" s="111"/>
      <c r="M158" s="112">
        <f t="shared" si="49"/>
        <v>930</v>
      </c>
      <c r="N158" s="112">
        <v>90</v>
      </c>
      <c r="O158" s="262"/>
      <c r="P158" s="135"/>
      <c r="Q158" s="122">
        <f t="shared" si="43"/>
        <v>840</v>
      </c>
      <c r="R158" s="261">
        <v>6</v>
      </c>
      <c r="S158" s="275"/>
    </row>
    <row r="159" spans="1:18" ht="12.75" customHeight="1">
      <c r="A159" s="387"/>
      <c r="B159" s="202" t="s">
        <v>116</v>
      </c>
      <c r="C159" s="109">
        <v>19</v>
      </c>
      <c r="D159" s="109">
        <v>23</v>
      </c>
      <c r="E159" s="109">
        <v>39</v>
      </c>
      <c r="F159" s="109"/>
      <c r="G159" s="109"/>
      <c r="H159" s="110">
        <v>1</v>
      </c>
      <c r="I159" s="110"/>
      <c r="J159" s="110"/>
      <c r="K159" s="110"/>
      <c r="L159" s="111"/>
      <c r="M159" s="112">
        <f t="shared" si="49"/>
        <v>292.5</v>
      </c>
      <c r="N159" s="112">
        <v>30</v>
      </c>
      <c r="O159" s="262"/>
      <c r="P159" s="135"/>
      <c r="Q159" s="122">
        <f t="shared" si="43"/>
        <v>262.5</v>
      </c>
      <c r="R159" s="261"/>
    </row>
    <row r="160" spans="1:18" ht="12.75" customHeight="1">
      <c r="A160" s="387"/>
      <c r="B160" s="116" t="s">
        <v>117</v>
      </c>
      <c r="C160" s="168">
        <f aca="true" t="shared" si="50" ref="C160:P160">SUM(C154:C159)</f>
        <v>465</v>
      </c>
      <c r="D160" s="168">
        <f t="shared" si="50"/>
        <v>72</v>
      </c>
      <c r="E160" s="168">
        <f t="shared" si="50"/>
        <v>57</v>
      </c>
      <c r="F160" s="168">
        <f t="shared" si="50"/>
        <v>59</v>
      </c>
      <c r="G160" s="168">
        <f t="shared" si="50"/>
        <v>0</v>
      </c>
      <c r="H160" s="168">
        <f t="shared" si="50"/>
        <v>42</v>
      </c>
      <c r="I160" s="168">
        <f t="shared" si="50"/>
        <v>0</v>
      </c>
      <c r="J160" s="168">
        <f t="shared" si="50"/>
        <v>32</v>
      </c>
      <c r="K160" s="168">
        <f t="shared" si="50"/>
        <v>0</v>
      </c>
      <c r="L160" s="168">
        <f t="shared" si="50"/>
        <v>0</v>
      </c>
      <c r="M160" s="168">
        <f t="shared" si="50"/>
        <v>7972.5</v>
      </c>
      <c r="N160" s="168">
        <f t="shared" si="50"/>
        <v>892.5</v>
      </c>
      <c r="O160" s="169">
        <f t="shared" si="50"/>
        <v>0</v>
      </c>
      <c r="P160" s="169">
        <f t="shared" si="50"/>
        <v>0</v>
      </c>
      <c r="Q160" s="265">
        <f t="shared" si="43"/>
        <v>7080</v>
      </c>
      <c r="R160" s="266">
        <f>SUM(R154:R159)</f>
        <v>39</v>
      </c>
    </row>
    <row r="161" spans="1:18" ht="12.75" customHeight="1">
      <c r="A161" s="387">
        <v>43700</v>
      </c>
      <c r="B161" s="202" t="s">
        <v>112</v>
      </c>
      <c r="C161" s="109">
        <v>96</v>
      </c>
      <c r="D161" s="109">
        <v>36</v>
      </c>
      <c r="E161" s="109">
        <v>43</v>
      </c>
      <c r="F161" s="109">
        <v>13</v>
      </c>
      <c r="G161" s="109">
        <v>2</v>
      </c>
      <c r="H161" s="110">
        <v>17</v>
      </c>
      <c r="I161" s="110"/>
      <c r="J161" s="110">
        <v>6</v>
      </c>
      <c r="K161" s="110"/>
      <c r="L161" s="111"/>
      <c r="M161" s="112">
        <f aca="true" t="shared" si="51" ref="M161:M166">SUM(C161*15,F161*7.5,G161*7.5,H161*7.5,I161*7.5,J161*7.5,K161*100,L161*20)</f>
        <v>1725</v>
      </c>
      <c r="N161" s="112">
        <v>195</v>
      </c>
      <c r="O161" s="135"/>
      <c r="P161" s="135"/>
      <c r="Q161" s="122">
        <f t="shared" si="43"/>
        <v>1530</v>
      </c>
      <c r="R161" s="261">
        <v>8</v>
      </c>
    </row>
    <row r="162" spans="1:18" ht="12.75" customHeight="1">
      <c r="A162" s="387"/>
      <c r="B162" s="202" t="s">
        <v>113</v>
      </c>
      <c r="C162" s="109"/>
      <c r="D162" s="109"/>
      <c r="E162" s="109"/>
      <c r="F162" s="109"/>
      <c r="G162" s="109"/>
      <c r="H162" s="110"/>
      <c r="I162" s="110"/>
      <c r="J162" s="110"/>
      <c r="K162" s="110"/>
      <c r="L162" s="111"/>
      <c r="M162" s="112">
        <f t="shared" si="51"/>
        <v>0</v>
      </c>
      <c r="N162" s="112"/>
      <c r="O162" s="262"/>
      <c r="P162" s="135"/>
      <c r="Q162" s="122">
        <f t="shared" si="43"/>
        <v>0</v>
      </c>
      <c r="R162" s="261"/>
    </row>
    <row r="163" spans="1:18" ht="12.75" customHeight="1">
      <c r="A163" s="387"/>
      <c r="B163" s="202" t="s">
        <v>114</v>
      </c>
      <c r="C163" s="109">
        <v>247</v>
      </c>
      <c r="D163" s="109"/>
      <c r="E163" s="109">
        <v>6</v>
      </c>
      <c r="F163" s="109">
        <v>50</v>
      </c>
      <c r="G163" s="109">
        <v>1</v>
      </c>
      <c r="H163" s="110">
        <v>16</v>
      </c>
      <c r="I163" s="110">
        <v>1</v>
      </c>
      <c r="J163" s="110">
        <v>18</v>
      </c>
      <c r="K163" s="110"/>
      <c r="L163" s="111"/>
      <c r="M163" s="112">
        <f t="shared" si="51"/>
        <v>4350</v>
      </c>
      <c r="N163" s="112">
        <v>570</v>
      </c>
      <c r="O163" s="262"/>
      <c r="P163" s="135"/>
      <c r="Q163" s="122">
        <f t="shared" si="43"/>
        <v>3780</v>
      </c>
      <c r="R163" s="261">
        <v>20</v>
      </c>
    </row>
    <row r="164" spans="1:18" ht="12.75" customHeight="1">
      <c r="A164" s="387"/>
      <c r="B164" s="213" t="s">
        <v>139</v>
      </c>
      <c r="C164" s="109">
        <v>99</v>
      </c>
      <c r="D164" s="109">
        <v>1</v>
      </c>
      <c r="E164" s="109">
        <v>9</v>
      </c>
      <c r="F164" s="109">
        <v>24</v>
      </c>
      <c r="G164" s="109"/>
      <c r="H164" s="110">
        <v>2</v>
      </c>
      <c r="I164" s="110"/>
      <c r="J164" s="110">
        <v>4</v>
      </c>
      <c r="K164" s="110"/>
      <c r="L164" s="111"/>
      <c r="M164" s="112">
        <f t="shared" si="51"/>
        <v>1710</v>
      </c>
      <c r="N164" s="112">
        <v>277.5</v>
      </c>
      <c r="O164" s="262"/>
      <c r="P164" s="135"/>
      <c r="Q164" s="122">
        <f t="shared" si="43"/>
        <v>1432.5</v>
      </c>
      <c r="R164" s="261">
        <v>13</v>
      </c>
    </row>
    <row r="165" spans="1:18" ht="12.75" customHeight="1">
      <c r="A165" s="387"/>
      <c r="B165" s="202" t="s">
        <v>115</v>
      </c>
      <c r="C165" s="109">
        <v>115</v>
      </c>
      <c r="D165" s="109">
        <v>7</v>
      </c>
      <c r="E165" s="109">
        <v>6</v>
      </c>
      <c r="F165" s="109">
        <v>31</v>
      </c>
      <c r="G165" s="109"/>
      <c r="H165" s="110">
        <v>6</v>
      </c>
      <c r="I165" s="110"/>
      <c r="J165" s="110">
        <v>7</v>
      </c>
      <c r="K165" s="110"/>
      <c r="L165" s="111"/>
      <c r="M165" s="112">
        <f t="shared" si="51"/>
        <v>2055</v>
      </c>
      <c r="N165" s="112">
        <v>525</v>
      </c>
      <c r="O165" s="262"/>
      <c r="P165" s="135"/>
      <c r="Q165" s="122">
        <f t="shared" si="43"/>
        <v>1530</v>
      </c>
      <c r="R165" s="261">
        <v>20</v>
      </c>
    </row>
    <row r="166" spans="1:18" ht="12.75" customHeight="1">
      <c r="A166" s="387"/>
      <c r="B166" s="202" t="s">
        <v>116</v>
      </c>
      <c r="C166" s="109">
        <v>22</v>
      </c>
      <c r="D166" s="109">
        <v>29</v>
      </c>
      <c r="E166" s="109">
        <v>7</v>
      </c>
      <c r="F166" s="109">
        <v>1</v>
      </c>
      <c r="G166" s="109"/>
      <c r="H166" s="110"/>
      <c r="I166" s="110"/>
      <c r="J166" s="110">
        <v>9</v>
      </c>
      <c r="K166" s="110"/>
      <c r="L166" s="111"/>
      <c r="M166" s="112">
        <f t="shared" si="51"/>
        <v>405</v>
      </c>
      <c r="N166" s="112">
        <v>75</v>
      </c>
      <c r="O166" s="262"/>
      <c r="P166" s="135"/>
      <c r="Q166" s="122">
        <f t="shared" si="43"/>
        <v>330</v>
      </c>
      <c r="R166" s="261">
        <v>2</v>
      </c>
    </row>
    <row r="167" spans="1:18" ht="12.75" customHeight="1">
      <c r="A167" s="387"/>
      <c r="B167" s="116" t="s">
        <v>117</v>
      </c>
      <c r="C167" s="168">
        <f aca="true" t="shared" si="52" ref="C167:P167">SUM(C161:C166)</f>
        <v>579</v>
      </c>
      <c r="D167" s="168">
        <f t="shared" si="52"/>
        <v>73</v>
      </c>
      <c r="E167" s="168">
        <f t="shared" si="52"/>
        <v>71</v>
      </c>
      <c r="F167" s="168">
        <f t="shared" si="52"/>
        <v>119</v>
      </c>
      <c r="G167" s="168">
        <f t="shared" si="52"/>
        <v>3</v>
      </c>
      <c r="H167" s="168">
        <f t="shared" si="52"/>
        <v>41</v>
      </c>
      <c r="I167" s="168">
        <f t="shared" si="52"/>
        <v>1</v>
      </c>
      <c r="J167" s="168">
        <f t="shared" si="52"/>
        <v>44</v>
      </c>
      <c r="K167" s="168">
        <f t="shared" si="52"/>
        <v>0</v>
      </c>
      <c r="L167" s="168">
        <f t="shared" si="52"/>
        <v>0</v>
      </c>
      <c r="M167" s="168">
        <f t="shared" si="52"/>
        <v>10245</v>
      </c>
      <c r="N167" s="168">
        <f t="shared" si="52"/>
        <v>1642.5</v>
      </c>
      <c r="O167" s="169">
        <f t="shared" si="52"/>
        <v>0</v>
      </c>
      <c r="P167" s="169">
        <f t="shared" si="52"/>
        <v>0</v>
      </c>
      <c r="Q167" s="265">
        <f t="shared" si="43"/>
        <v>8602.5</v>
      </c>
      <c r="R167" s="266">
        <f>SUM(R161:R166)</f>
        <v>63</v>
      </c>
    </row>
    <row r="168" spans="1:18" ht="12.75" customHeight="1">
      <c r="A168" s="387">
        <v>43701</v>
      </c>
      <c r="B168" s="202" t="s">
        <v>112</v>
      </c>
      <c r="C168" s="109">
        <v>350</v>
      </c>
      <c r="D168" s="109">
        <v>36</v>
      </c>
      <c r="E168" s="109">
        <v>18</v>
      </c>
      <c r="F168" s="109">
        <v>103</v>
      </c>
      <c r="G168" s="109"/>
      <c r="H168" s="110">
        <v>24</v>
      </c>
      <c r="I168" s="110"/>
      <c r="J168" s="110">
        <v>39</v>
      </c>
      <c r="K168" s="110"/>
      <c r="L168" s="111"/>
      <c r="M168" s="112">
        <f aca="true" t="shared" si="53" ref="M168:M173">SUM(C168*15,F168*7.5,G168*7.5,H168*7.5,I168*7.5,J168*7.5,K168*100,L168*20)</f>
        <v>6495</v>
      </c>
      <c r="N168" s="276">
        <v>1942.5</v>
      </c>
      <c r="O168" s="135"/>
      <c r="P168" s="135"/>
      <c r="Q168" s="122">
        <f t="shared" si="43"/>
        <v>4552.5</v>
      </c>
      <c r="R168" s="261">
        <v>78</v>
      </c>
    </row>
    <row r="169" spans="1:18" ht="12.75" customHeight="1">
      <c r="A169" s="387"/>
      <c r="B169" s="202" t="s">
        <v>113</v>
      </c>
      <c r="C169" s="109"/>
      <c r="D169" s="109"/>
      <c r="E169" s="109"/>
      <c r="F169" s="109"/>
      <c r="G169" s="109"/>
      <c r="H169" s="110"/>
      <c r="I169" s="110"/>
      <c r="J169" s="110"/>
      <c r="K169" s="110"/>
      <c r="L169" s="111"/>
      <c r="M169" s="112">
        <f t="shared" si="53"/>
        <v>0</v>
      </c>
      <c r="N169" s="277"/>
      <c r="O169" s="262"/>
      <c r="P169" s="135"/>
      <c r="Q169" s="122">
        <f t="shared" si="43"/>
        <v>0</v>
      </c>
      <c r="R169" s="261"/>
    </row>
    <row r="170" spans="1:18" ht="12.75" customHeight="1">
      <c r="A170" s="387"/>
      <c r="B170" s="202" t="s">
        <v>114</v>
      </c>
      <c r="C170" s="109">
        <v>358</v>
      </c>
      <c r="D170" s="109"/>
      <c r="E170" s="109">
        <v>25</v>
      </c>
      <c r="F170" s="109">
        <v>108</v>
      </c>
      <c r="G170" s="109">
        <v>2</v>
      </c>
      <c r="H170" s="110">
        <v>44</v>
      </c>
      <c r="I170" s="110"/>
      <c r="J170" s="110">
        <v>47</v>
      </c>
      <c r="K170" s="110">
        <v>1</v>
      </c>
      <c r="L170" s="111">
        <v>1</v>
      </c>
      <c r="M170" s="112">
        <f t="shared" si="53"/>
        <v>6997.5</v>
      </c>
      <c r="N170" s="277">
        <v>2047.5</v>
      </c>
      <c r="O170" s="262"/>
      <c r="P170" s="135"/>
      <c r="Q170" s="122">
        <f t="shared" si="43"/>
        <v>4950</v>
      </c>
      <c r="R170" s="261">
        <v>73</v>
      </c>
    </row>
    <row r="171" spans="1:18" ht="12.75" customHeight="1">
      <c r="A171" s="387"/>
      <c r="B171" s="213" t="s">
        <v>139</v>
      </c>
      <c r="C171" s="109">
        <v>161</v>
      </c>
      <c r="D171" s="109">
        <v>0</v>
      </c>
      <c r="E171" s="109">
        <v>1</v>
      </c>
      <c r="F171" s="109">
        <v>40</v>
      </c>
      <c r="G171" s="109"/>
      <c r="H171" s="110">
        <v>12</v>
      </c>
      <c r="I171" s="110"/>
      <c r="J171" s="110">
        <v>9</v>
      </c>
      <c r="K171" s="110"/>
      <c r="L171" s="111"/>
      <c r="M171" s="112">
        <f t="shared" si="53"/>
        <v>2872.5</v>
      </c>
      <c r="N171" s="277">
        <v>930</v>
      </c>
      <c r="O171" s="262"/>
      <c r="P171" s="135"/>
      <c r="Q171" s="122">
        <f t="shared" si="43"/>
        <v>1942.5</v>
      </c>
      <c r="R171" s="261">
        <v>39</v>
      </c>
    </row>
    <row r="172" spans="1:18" ht="12.75" customHeight="1">
      <c r="A172" s="387"/>
      <c r="B172" s="202" t="s">
        <v>115</v>
      </c>
      <c r="C172" s="109">
        <v>209</v>
      </c>
      <c r="D172" s="109">
        <v>26</v>
      </c>
      <c r="E172" s="109">
        <v>9</v>
      </c>
      <c r="F172" s="109">
        <v>44</v>
      </c>
      <c r="G172" s="109"/>
      <c r="H172" s="110">
        <v>28</v>
      </c>
      <c r="I172" s="110"/>
      <c r="J172" s="110">
        <v>10</v>
      </c>
      <c r="K172" s="110"/>
      <c r="L172" s="111"/>
      <c r="M172" s="112">
        <f t="shared" si="53"/>
        <v>3750</v>
      </c>
      <c r="N172" s="277">
        <v>1305</v>
      </c>
      <c r="O172" s="262"/>
      <c r="P172" s="135"/>
      <c r="Q172" s="122">
        <f t="shared" si="43"/>
        <v>2445</v>
      </c>
      <c r="R172" s="261">
        <v>50</v>
      </c>
    </row>
    <row r="173" spans="1:18" ht="12.75" customHeight="1">
      <c r="A173" s="387"/>
      <c r="B173" s="202" t="s">
        <v>116</v>
      </c>
      <c r="C173" s="109">
        <v>60</v>
      </c>
      <c r="D173" s="109">
        <v>37</v>
      </c>
      <c r="E173" s="109">
        <v>9</v>
      </c>
      <c r="F173" s="109">
        <v>3</v>
      </c>
      <c r="G173" s="109"/>
      <c r="H173" s="110">
        <v>7</v>
      </c>
      <c r="I173" s="110"/>
      <c r="J173" s="110">
        <v>5</v>
      </c>
      <c r="K173" s="110"/>
      <c r="L173" s="111"/>
      <c r="M173" s="112">
        <f t="shared" si="53"/>
        <v>1012.5</v>
      </c>
      <c r="N173" s="277">
        <v>457.5</v>
      </c>
      <c r="O173" s="262"/>
      <c r="P173" s="135"/>
      <c r="Q173" s="122">
        <f t="shared" si="43"/>
        <v>555</v>
      </c>
      <c r="R173" s="261">
        <v>14</v>
      </c>
    </row>
    <row r="174" spans="1:18" ht="12.75" customHeight="1">
      <c r="A174" s="387"/>
      <c r="B174" s="116" t="s">
        <v>117</v>
      </c>
      <c r="C174" s="168">
        <f aca="true" t="shared" si="54" ref="C174:P174">SUM(C168:C173)</f>
        <v>1138</v>
      </c>
      <c r="D174" s="168">
        <f t="shared" si="54"/>
        <v>99</v>
      </c>
      <c r="E174" s="168">
        <f t="shared" si="54"/>
        <v>62</v>
      </c>
      <c r="F174" s="168">
        <f t="shared" si="54"/>
        <v>298</v>
      </c>
      <c r="G174" s="168">
        <f t="shared" si="54"/>
        <v>2</v>
      </c>
      <c r="H174" s="168">
        <f t="shared" si="54"/>
        <v>115</v>
      </c>
      <c r="I174" s="168">
        <f t="shared" si="54"/>
        <v>0</v>
      </c>
      <c r="J174" s="168">
        <f t="shared" si="54"/>
        <v>110</v>
      </c>
      <c r="K174" s="168">
        <f t="shared" si="54"/>
        <v>1</v>
      </c>
      <c r="L174" s="168">
        <f t="shared" si="54"/>
        <v>1</v>
      </c>
      <c r="M174" s="168">
        <f t="shared" si="54"/>
        <v>21127.5</v>
      </c>
      <c r="N174" s="278">
        <f t="shared" si="54"/>
        <v>6682.5</v>
      </c>
      <c r="O174" s="169">
        <f t="shared" si="54"/>
        <v>0</v>
      </c>
      <c r="P174" s="169">
        <f t="shared" si="54"/>
        <v>0</v>
      </c>
      <c r="Q174" s="265">
        <f t="shared" si="43"/>
        <v>14445</v>
      </c>
      <c r="R174" s="266">
        <f>SUM(R168:R173)</f>
        <v>254</v>
      </c>
    </row>
    <row r="175" spans="1:18" ht="12.75" customHeight="1">
      <c r="A175" s="387">
        <v>43702</v>
      </c>
      <c r="B175" s="202" t="s">
        <v>112</v>
      </c>
      <c r="C175" s="109">
        <v>250</v>
      </c>
      <c r="D175" s="109">
        <v>21</v>
      </c>
      <c r="E175" s="109">
        <v>21</v>
      </c>
      <c r="F175" s="109">
        <v>111</v>
      </c>
      <c r="G175" s="109">
        <v>2</v>
      </c>
      <c r="H175" s="110">
        <v>35</v>
      </c>
      <c r="I175" s="110">
        <v>1</v>
      </c>
      <c r="J175" s="110">
        <v>31</v>
      </c>
      <c r="K175" s="110"/>
      <c r="L175" s="111"/>
      <c r="M175" s="112">
        <f aca="true" t="shared" si="55" ref="M175:M180">SUM(C175*15,F175*7.5,G175*7.5,H175*7.5,I175*7.5,J175*7.5,K175*100,L175*20)</f>
        <v>5100</v>
      </c>
      <c r="N175" s="277">
        <v>1042.5</v>
      </c>
      <c r="O175" s="135"/>
      <c r="P175" s="135"/>
      <c r="Q175" s="122">
        <f t="shared" si="43"/>
        <v>4057.5</v>
      </c>
      <c r="R175" s="261">
        <v>40</v>
      </c>
    </row>
    <row r="176" spans="1:18" ht="12.75" customHeight="1">
      <c r="A176" s="387"/>
      <c r="B176" s="202" t="s">
        <v>113</v>
      </c>
      <c r="C176" s="109"/>
      <c r="D176" s="109"/>
      <c r="E176" s="109"/>
      <c r="F176" s="109"/>
      <c r="G176" s="109"/>
      <c r="H176" s="110"/>
      <c r="I176" s="110"/>
      <c r="J176" s="110"/>
      <c r="K176" s="110"/>
      <c r="L176" s="111"/>
      <c r="M176" s="112">
        <f t="shared" si="55"/>
        <v>0</v>
      </c>
      <c r="N176" s="277"/>
      <c r="O176" s="262"/>
      <c r="P176" s="135"/>
      <c r="Q176" s="122">
        <f t="shared" si="43"/>
        <v>0</v>
      </c>
      <c r="R176" s="261"/>
    </row>
    <row r="177" spans="1:18" ht="12.75" customHeight="1">
      <c r="A177" s="387"/>
      <c r="B177" s="202" t="s">
        <v>114</v>
      </c>
      <c r="C177" s="109">
        <v>288</v>
      </c>
      <c r="D177" s="109"/>
      <c r="E177" s="109">
        <v>12</v>
      </c>
      <c r="F177" s="109">
        <v>47</v>
      </c>
      <c r="G177" s="109">
        <v>2</v>
      </c>
      <c r="H177" s="110">
        <v>37</v>
      </c>
      <c r="I177" s="110"/>
      <c r="J177" s="110">
        <v>34</v>
      </c>
      <c r="K177" s="110"/>
      <c r="L177" s="111"/>
      <c r="M177" s="112">
        <f t="shared" si="55"/>
        <v>5220</v>
      </c>
      <c r="N177" s="277">
        <v>1327.5</v>
      </c>
      <c r="O177" s="262">
        <v>15</v>
      </c>
      <c r="P177" s="135">
        <v>0</v>
      </c>
      <c r="Q177" s="122">
        <f t="shared" si="43"/>
        <v>3877.5</v>
      </c>
      <c r="R177" s="279">
        <v>47</v>
      </c>
    </row>
    <row r="178" spans="1:18" ht="12.75" customHeight="1">
      <c r="A178" s="387"/>
      <c r="B178" s="213" t="s">
        <v>139</v>
      </c>
      <c r="C178" s="109">
        <v>227</v>
      </c>
      <c r="D178" s="109">
        <v>2</v>
      </c>
      <c r="E178" s="109">
        <v>22</v>
      </c>
      <c r="F178" s="109">
        <v>47</v>
      </c>
      <c r="G178" s="109"/>
      <c r="H178" s="110">
        <v>20</v>
      </c>
      <c r="I178" s="110"/>
      <c r="J178" s="110">
        <v>44</v>
      </c>
      <c r="K178" s="110"/>
      <c r="L178" s="111"/>
      <c r="M178" s="112">
        <f t="shared" si="55"/>
        <v>4237.5</v>
      </c>
      <c r="N178" s="277">
        <v>877.5</v>
      </c>
      <c r="O178" s="262"/>
      <c r="P178" s="135"/>
      <c r="Q178" s="122">
        <f t="shared" si="43"/>
        <v>3360</v>
      </c>
      <c r="R178" s="279">
        <v>32</v>
      </c>
    </row>
    <row r="179" spans="1:18" ht="12.75" customHeight="1">
      <c r="A179" s="387"/>
      <c r="B179" s="202" t="s">
        <v>115</v>
      </c>
      <c r="C179" s="109">
        <v>142</v>
      </c>
      <c r="D179" s="109">
        <v>13</v>
      </c>
      <c r="E179" s="109">
        <v>11</v>
      </c>
      <c r="F179" s="109">
        <v>24</v>
      </c>
      <c r="G179" s="109">
        <v>2</v>
      </c>
      <c r="H179" s="110">
        <v>11</v>
      </c>
      <c r="I179" s="110"/>
      <c r="J179" s="110">
        <v>19</v>
      </c>
      <c r="K179" s="110"/>
      <c r="L179" s="111"/>
      <c r="M179" s="112">
        <f t="shared" si="55"/>
        <v>2550</v>
      </c>
      <c r="N179" s="277">
        <v>630</v>
      </c>
      <c r="O179" s="262"/>
      <c r="P179" s="135"/>
      <c r="Q179" s="122">
        <f t="shared" si="43"/>
        <v>1920</v>
      </c>
      <c r="R179" s="261">
        <v>24</v>
      </c>
    </row>
    <row r="180" spans="1:18" ht="12.75" customHeight="1">
      <c r="A180" s="387"/>
      <c r="B180" s="202" t="s">
        <v>116</v>
      </c>
      <c r="C180" s="109">
        <v>33</v>
      </c>
      <c r="D180" s="109">
        <v>16</v>
      </c>
      <c r="E180" s="109">
        <v>9</v>
      </c>
      <c r="F180" s="109">
        <v>15</v>
      </c>
      <c r="G180" s="109"/>
      <c r="H180" s="110">
        <v>7</v>
      </c>
      <c r="I180" s="110"/>
      <c r="J180" s="110">
        <v>5</v>
      </c>
      <c r="K180" s="110"/>
      <c r="L180" s="111"/>
      <c r="M180" s="112">
        <f t="shared" si="55"/>
        <v>697.5</v>
      </c>
      <c r="N180" s="277">
        <v>210</v>
      </c>
      <c r="O180" s="262"/>
      <c r="P180" s="135"/>
      <c r="Q180" s="122">
        <f t="shared" si="43"/>
        <v>487.5</v>
      </c>
      <c r="R180" s="261">
        <v>7</v>
      </c>
    </row>
    <row r="181" spans="1:18" ht="12.75" customHeight="1">
      <c r="A181" s="387"/>
      <c r="B181" s="116" t="s">
        <v>117</v>
      </c>
      <c r="C181" s="168">
        <f aca="true" t="shared" si="56" ref="C181:P181">SUM(C175:C180)</f>
        <v>940</v>
      </c>
      <c r="D181" s="168">
        <f t="shared" si="56"/>
        <v>52</v>
      </c>
      <c r="E181" s="168">
        <f t="shared" si="56"/>
        <v>75</v>
      </c>
      <c r="F181" s="168">
        <f t="shared" si="56"/>
        <v>244</v>
      </c>
      <c r="G181" s="168">
        <f t="shared" si="56"/>
        <v>6</v>
      </c>
      <c r="H181" s="168">
        <f t="shared" si="56"/>
        <v>110</v>
      </c>
      <c r="I181" s="168">
        <f t="shared" si="56"/>
        <v>1</v>
      </c>
      <c r="J181" s="168">
        <f t="shared" si="56"/>
        <v>133</v>
      </c>
      <c r="K181" s="168">
        <f t="shared" si="56"/>
        <v>0</v>
      </c>
      <c r="L181" s="168">
        <f t="shared" si="56"/>
        <v>0</v>
      </c>
      <c r="M181" s="168">
        <f t="shared" si="56"/>
        <v>17805</v>
      </c>
      <c r="N181" s="168">
        <f t="shared" si="56"/>
        <v>4087.5</v>
      </c>
      <c r="O181" s="169">
        <f t="shared" si="56"/>
        <v>15</v>
      </c>
      <c r="P181" s="169">
        <f t="shared" si="56"/>
        <v>0</v>
      </c>
      <c r="Q181" s="265">
        <f t="shared" si="43"/>
        <v>13702.5</v>
      </c>
      <c r="R181" s="266">
        <f>SUM(R175:R180)</f>
        <v>150</v>
      </c>
    </row>
    <row r="182" spans="1:18" ht="12.75" customHeight="1">
      <c r="A182" s="385" t="s">
        <v>118</v>
      </c>
      <c r="B182" s="385">
        <v>920</v>
      </c>
      <c r="C182" s="253">
        <f aca="true" t="shared" si="57" ref="C182:R182">SUM(C181,C174,C167,C160,C153,C146,C139)</f>
        <v>5687</v>
      </c>
      <c r="D182" s="253">
        <f t="shared" si="57"/>
        <v>493</v>
      </c>
      <c r="E182" s="253">
        <f t="shared" si="57"/>
        <v>521</v>
      </c>
      <c r="F182" s="253">
        <f t="shared" si="57"/>
        <v>1124</v>
      </c>
      <c r="G182" s="253">
        <f t="shared" si="57"/>
        <v>16</v>
      </c>
      <c r="H182" s="253">
        <f t="shared" si="57"/>
        <v>528</v>
      </c>
      <c r="I182" s="253">
        <f t="shared" si="57"/>
        <v>4</v>
      </c>
      <c r="J182" s="253">
        <f t="shared" si="57"/>
        <v>480</v>
      </c>
      <c r="K182" s="253">
        <f t="shared" si="57"/>
        <v>1</v>
      </c>
      <c r="L182" s="253">
        <f t="shared" si="57"/>
        <v>2</v>
      </c>
      <c r="M182" s="253">
        <f t="shared" si="57"/>
        <v>101585</v>
      </c>
      <c r="N182" s="253">
        <f t="shared" si="57"/>
        <v>20250</v>
      </c>
      <c r="O182" s="253">
        <f t="shared" si="57"/>
        <v>20</v>
      </c>
      <c r="P182" s="253">
        <f t="shared" si="57"/>
        <v>0</v>
      </c>
      <c r="Q182" s="253">
        <f t="shared" si="57"/>
        <v>81315</v>
      </c>
      <c r="R182" s="253">
        <f t="shared" si="57"/>
        <v>769</v>
      </c>
    </row>
    <row r="183" spans="1:18" ht="12.75" customHeight="1">
      <c r="A183" s="387">
        <v>43703</v>
      </c>
      <c r="B183" s="202" t="s">
        <v>112</v>
      </c>
      <c r="C183" s="109">
        <v>374</v>
      </c>
      <c r="D183" s="109">
        <v>18</v>
      </c>
      <c r="E183" s="109">
        <v>73</v>
      </c>
      <c r="F183" s="109">
        <v>59</v>
      </c>
      <c r="G183" s="109"/>
      <c r="H183" s="110">
        <v>28</v>
      </c>
      <c r="I183" s="110">
        <v>0</v>
      </c>
      <c r="J183" s="110">
        <v>46</v>
      </c>
      <c r="K183" s="110">
        <v>1</v>
      </c>
      <c r="L183" s="111">
        <v>1</v>
      </c>
      <c r="M183" s="112">
        <f aca="true" t="shared" si="58" ref="M183:M188">SUM(C183*15,F183*7.5,G183*7.5,H183*7.5,I183*7.5,J183*7.5,K183*100,L183*20)</f>
        <v>6727.5</v>
      </c>
      <c r="N183" s="277">
        <v>1010</v>
      </c>
      <c r="O183" s="280"/>
      <c r="P183" s="281">
        <v>2.5</v>
      </c>
      <c r="Q183" s="282">
        <f aca="true" t="shared" si="59" ref="Q183:Q224">SUM(M183-N183)-O183+P183</f>
        <v>5720</v>
      </c>
      <c r="R183" s="261">
        <v>41</v>
      </c>
    </row>
    <row r="184" spans="1:18" ht="12.75" customHeight="1">
      <c r="A184" s="387"/>
      <c r="B184" s="202" t="s">
        <v>113</v>
      </c>
      <c r="C184" s="109"/>
      <c r="D184" s="109"/>
      <c r="E184" s="109"/>
      <c r="F184" s="109"/>
      <c r="G184" s="109"/>
      <c r="H184" s="110"/>
      <c r="I184" s="110"/>
      <c r="J184" s="110"/>
      <c r="K184" s="110"/>
      <c r="L184" s="111"/>
      <c r="M184" s="112">
        <f t="shared" si="58"/>
        <v>0</v>
      </c>
      <c r="N184" s="277"/>
      <c r="O184" s="262"/>
      <c r="P184" s="135"/>
      <c r="Q184" s="282">
        <f t="shared" si="59"/>
        <v>0</v>
      </c>
      <c r="R184" s="261"/>
    </row>
    <row r="185" spans="1:18" ht="12.75" customHeight="1">
      <c r="A185" s="387"/>
      <c r="B185" s="202" t="s">
        <v>114</v>
      </c>
      <c r="C185" s="109"/>
      <c r="D185" s="109"/>
      <c r="E185" s="109"/>
      <c r="F185" s="109"/>
      <c r="G185" s="109"/>
      <c r="H185" s="110"/>
      <c r="I185" s="110"/>
      <c r="J185" s="110"/>
      <c r="K185" s="110"/>
      <c r="L185" s="111"/>
      <c r="M185" s="112">
        <f t="shared" si="58"/>
        <v>0</v>
      </c>
      <c r="N185" s="277"/>
      <c r="O185" s="262"/>
      <c r="P185" s="135"/>
      <c r="Q185" s="282">
        <f t="shared" si="59"/>
        <v>0</v>
      </c>
      <c r="R185" s="279"/>
    </row>
    <row r="186" spans="1:18" ht="12.75" customHeight="1">
      <c r="A186" s="387"/>
      <c r="B186" s="213" t="s">
        <v>139</v>
      </c>
      <c r="C186" s="109">
        <v>66</v>
      </c>
      <c r="D186" s="109">
        <v>0</v>
      </c>
      <c r="E186" s="109">
        <v>1</v>
      </c>
      <c r="F186" s="109">
        <v>20</v>
      </c>
      <c r="G186" s="109"/>
      <c r="H186" s="110">
        <v>4</v>
      </c>
      <c r="I186" s="110"/>
      <c r="J186" s="110">
        <v>9</v>
      </c>
      <c r="K186" s="110"/>
      <c r="L186" s="111"/>
      <c r="M186" s="112">
        <f t="shared" si="58"/>
        <v>1237.5</v>
      </c>
      <c r="N186" s="277">
        <v>202.5</v>
      </c>
      <c r="O186" s="262"/>
      <c r="P186" s="135"/>
      <c r="Q186" s="282">
        <f t="shared" si="59"/>
        <v>1035</v>
      </c>
      <c r="R186" s="279">
        <v>10</v>
      </c>
    </row>
    <row r="187" spans="1:18" ht="12.75" customHeight="1">
      <c r="A187" s="387"/>
      <c r="B187" s="202" t="s">
        <v>115</v>
      </c>
      <c r="C187" s="109">
        <v>84</v>
      </c>
      <c r="D187" s="109">
        <v>31</v>
      </c>
      <c r="E187" s="109">
        <v>6</v>
      </c>
      <c r="F187" s="109">
        <v>18</v>
      </c>
      <c r="G187" s="109"/>
      <c r="H187" s="110">
        <v>4</v>
      </c>
      <c r="I187" s="110"/>
      <c r="J187" s="110">
        <v>8</v>
      </c>
      <c r="K187" s="110"/>
      <c r="L187" s="111"/>
      <c r="M187" s="112">
        <f t="shared" si="58"/>
        <v>1485</v>
      </c>
      <c r="N187" s="277">
        <v>225</v>
      </c>
      <c r="O187" s="262"/>
      <c r="P187" s="135"/>
      <c r="Q187" s="282">
        <f t="shared" si="59"/>
        <v>1260</v>
      </c>
      <c r="R187" s="279">
        <v>7</v>
      </c>
    </row>
    <row r="188" spans="1:18" ht="12.75" customHeight="1">
      <c r="A188" s="387"/>
      <c r="B188" s="202" t="s">
        <v>116</v>
      </c>
      <c r="C188" s="109">
        <v>22</v>
      </c>
      <c r="D188" s="109">
        <v>11</v>
      </c>
      <c r="E188" s="109">
        <v>2</v>
      </c>
      <c r="F188" s="109">
        <v>2</v>
      </c>
      <c r="G188" s="109"/>
      <c r="H188" s="110">
        <v>4</v>
      </c>
      <c r="I188" s="110"/>
      <c r="J188" s="110">
        <v>1</v>
      </c>
      <c r="K188" s="110"/>
      <c r="L188" s="111"/>
      <c r="M188" s="112">
        <f t="shared" si="58"/>
        <v>382.5</v>
      </c>
      <c r="N188" s="277">
        <v>22.5</v>
      </c>
      <c r="O188" s="262"/>
      <c r="P188" s="135"/>
      <c r="Q188" s="282">
        <f t="shared" si="59"/>
        <v>360</v>
      </c>
      <c r="R188" s="261">
        <v>2</v>
      </c>
    </row>
    <row r="189" spans="1:18" ht="12.75" customHeight="1">
      <c r="A189" s="387"/>
      <c r="B189" s="116" t="s">
        <v>117</v>
      </c>
      <c r="C189" s="168">
        <f aca="true" t="shared" si="60" ref="C189:P189">SUM(C183:C188)</f>
        <v>546</v>
      </c>
      <c r="D189" s="168">
        <f t="shared" si="60"/>
        <v>60</v>
      </c>
      <c r="E189" s="168">
        <f t="shared" si="60"/>
        <v>82</v>
      </c>
      <c r="F189" s="168">
        <f t="shared" si="60"/>
        <v>99</v>
      </c>
      <c r="G189" s="168">
        <f t="shared" si="60"/>
        <v>0</v>
      </c>
      <c r="H189" s="168">
        <f t="shared" si="60"/>
        <v>40</v>
      </c>
      <c r="I189" s="168">
        <f t="shared" si="60"/>
        <v>0</v>
      </c>
      <c r="J189" s="168">
        <f t="shared" si="60"/>
        <v>64</v>
      </c>
      <c r="K189" s="168">
        <f t="shared" si="60"/>
        <v>1</v>
      </c>
      <c r="L189" s="168">
        <f t="shared" si="60"/>
        <v>1</v>
      </c>
      <c r="M189" s="168">
        <f t="shared" si="60"/>
        <v>9832.5</v>
      </c>
      <c r="N189" s="168">
        <f t="shared" si="60"/>
        <v>1460</v>
      </c>
      <c r="O189" s="169">
        <f t="shared" si="60"/>
        <v>0</v>
      </c>
      <c r="P189" s="169">
        <f t="shared" si="60"/>
        <v>2.5</v>
      </c>
      <c r="Q189" s="265">
        <f t="shared" si="59"/>
        <v>8375</v>
      </c>
      <c r="R189" s="266">
        <f>SUM(R183:R188)</f>
        <v>60</v>
      </c>
    </row>
    <row r="190" spans="1:18" ht="12.75" customHeight="1">
      <c r="A190" s="387">
        <v>43704</v>
      </c>
      <c r="B190" s="202" t="s">
        <v>112</v>
      </c>
      <c r="C190" s="109">
        <v>110</v>
      </c>
      <c r="D190" s="109">
        <v>22</v>
      </c>
      <c r="E190" s="109">
        <v>55</v>
      </c>
      <c r="F190" s="109">
        <v>13</v>
      </c>
      <c r="G190" s="109"/>
      <c r="H190" s="110">
        <v>10</v>
      </c>
      <c r="I190" s="110"/>
      <c r="J190" s="110">
        <v>11</v>
      </c>
      <c r="K190" s="110"/>
      <c r="L190" s="111"/>
      <c r="M190" s="112">
        <f aca="true" t="shared" si="61" ref="M190:M195">SUM(C190*15,F190*7.5,G190*7.5,H190*7.5,I190*7.5,J190*7.5,K190*100,L190*20)</f>
        <v>1905</v>
      </c>
      <c r="N190" s="277">
        <v>262.5</v>
      </c>
      <c r="O190" s="135"/>
      <c r="P190" s="135"/>
      <c r="Q190" s="122">
        <f t="shared" si="59"/>
        <v>1642.5</v>
      </c>
      <c r="R190" s="261">
        <v>14</v>
      </c>
    </row>
    <row r="191" spans="1:18" ht="12.75" customHeight="1">
      <c r="A191" s="387"/>
      <c r="B191" s="202" t="s">
        <v>113</v>
      </c>
      <c r="C191" s="109"/>
      <c r="D191" s="109"/>
      <c r="E191" s="109"/>
      <c r="F191" s="109"/>
      <c r="G191" s="109"/>
      <c r="H191" s="110"/>
      <c r="I191" s="110"/>
      <c r="J191" s="110"/>
      <c r="K191" s="110"/>
      <c r="L191" s="111"/>
      <c r="M191" s="112">
        <f t="shared" si="61"/>
        <v>0</v>
      </c>
      <c r="N191" s="277"/>
      <c r="O191" s="262"/>
      <c r="P191" s="135"/>
      <c r="Q191" s="122">
        <f t="shared" si="59"/>
        <v>0</v>
      </c>
      <c r="R191" s="261"/>
    </row>
    <row r="192" spans="1:18" ht="12.75" customHeight="1">
      <c r="A192" s="387"/>
      <c r="B192" s="202" t="s">
        <v>114</v>
      </c>
      <c r="C192" s="109">
        <v>193</v>
      </c>
      <c r="D192" s="109"/>
      <c r="E192" s="109">
        <v>24</v>
      </c>
      <c r="F192" s="109">
        <v>60</v>
      </c>
      <c r="G192" s="109">
        <v>3</v>
      </c>
      <c r="H192" s="110">
        <v>23</v>
      </c>
      <c r="I192" s="110"/>
      <c r="J192" s="110">
        <v>25</v>
      </c>
      <c r="K192" s="110"/>
      <c r="L192" s="111"/>
      <c r="M192" s="112">
        <f t="shared" si="61"/>
        <v>3727.5</v>
      </c>
      <c r="N192" s="277">
        <v>630</v>
      </c>
      <c r="O192" s="262"/>
      <c r="P192" s="135"/>
      <c r="Q192" s="122">
        <f t="shared" si="59"/>
        <v>3097.5</v>
      </c>
      <c r="R192" s="261">
        <v>26</v>
      </c>
    </row>
    <row r="193" spans="1:18" ht="12.75" customHeight="1">
      <c r="A193" s="387"/>
      <c r="B193" s="213" t="s">
        <v>139</v>
      </c>
      <c r="C193" s="109">
        <v>82</v>
      </c>
      <c r="D193" s="109">
        <v>1</v>
      </c>
      <c r="E193" s="109">
        <v>6</v>
      </c>
      <c r="F193" s="109">
        <v>24</v>
      </c>
      <c r="G193" s="109"/>
      <c r="H193" s="110">
        <v>14</v>
      </c>
      <c r="I193" s="110"/>
      <c r="J193" s="110">
        <v>11</v>
      </c>
      <c r="K193" s="110"/>
      <c r="L193" s="111"/>
      <c r="M193" s="112">
        <f t="shared" si="61"/>
        <v>1597.5</v>
      </c>
      <c r="N193" s="277">
        <v>240</v>
      </c>
      <c r="O193" s="262"/>
      <c r="P193" s="135"/>
      <c r="Q193" s="122">
        <f t="shared" si="59"/>
        <v>1357.5</v>
      </c>
      <c r="R193" s="261">
        <v>10</v>
      </c>
    </row>
    <row r="194" spans="1:18" ht="12.75" customHeight="1">
      <c r="A194" s="387"/>
      <c r="B194" s="202" t="s">
        <v>115</v>
      </c>
      <c r="C194" s="109">
        <v>90</v>
      </c>
      <c r="D194" s="109">
        <v>42</v>
      </c>
      <c r="E194" s="109">
        <v>3</v>
      </c>
      <c r="F194" s="109">
        <v>10</v>
      </c>
      <c r="G194" s="109"/>
      <c r="H194" s="110">
        <v>5</v>
      </c>
      <c r="I194" s="110"/>
      <c r="J194" s="110">
        <v>11</v>
      </c>
      <c r="K194" s="110"/>
      <c r="L194" s="111"/>
      <c r="M194" s="112">
        <f t="shared" si="61"/>
        <v>1545</v>
      </c>
      <c r="N194" s="277">
        <v>277.5</v>
      </c>
      <c r="O194" s="262"/>
      <c r="P194" s="135"/>
      <c r="Q194" s="122">
        <f t="shared" si="59"/>
        <v>1267.5</v>
      </c>
      <c r="R194" s="261">
        <v>13</v>
      </c>
    </row>
    <row r="195" spans="1:18" ht="12.75" customHeight="1">
      <c r="A195" s="387"/>
      <c r="B195" s="202" t="s">
        <v>116</v>
      </c>
      <c r="C195" s="109">
        <v>16</v>
      </c>
      <c r="D195" s="109">
        <v>11</v>
      </c>
      <c r="E195" s="109">
        <v>1</v>
      </c>
      <c r="F195" s="109">
        <v>3</v>
      </c>
      <c r="G195" s="109"/>
      <c r="H195" s="110">
        <v>2</v>
      </c>
      <c r="I195" s="110"/>
      <c r="J195" s="110">
        <v>2</v>
      </c>
      <c r="K195" s="110"/>
      <c r="L195" s="111"/>
      <c r="M195" s="112">
        <f t="shared" si="61"/>
        <v>292.5</v>
      </c>
      <c r="N195" s="277">
        <v>30</v>
      </c>
      <c r="O195" s="262"/>
      <c r="P195" s="135">
        <v>15</v>
      </c>
      <c r="Q195" s="122">
        <f t="shared" si="59"/>
        <v>277.5</v>
      </c>
      <c r="R195" s="261">
        <v>2</v>
      </c>
    </row>
    <row r="196" spans="1:18" ht="12.75" customHeight="1">
      <c r="A196" s="387"/>
      <c r="B196" s="116" t="s">
        <v>117</v>
      </c>
      <c r="C196" s="168">
        <f aca="true" t="shared" si="62" ref="C196:P196">SUM(C190:C195)</f>
        <v>491</v>
      </c>
      <c r="D196" s="168">
        <f t="shared" si="62"/>
        <v>76</v>
      </c>
      <c r="E196" s="168">
        <f t="shared" si="62"/>
        <v>89</v>
      </c>
      <c r="F196" s="168">
        <f t="shared" si="62"/>
        <v>110</v>
      </c>
      <c r="G196" s="168">
        <f t="shared" si="62"/>
        <v>3</v>
      </c>
      <c r="H196" s="168">
        <f t="shared" si="62"/>
        <v>54</v>
      </c>
      <c r="I196" s="168">
        <f t="shared" si="62"/>
        <v>0</v>
      </c>
      <c r="J196" s="168">
        <f t="shared" si="62"/>
        <v>60</v>
      </c>
      <c r="K196" s="168">
        <f t="shared" si="62"/>
        <v>0</v>
      </c>
      <c r="L196" s="168">
        <f t="shared" si="62"/>
        <v>0</v>
      </c>
      <c r="M196" s="168">
        <f t="shared" si="62"/>
        <v>9067.5</v>
      </c>
      <c r="N196" s="168">
        <f t="shared" si="62"/>
        <v>1440</v>
      </c>
      <c r="O196" s="169">
        <f t="shared" si="62"/>
        <v>0</v>
      </c>
      <c r="P196" s="169">
        <f t="shared" si="62"/>
        <v>15</v>
      </c>
      <c r="Q196" s="265">
        <f t="shared" si="59"/>
        <v>7642.5</v>
      </c>
      <c r="R196" s="266">
        <f>SUM(R190:R195)</f>
        <v>65</v>
      </c>
    </row>
    <row r="197" spans="1:18" ht="12.75" customHeight="1">
      <c r="A197" s="387">
        <v>43705</v>
      </c>
      <c r="B197" s="202" t="s">
        <v>112</v>
      </c>
      <c r="C197" s="109">
        <v>343</v>
      </c>
      <c r="D197" s="109">
        <v>26</v>
      </c>
      <c r="E197" s="109">
        <v>57</v>
      </c>
      <c r="F197" s="109">
        <v>215</v>
      </c>
      <c r="G197" s="109"/>
      <c r="H197" s="110">
        <v>27</v>
      </c>
      <c r="I197" s="110"/>
      <c r="J197" s="110">
        <v>41</v>
      </c>
      <c r="K197" s="110"/>
      <c r="L197" s="111"/>
      <c r="M197" s="112">
        <f aca="true" t="shared" si="63" ref="M197:M202">SUM(C197*15,F197*7.5,G197*7.5,H197*7.5,I197*7.5,J197*7.5,K197*100,L197*20)</f>
        <v>7267.5</v>
      </c>
      <c r="N197" s="277">
        <v>1065</v>
      </c>
      <c r="O197" s="135">
        <v>2.5</v>
      </c>
      <c r="P197" s="135"/>
      <c r="Q197" s="122">
        <f t="shared" si="59"/>
        <v>6200</v>
      </c>
      <c r="R197" s="261">
        <v>36</v>
      </c>
    </row>
    <row r="198" spans="1:18" ht="12.75" customHeight="1">
      <c r="A198" s="387"/>
      <c r="B198" s="202" t="s">
        <v>113</v>
      </c>
      <c r="C198" s="109"/>
      <c r="D198" s="109"/>
      <c r="E198" s="109"/>
      <c r="F198" s="109"/>
      <c r="G198" s="109"/>
      <c r="H198" s="110"/>
      <c r="I198" s="110"/>
      <c r="J198" s="110"/>
      <c r="K198" s="110"/>
      <c r="L198" s="111"/>
      <c r="M198" s="112">
        <f t="shared" si="63"/>
        <v>0</v>
      </c>
      <c r="N198" s="277"/>
      <c r="O198" s="262"/>
      <c r="P198" s="135"/>
      <c r="Q198" s="122">
        <f t="shared" si="59"/>
        <v>0</v>
      </c>
      <c r="R198" s="261"/>
    </row>
    <row r="199" spans="1:18" ht="12.75" customHeight="1">
      <c r="A199" s="387"/>
      <c r="B199" s="202" t="s">
        <v>114</v>
      </c>
      <c r="C199" s="109"/>
      <c r="D199" s="109"/>
      <c r="E199" s="109"/>
      <c r="F199" s="109"/>
      <c r="G199" s="109"/>
      <c r="H199" s="110"/>
      <c r="I199" s="110"/>
      <c r="J199" s="110"/>
      <c r="K199" s="110"/>
      <c r="L199" s="111"/>
      <c r="M199" s="112">
        <f t="shared" si="63"/>
        <v>0</v>
      </c>
      <c r="N199" s="277"/>
      <c r="O199" s="262"/>
      <c r="P199" s="135"/>
      <c r="Q199" s="122">
        <f t="shared" si="59"/>
        <v>0</v>
      </c>
      <c r="R199" s="261"/>
    </row>
    <row r="200" spans="1:18" ht="12.75" customHeight="1">
      <c r="A200" s="387"/>
      <c r="B200" s="213" t="s">
        <v>139</v>
      </c>
      <c r="C200" s="109">
        <v>90</v>
      </c>
      <c r="D200" s="109">
        <v>1</v>
      </c>
      <c r="E200" s="109">
        <v>6</v>
      </c>
      <c r="F200" s="109">
        <v>15</v>
      </c>
      <c r="G200" s="109"/>
      <c r="H200" s="110">
        <v>8</v>
      </c>
      <c r="I200" s="110"/>
      <c r="J200" s="110">
        <v>8</v>
      </c>
      <c r="K200" s="110"/>
      <c r="L200" s="111"/>
      <c r="M200" s="112">
        <f t="shared" si="63"/>
        <v>1582.5</v>
      </c>
      <c r="N200" s="277">
        <v>270</v>
      </c>
      <c r="O200" s="262"/>
      <c r="P200" s="135"/>
      <c r="Q200" s="122">
        <f t="shared" si="59"/>
        <v>1312.5</v>
      </c>
      <c r="R200" s="261">
        <v>12</v>
      </c>
    </row>
    <row r="201" spans="1:18" ht="12.75" customHeight="1">
      <c r="A201" s="387"/>
      <c r="B201" s="202" t="s">
        <v>115</v>
      </c>
      <c r="C201" s="109">
        <v>111</v>
      </c>
      <c r="D201" s="109">
        <v>26</v>
      </c>
      <c r="E201" s="109">
        <v>10</v>
      </c>
      <c r="F201" s="109">
        <v>16</v>
      </c>
      <c r="G201" s="109">
        <v>1</v>
      </c>
      <c r="H201" s="110">
        <v>9</v>
      </c>
      <c r="I201" s="110"/>
      <c r="J201" s="110">
        <v>19</v>
      </c>
      <c r="K201" s="110"/>
      <c r="L201" s="111"/>
      <c r="M201" s="112">
        <f t="shared" si="63"/>
        <v>2002.5</v>
      </c>
      <c r="N201" s="277">
        <v>330</v>
      </c>
      <c r="O201" s="262">
        <v>30</v>
      </c>
      <c r="P201" s="135"/>
      <c r="Q201" s="122">
        <f t="shared" si="59"/>
        <v>1642.5</v>
      </c>
      <c r="R201" s="261">
        <v>14</v>
      </c>
    </row>
    <row r="202" spans="1:18" ht="12.75" customHeight="1">
      <c r="A202" s="387"/>
      <c r="B202" s="202" t="s">
        <v>116</v>
      </c>
      <c r="C202" s="109">
        <v>23</v>
      </c>
      <c r="D202" s="109">
        <v>30</v>
      </c>
      <c r="E202" s="109">
        <v>15</v>
      </c>
      <c r="F202" s="109">
        <v>1</v>
      </c>
      <c r="G202" s="109"/>
      <c r="H202" s="110">
        <v>9</v>
      </c>
      <c r="I202" s="110"/>
      <c r="J202" s="110">
        <v>3</v>
      </c>
      <c r="K202" s="110"/>
      <c r="L202" s="111"/>
      <c r="M202" s="112">
        <f t="shared" si="63"/>
        <v>442.5</v>
      </c>
      <c r="N202" s="277">
        <v>97.5</v>
      </c>
      <c r="O202" s="262"/>
      <c r="P202" s="135"/>
      <c r="Q202" s="122">
        <f t="shared" si="59"/>
        <v>345</v>
      </c>
      <c r="R202" s="261">
        <v>4</v>
      </c>
    </row>
    <row r="203" spans="1:18" ht="12.75" customHeight="1">
      <c r="A203" s="387"/>
      <c r="B203" s="116" t="s">
        <v>117</v>
      </c>
      <c r="C203" s="168">
        <f aca="true" t="shared" si="64" ref="C203:P203">SUM(C197:C202)</f>
        <v>567</v>
      </c>
      <c r="D203" s="168">
        <f t="shared" si="64"/>
        <v>83</v>
      </c>
      <c r="E203" s="168">
        <f t="shared" si="64"/>
        <v>88</v>
      </c>
      <c r="F203" s="168">
        <f t="shared" si="64"/>
        <v>247</v>
      </c>
      <c r="G203" s="168">
        <f t="shared" si="64"/>
        <v>1</v>
      </c>
      <c r="H203" s="168">
        <f t="shared" si="64"/>
        <v>53</v>
      </c>
      <c r="I203" s="168">
        <f t="shared" si="64"/>
        <v>0</v>
      </c>
      <c r="J203" s="168">
        <f t="shared" si="64"/>
        <v>71</v>
      </c>
      <c r="K203" s="168">
        <f t="shared" si="64"/>
        <v>0</v>
      </c>
      <c r="L203" s="168">
        <f t="shared" si="64"/>
        <v>0</v>
      </c>
      <c r="M203" s="168">
        <f t="shared" si="64"/>
        <v>11295</v>
      </c>
      <c r="N203" s="168">
        <f t="shared" si="64"/>
        <v>1762.5</v>
      </c>
      <c r="O203" s="169">
        <f t="shared" si="64"/>
        <v>32.5</v>
      </c>
      <c r="P203" s="169">
        <f t="shared" si="64"/>
        <v>0</v>
      </c>
      <c r="Q203" s="265">
        <f t="shared" si="59"/>
        <v>9500</v>
      </c>
      <c r="R203" s="266">
        <f>SUM(R197:R202)</f>
        <v>66</v>
      </c>
    </row>
    <row r="204" spans="1:18" ht="12.75" customHeight="1">
      <c r="A204" s="387">
        <v>43706</v>
      </c>
      <c r="B204" s="202" t="s">
        <v>112</v>
      </c>
      <c r="C204" s="109">
        <v>122</v>
      </c>
      <c r="D204" s="109">
        <v>29</v>
      </c>
      <c r="E204" s="109">
        <v>155</v>
      </c>
      <c r="F204" s="109">
        <v>88</v>
      </c>
      <c r="G204" s="109"/>
      <c r="H204" s="110">
        <v>22</v>
      </c>
      <c r="I204" s="110"/>
      <c r="J204" s="110">
        <v>14</v>
      </c>
      <c r="K204" s="110">
        <v>2</v>
      </c>
      <c r="L204" s="111">
        <v>1</v>
      </c>
      <c r="M204" s="112">
        <f aca="true" t="shared" si="65" ref="M204:M209">SUM(C204*15,F204*7.5,G204*7.5,H204*7.5,I204*7.5,J204*7.5,K204*100,L204*20)</f>
        <v>2980</v>
      </c>
      <c r="N204" s="277">
        <v>865</v>
      </c>
      <c r="O204" s="135"/>
      <c r="P204" s="135"/>
      <c r="Q204" s="122">
        <f t="shared" si="59"/>
        <v>2115</v>
      </c>
      <c r="R204" s="261">
        <v>24</v>
      </c>
    </row>
    <row r="205" spans="1:18" ht="12.75" customHeight="1">
      <c r="A205" s="387"/>
      <c r="B205" s="202" t="s">
        <v>113</v>
      </c>
      <c r="C205" s="109"/>
      <c r="D205" s="109"/>
      <c r="E205" s="109">
        <v>88</v>
      </c>
      <c r="F205" s="109"/>
      <c r="G205" s="109"/>
      <c r="H205" s="110"/>
      <c r="I205" s="110"/>
      <c r="J205" s="110"/>
      <c r="K205" s="110"/>
      <c r="L205" s="111"/>
      <c r="M205" s="112">
        <f t="shared" si="65"/>
        <v>0</v>
      </c>
      <c r="N205" s="277"/>
      <c r="O205" s="262"/>
      <c r="P205" s="135"/>
      <c r="Q205" s="122">
        <f t="shared" si="59"/>
        <v>0</v>
      </c>
      <c r="R205" s="261"/>
    </row>
    <row r="206" spans="1:18" ht="12.75" customHeight="1">
      <c r="A206" s="387"/>
      <c r="B206" s="202" t="s">
        <v>114</v>
      </c>
      <c r="C206" s="109">
        <v>171</v>
      </c>
      <c r="D206" s="109"/>
      <c r="E206" s="109">
        <v>54</v>
      </c>
      <c r="F206" s="109">
        <v>69</v>
      </c>
      <c r="G206" s="109"/>
      <c r="H206" s="110">
        <v>20</v>
      </c>
      <c r="I206" s="110"/>
      <c r="J206" s="110">
        <v>21</v>
      </c>
      <c r="K206" s="110"/>
      <c r="L206" s="111"/>
      <c r="M206" s="112">
        <f t="shared" si="65"/>
        <v>3390</v>
      </c>
      <c r="N206" s="277">
        <v>667.5</v>
      </c>
      <c r="O206" s="262"/>
      <c r="P206" s="135"/>
      <c r="Q206" s="122">
        <f t="shared" si="59"/>
        <v>2722.5</v>
      </c>
      <c r="R206" s="261">
        <v>29</v>
      </c>
    </row>
    <row r="207" spans="1:18" ht="12.75" customHeight="1">
      <c r="A207" s="387"/>
      <c r="B207" s="213" t="s">
        <v>139</v>
      </c>
      <c r="C207" s="109">
        <v>89</v>
      </c>
      <c r="D207" s="109">
        <v>0</v>
      </c>
      <c r="E207" s="109">
        <v>1</v>
      </c>
      <c r="F207" s="109">
        <v>19</v>
      </c>
      <c r="G207" s="109"/>
      <c r="H207" s="110">
        <v>7</v>
      </c>
      <c r="I207" s="110"/>
      <c r="J207" s="110">
        <v>12</v>
      </c>
      <c r="K207" s="110"/>
      <c r="L207" s="111"/>
      <c r="M207" s="112">
        <f t="shared" si="65"/>
        <v>1620</v>
      </c>
      <c r="N207" s="277">
        <v>435</v>
      </c>
      <c r="O207" s="262"/>
      <c r="P207" s="135"/>
      <c r="Q207" s="122">
        <f t="shared" si="59"/>
        <v>1185</v>
      </c>
      <c r="R207" s="261">
        <v>20</v>
      </c>
    </row>
    <row r="208" spans="1:18" ht="12.75" customHeight="1">
      <c r="A208" s="387"/>
      <c r="B208" s="202" t="s">
        <v>115</v>
      </c>
      <c r="C208" s="109">
        <v>80</v>
      </c>
      <c r="D208" s="109">
        <v>23</v>
      </c>
      <c r="E208" s="109">
        <v>12</v>
      </c>
      <c r="F208" s="109">
        <v>20</v>
      </c>
      <c r="G208" s="109"/>
      <c r="H208" s="110">
        <v>3</v>
      </c>
      <c r="I208" s="110"/>
      <c r="J208" s="110">
        <v>9</v>
      </c>
      <c r="K208" s="110"/>
      <c r="L208" s="111"/>
      <c r="M208" s="112">
        <f t="shared" si="65"/>
        <v>1440</v>
      </c>
      <c r="N208" s="277">
        <v>292.5</v>
      </c>
      <c r="O208" s="262"/>
      <c r="P208" s="135"/>
      <c r="Q208" s="122">
        <f t="shared" si="59"/>
        <v>1147.5</v>
      </c>
      <c r="R208" s="261">
        <v>15</v>
      </c>
    </row>
    <row r="209" spans="1:18" ht="12.75" customHeight="1">
      <c r="A209" s="387"/>
      <c r="B209" s="202" t="s">
        <v>116</v>
      </c>
      <c r="C209" s="109">
        <v>16</v>
      </c>
      <c r="D209" s="109">
        <v>15</v>
      </c>
      <c r="E209" s="109">
        <v>4</v>
      </c>
      <c r="F209" s="109">
        <v>2</v>
      </c>
      <c r="G209" s="109"/>
      <c r="H209" s="110">
        <v>1</v>
      </c>
      <c r="I209" s="110"/>
      <c r="J209" s="110">
        <v>3</v>
      </c>
      <c r="K209" s="110"/>
      <c r="L209" s="111"/>
      <c r="M209" s="112">
        <f t="shared" si="65"/>
        <v>285</v>
      </c>
      <c r="N209" s="277">
        <v>105</v>
      </c>
      <c r="O209" s="262"/>
      <c r="P209" s="135"/>
      <c r="Q209" s="122">
        <f t="shared" si="59"/>
        <v>180</v>
      </c>
      <c r="R209" s="261">
        <v>2</v>
      </c>
    </row>
    <row r="210" spans="1:18" ht="12.75" customHeight="1">
      <c r="A210" s="387"/>
      <c r="B210" s="116" t="s">
        <v>117</v>
      </c>
      <c r="C210" s="168">
        <f aca="true" t="shared" si="66" ref="C210:P210">SUM(C204:C209)</f>
        <v>478</v>
      </c>
      <c r="D210" s="168">
        <f t="shared" si="66"/>
        <v>67</v>
      </c>
      <c r="E210" s="168">
        <f t="shared" si="66"/>
        <v>314</v>
      </c>
      <c r="F210" s="168">
        <f t="shared" si="66"/>
        <v>198</v>
      </c>
      <c r="G210" s="168">
        <f t="shared" si="66"/>
        <v>0</v>
      </c>
      <c r="H210" s="168">
        <f t="shared" si="66"/>
        <v>53</v>
      </c>
      <c r="I210" s="168">
        <f t="shared" si="66"/>
        <v>0</v>
      </c>
      <c r="J210" s="168">
        <f t="shared" si="66"/>
        <v>59</v>
      </c>
      <c r="K210" s="168">
        <f t="shared" si="66"/>
        <v>2</v>
      </c>
      <c r="L210" s="168">
        <f t="shared" si="66"/>
        <v>1</v>
      </c>
      <c r="M210" s="168">
        <f t="shared" si="66"/>
        <v>9715</v>
      </c>
      <c r="N210" s="168">
        <f t="shared" si="66"/>
        <v>2365</v>
      </c>
      <c r="O210" s="169">
        <f t="shared" si="66"/>
        <v>0</v>
      </c>
      <c r="P210" s="169">
        <f t="shared" si="66"/>
        <v>0</v>
      </c>
      <c r="Q210" s="265">
        <f t="shared" si="59"/>
        <v>7350</v>
      </c>
      <c r="R210" s="266">
        <f>SUM(R204:R209)</f>
        <v>90</v>
      </c>
    </row>
    <row r="211" spans="1:18" ht="12.75" customHeight="1">
      <c r="A211" s="387">
        <v>43707</v>
      </c>
      <c r="B211" s="202" t="s">
        <v>112</v>
      </c>
      <c r="C211" s="109">
        <v>55</v>
      </c>
      <c r="D211" s="109">
        <v>46</v>
      </c>
      <c r="E211" s="109">
        <v>37</v>
      </c>
      <c r="F211" s="109">
        <v>11</v>
      </c>
      <c r="G211" s="109"/>
      <c r="H211" s="110">
        <v>5</v>
      </c>
      <c r="I211" s="110"/>
      <c r="J211" s="110">
        <v>9</v>
      </c>
      <c r="K211" s="110"/>
      <c r="L211" s="111"/>
      <c r="M211" s="112">
        <f aca="true" t="shared" si="67" ref="M211:M216">SUM(C211*15,F211*7.5,G211*7.5,H211*7.5,I211*7.5,J211*7.5,K211*100,L211*20)</f>
        <v>1012.5</v>
      </c>
      <c r="N211" s="277">
        <v>315</v>
      </c>
      <c r="O211" s="135"/>
      <c r="P211" s="135"/>
      <c r="Q211" s="122">
        <f t="shared" si="59"/>
        <v>697.5</v>
      </c>
      <c r="R211" s="261">
        <v>15</v>
      </c>
    </row>
    <row r="212" spans="1:18" ht="12.75" customHeight="1">
      <c r="A212" s="387"/>
      <c r="B212" s="202" t="s">
        <v>113</v>
      </c>
      <c r="C212" s="109"/>
      <c r="D212" s="109"/>
      <c r="E212" s="109"/>
      <c r="F212" s="109"/>
      <c r="G212" s="109"/>
      <c r="H212" s="110"/>
      <c r="I212" s="110"/>
      <c r="J212" s="110"/>
      <c r="K212" s="110"/>
      <c r="L212" s="111"/>
      <c r="M212" s="112">
        <f t="shared" si="67"/>
        <v>0</v>
      </c>
      <c r="N212" s="277"/>
      <c r="O212" s="262"/>
      <c r="P212" s="135"/>
      <c r="Q212" s="122">
        <f t="shared" si="59"/>
        <v>0</v>
      </c>
      <c r="R212" s="261"/>
    </row>
    <row r="213" spans="1:18" ht="12.75" customHeight="1">
      <c r="A213" s="387"/>
      <c r="B213" s="202" t="s">
        <v>114</v>
      </c>
      <c r="C213" s="109">
        <v>207</v>
      </c>
      <c r="D213" s="109"/>
      <c r="E213" s="109">
        <v>15</v>
      </c>
      <c r="F213" s="109">
        <v>63</v>
      </c>
      <c r="G213" s="109">
        <v>1</v>
      </c>
      <c r="H213" s="110">
        <v>15</v>
      </c>
      <c r="I213" s="110">
        <v>1</v>
      </c>
      <c r="J213" s="110">
        <v>36</v>
      </c>
      <c r="K213" s="110"/>
      <c r="L213" s="111"/>
      <c r="M213" s="112">
        <f t="shared" si="67"/>
        <v>3975</v>
      </c>
      <c r="N213" s="277">
        <v>502.5</v>
      </c>
      <c r="O213" s="262"/>
      <c r="P213" s="135"/>
      <c r="Q213" s="122">
        <f t="shared" si="59"/>
        <v>3472.5</v>
      </c>
      <c r="R213" s="261">
        <v>20</v>
      </c>
    </row>
    <row r="214" spans="1:18" ht="12.75" customHeight="1">
      <c r="A214" s="387"/>
      <c r="B214" s="213" t="s">
        <v>139</v>
      </c>
      <c r="C214" s="109">
        <v>103</v>
      </c>
      <c r="D214" s="109">
        <v>0</v>
      </c>
      <c r="E214" s="109">
        <v>2</v>
      </c>
      <c r="F214" s="109">
        <v>9</v>
      </c>
      <c r="G214" s="109"/>
      <c r="H214" s="110">
        <v>9</v>
      </c>
      <c r="I214" s="110"/>
      <c r="J214" s="110">
        <v>5</v>
      </c>
      <c r="K214" s="110"/>
      <c r="L214" s="111"/>
      <c r="M214" s="112">
        <f t="shared" si="67"/>
        <v>1717.5</v>
      </c>
      <c r="N214" s="277">
        <v>570</v>
      </c>
      <c r="O214" s="262"/>
      <c r="P214" s="135"/>
      <c r="Q214" s="122">
        <f t="shared" si="59"/>
        <v>1147.5</v>
      </c>
      <c r="R214" s="261">
        <v>24</v>
      </c>
    </row>
    <row r="215" spans="1:18" ht="12.75" customHeight="1">
      <c r="A215" s="387"/>
      <c r="B215" s="202" t="s">
        <v>115</v>
      </c>
      <c r="C215" s="109">
        <v>45</v>
      </c>
      <c r="D215" s="109">
        <v>30</v>
      </c>
      <c r="E215" s="109">
        <v>4</v>
      </c>
      <c r="F215" s="109">
        <v>22</v>
      </c>
      <c r="G215" s="109"/>
      <c r="H215" s="110">
        <v>4</v>
      </c>
      <c r="I215" s="110">
        <v>1</v>
      </c>
      <c r="J215" s="110">
        <v>18</v>
      </c>
      <c r="K215" s="110"/>
      <c r="L215" s="111"/>
      <c r="M215" s="112">
        <f t="shared" si="67"/>
        <v>1012.5</v>
      </c>
      <c r="N215" s="277">
        <v>322.5</v>
      </c>
      <c r="O215" s="262"/>
      <c r="P215" s="135"/>
      <c r="Q215" s="122">
        <f t="shared" si="59"/>
        <v>690</v>
      </c>
      <c r="R215" s="261">
        <v>14</v>
      </c>
    </row>
    <row r="216" spans="1:18" ht="12.75" customHeight="1">
      <c r="A216" s="387"/>
      <c r="B216" s="202" t="s">
        <v>116</v>
      </c>
      <c r="C216" s="109">
        <v>22</v>
      </c>
      <c r="D216" s="109">
        <v>16</v>
      </c>
      <c r="E216" s="109">
        <v>33</v>
      </c>
      <c r="F216" s="109">
        <v>1</v>
      </c>
      <c r="G216" s="109">
        <v>1</v>
      </c>
      <c r="H216" s="110">
        <v>3</v>
      </c>
      <c r="I216" s="110"/>
      <c r="J216" s="110">
        <v>6</v>
      </c>
      <c r="K216" s="110"/>
      <c r="L216" s="111"/>
      <c r="M216" s="112">
        <f t="shared" si="67"/>
        <v>412.5</v>
      </c>
      <c r="N216" s="277">
        <v>127.5</v>
      </c>
      <c r="O216" s="262"/>
      <c r="P216" s="135"/>
      <c r="Q216" s="122">
        <f t="shared" si="59"/>
        <v>285</v>
      </c>
      <c r="R216" s="261">
        <v>5</v>
      </c>
    </row>
    <row r="217" spans="1:18" ht="12.75" customHeight="1">
      <c r="A217" s="387"/>
      <c r="B217" s="116" t="s">
        <v>117</v>
      </c>
      <c r="C217" s="168">
        <f aca="true" t="shared" si="68" ref="C217:P217">SUM(C211:C216)</f>
        <v>432</v>
      </c>
      <c r="D217" s="168">
        <f t="shared" si="68"/>
        <v>92</v>
      </c>
      <c r="E217" s="168">
        <f t="shared" si="68"/>
        <v>91</v>
      </c>
      <c r="F217" s="168">
        <f t="shared" si="68"/>
        <v>106</v>
      </c>
      <c r="G217" s="168">
        <f t="shared" si="68"/>
        <v>2</v>
      </c>
      <c r="H217" s="168">
        <f t="shared" si="68"/>
        <v>36</v>
      </c>
      <c r="I217" s="168">
        <f t="shared" si="68"/>
        <v>2</v>
      </c>
      <c r="J217" s="168">
        <f t="shared" si="68"/>
        <v>74</v>
      </c>
      <c r="K217" s="168">
        <f t="shared" si="68"/>
        <v>0</v>
      </c>
      <c r="L217" s="168">
        <f t="shared" si="68"/>
        <v>0</v>
      </c>
      <c r="M217" s="168">
        <f t="shared" si="68"/>
        <v>8130</v>
      </c>
      <c r="N217" s="168">
        <f t="shared" si="68"/>
        <v>1837.5</v>
      </c>
      <c r="O217" s="169">
        <f t="shared" si="68"/>
        <v>0</v>
      </c>
      <c r="P217" s="169">
        <f t="shared" si="68"/>
        <v>0</v>
      </c>
      <c r="Q217" s="265">
        <f t="shared" si="59"/>
        <v>6292.5</v>
      </c>
      <c r="R217" s="266">
        <f>SUM(R211:R216)</f>
        <v>78</v>
      </c>
    </row>
    <row r="218" spans="1:18" ht="12.75" customHeight="1">
      <c r="A218" s="387">
        <v>43708</v>
      </c>
      <c r="B218" s="202" t="s">
        <v>112</v>
      </c>
      <c r="C218" s="109">
        <v>380</v>
      </c>
      <c r="D218" s="109">
        <v>82</v>
      </c>
      <c r="E218" s="109">
        <v>31</v>
      </c>
      <c r="F218" s="109">
        <v>70</v>
      </c>
      <c r="G218" s="109">
        <v>2</v>
      </c>
      <c r="H218" s="110">
        <v>55</v>
      </c>
      <c r="I218" s="110"/>
      <c r="J218" s="110">
        <v>69</v>
      </c>
      <c r="K218" s="110"/>
      <c r="L218" s="111">
        <v>1</v>
      </c>
      <c r="M218" s="112">
        <f aca="true" t="shared" si="69" ref="M218:M223">SUM(C218*15,F218*7.5,G218*7.5,H218*7.5,I218*7.5,J218*7.5,K218*100,L218*20)</f>
        <v>7190</v>
      </c>
      <c r="N218" s="277">
        <v>2870</v>
      </c>
      <c r="O218" s="135"/>
      <c r="P218" s="135"/>
      <c r="Q218" s="122">
        <f t="shared" si="59"/>
        <v>4320</v>
      </c>
      <c r="R218" s="261">
        <v>106</v>
      </c>
    </row>
    <row r="219" spans="1:18" ht="12.75" customHeight="1">
      <c r="A219" s="387"/>
      <c r="B219" s="202" t="s">
        <v>113</v>
      </c>
      <c r="C219" s="109"/>
      <c r="D219" s="109"/>
      <c r="E219" s="109"/>
      <c r="F219" s="109"/>
      <c r="G219" s="109"/>
      <c r="H219" s="110"/>
      <c r="I219" s="110"/>
      <c r="J219" s="110"/>
      <c r="K219" s="110"/>
      <c r="L219" s="111"/>
      <c r="M219" s="112">
        <f t="shared" si="69"/>
        <v>0</v>
      </c>
      <c r="N219" s="277"/>
      <c r="O219" s="262"/>
      <c r="P219" s="135"/>
      <c r="Q219" s="122">
        <f t="shared" si="59"/>
        <v>0</v>
      </c>
      <c r="R219" s="261"/>
    </row>
    <row r="220" spans="1:18" ht="12.75" customHeight="1">
      <c r="A220" s="387"/>
      <c r="B220" s="202" t="s">
        <v>114</v>
      </c>
      <c r="C220" s="109">
        <v>385</v>
      </c>
      <c r="D220" s="109"/>
      <c r="E220" s="109">
        <v>69</v>
      </c>
      <c r="F220" s="109">
        <v>102</v>
      </c>
      <c r="G220" s="109">
        <v>5</v>
      </c>
      <c r="H220" s="110">
        <v>39</v>
      </c>
      <c r="I220" s="110"/>
      <c r="J220" s="110">
        <v>102</v>
      </c>
      <c r="K220" s="110">
        <v>2</v>
      </c>
      <c r="L220" s="111">
        <v>6</v>
      </c>
      <c r="M220" s="112">
        <f t="shared" si="69"/>
        <v>7955</v>
      </c>
      <c r="N220" s="277">
        <v>3102.5</v>
      </c>
      <c r="O220" s="262"/>
      <c r="P220" s="135"/>
      <c r="Q220" s="122">
        <f t="shared" si="59"/>
        <v>4852.5</v>
      </c>
      <c r="R220" s="261">
        <v>115</v>
      </c>
    </row>
    <row r="221" spans="1:18" ht="12.75" customHeight="1">
      <c r="A221" s="387"/>
      <c r="B221" s="213" t="s">
        <v>139</v>
      </c>
      <c r="C221" s="109">
        <v>177</v>
      </c>
      <c r="D221" s="109">
        <v>0</v>
      </c>
      <c r="E221" s="109">
        <v>9</v>
      </c>
      <c r="F221" s="109">
        <v>69</v>
      </c>
      <c r="G221" s="109"/>
      <c r="H221" s="110">
        <v>28</v>
      </c>
      <c r="I221" s="110"/>
      <c r="J221" s="110">
        <v>28</v>
      </c>
      <c r="K221" s="110"/>
      <c r="L221" s="111"/>
      <c r="M221" s="112">
        <f t="shared" si="69"/>
        <v>3592.5</v>
      </c>
      <c r="N221" s="277">
        <v>1072.5</v>
      </c>
      <c r="O221" s="262"/>
      <c r="P221" s="135"/>
      <c r="Q221" s="122">
        <f t="shared" si="59"/>
        <v>2520</v>
      </c>
      <c r="R221" s="261">
        <v>49</v>
      </c>
    </row>
    <row r="222" spans="1:18" ht="12.75" customHeight="1">
      <c r="A222" s="387"/>
      <c r="B222" s="202" t="s">
        <v>115</v>
      </c>
      <c r="C222" s="109">
        <v>164</v>
      </c>
      <c r="D222" s="109">
        <v>15</v>
      </c>
      <c r="E222" s="109">
        <v>18</v>
      </c>
      <c r="F222" s="109">
        <v>31</v>
      </c>
      <c r="G222" s="109">
        <v>4</v>
      </c>
      <c r="H222" s="110">
        <v>30</v>
      </c>
      <c r="I222" s="110"/>
      <c r="J222" s="110">
        <v>32</v>
      </c>
      <c r="K222" s="110"/>
      <c r="L222" s="111"/>
      <c r="M222" s="112">
        <f t="shared" si="69"/>
        <v>3187.5</v>
      </c>
      <c r="N222" s="277">
        <v>1305</v>
      </c>
      <c r="O222" s="262"/>
      <c r="P222" s="135"/>
      <c r="Q222" s="122">
        <f t="shared" si="59"/>
        <v>1882.5</v>
      </c>
      <c r="R222" s="261">
        <v>49</v>
      </c>
    </row>
    <row r="223" spans="1:18" ht="12.75" customHeight="1">
      <c r="A223" s="387"/>
      <c r="B223" s="202" t="s">
        <v>116</v>
      </c>
      <c r="C223" s="109">
        <v>56</v>
      </c>
      <c r="D223" s="109">
        <v>47</v>
      </c>
      <c r="E223" s="109">
        <v>19</v>
      </c>
      <c r="F223" s="109">
        <v>8</v>
      </c>
      <c r="G223" s="109"/>
      <c r="H223" s="110">
        <v>5</v>
      </c>
      <c r="I223" s="110"/>
      <c r="J223" s="110">
        <v>14</v>
      </c>
      <c r="K223" s="110"/>
      <c r="L223" s="111"/>
      <c r="M223" s="112">
        <f t="shared" si="69"/>
        <v>1042.5</v>
      </c>
      <c r="N223" s="277">
        <v>420</v>
      </c>
      <c r="O223" s="262"/>
      <c r="P223" s="135"/>
      <c r="Q223" s="122">
        <f t="shared" si="59"/>
        <v>622.5</v>
      </c>
      <c r="R223" s="261">
        <v>17</v>
      </c>
    </row>
    <row r="224" spans="1:18" ht="12.75" customHeight="1">
      <c r="A224" s="387"/>
      <c r="B224" s="116" t="s">
        <v>117</v>
      </c>
      <c r="C224" s="168">
        <f aca="true" t="shared" si="70" ref="C224:P224">SUM(C218:C223)</f>
        <v>1162</v>
      </c>
      <c r="D224" s="168">
        <f t="shared" si="70"/>
        <v>144</v>
      </c>
      <c r="E224" s="168">
        <f t="shared" si="70"/>
        <v>146</v>
      </c>
      <c r="F224" s="168">
        <f t="shared" si="70"/>
        <v>280</v>
      </c>
      <c r="G224" s="168">
        <f t="shared" si="70"/>
        <v>11</v>
      </c>
      <c r="H224" s="168">
        <f t="shared" si="70"/>
        <v>157</v>
      </c>
      <c r="I224" s="168">
        <f t="shared" si="70"/>
        <v>0</v>
      </c>
      <c r="J224" s="168">
        <f t="shared" si="70"/>
        <v>245</v>
      </c>
      <c r="K224" s="168">
        <f t="shared" si="70"/>
        <v>2</v>
      </c>
      <c r="L224" s="168">
        <f t="shared" si="70"/>
        <v>7</v>
      </c>
      <c r="M224" s="168">
        <f t="shared" si="70"/>
        <v>22967.5</v>
      </c>
      <c r="N224" s="168">
        <f t="shared" si="70"/>
        <v>8770</v>
      </c>
      <c r="O224" s="169">
        <f t="shared" si="70"/>
        <v>0</v>
      </c>
      <c r="P224" s="169">
        <f t="shared" si="70"/>
        <v>0</v>
      </c>
      <c r="Q224" s="265">
        <f t="shared" si="59"/>
        <v>14197.5</v>
      </c>
      <c r="R224" s="266">
        <f>SUM(R218:R223)</f>
        <v>336</v>
      </c>
    </row>
    <row r="225" spans="1:18" ht="12.75" customHeight="1">
      <c r="A225" s="385" t="s">
        <v>118</v>
      </c>
      <c r="B225" s="385">
        <v>920</v>
      </c>
      <c r="C225" s="253">
        <f aca="true" t="shared" si="71" ref="C225:R225">SUM(C189,C196,C203,C210,C217,C224)</f>
        <v>3676</v>
      </c>
      <c r="D225" s="253">
        <f t="shared" si="71"/>
        <v>522</v>
      </c>
      <c r="E225" s="253">
        <f t="shared" si="71"/>
        <v>810</v>
      </c>
      <c r="F225" s="253">
        <f t="shared" si="71"/>
        <v>1040</v>
      </c>
      <c r="G225" s="253">
        <f t="shared" si="71"/>
        <v>17</v>
      </c>
      <c r="H225" s="253">
        <f t="shared" si="71"/>
        <v>393</v>
      </c>
      <c r="I225" s="253">
        <f t="shared" si="71"/>
        <v>2</v>
      </c>
      <c r="J225" s="253">
        <f t="shared" si="71"/>
        <v>573</v>
      </c>
      <c r="K225" s="253">
        <f t="shared" si="71"/>
        <v>5</v>
      </c>
      <c r="L225" s="253">
        <f t="shared" si="71"/>
        <v>9</v>
      </c>
      <c r="M225" s="253">
        <f t="shared" si="71"/>
        <v>71007.5</v>
      </c>
      <c r="N225" s="253">
        <f t="shared" si="71"/>
        <v>17635</v>
      </c>
      <c r="O225" s="253">
        <f t="shared" si="71"/>
        <v>32.5</v>
      </c>
      <c r="P225" s="253">
        <f t="shared" si="71"/>
        <v>17.5</v>
      </c>
      <c r="Q225" s="253">
        <f t="shared" si="71"/>
        <v>53357.5</v>
      </c>
      <c r="R225" s="253">
        <f t="shared" si="71"/>
        <v>695</v>
      </c>
    </row>
    <row r="226" spans="1:18" ht="12.75" customHeight="1">
      <c r="A226" s="409"/>
      <c r="B226" s="409"/>
      <c r="C226" s="257">
        <f aca="true" t="shared" si="72" ref="C226:R226">SUM(C32,C82,C132,C182,C225)</f>
        <v>23458</v>
      </c>
      <c r="D226" s="257">
        <f t="shared" si="72"/>
        <v>2585</v>
      </c>
      <c r="E226" s="257">
        <f t="shared" si="72"/>
        <v>3202</v>
      </c>
      <c r="F226" s="257">
        <f t="shared" si="72"/>
        <v>5322</v>
      </c>
      <c r="G226" s="257">
        <f t="shared" si="72"/>
        <v>172</v>
      </c>
      <c r="H226" s="257">
        <f t="shared" si="72"/>
        <v>3193</v>
      </c>
      <c r="I226" s="257">
        <f t="shared" si="72"/>
        <v>17</v>
      </c>
      <c r="J226" s="257">
        <f t="shared" si="72"/>
        <v>3140</v>
      </c>
      <c r="K226" s="257">
        <f t="shared" si="72"/>
        <v>15</v>
      </c>
      <c r="L226" s="257">
        <f t="shared" si="72"/>
        <v>29</v>
      </c>
      <c r="M226" s="257">
        <f t="shared" si="72"/>
        <v>442780</v>
      </c>
      <c r="N226" s="257">
        <f t="shared" si="72"/>
        <v>108275</v>
      </c>
      <c r="O226" s="257">
        <f t="shared" si="72"/>
        <v>105</v>
      </c>
      <c r="P226" s="257">
        <f t="shared" si="72"/>
        <v>55</v>
      </c>
      <c r="Q226" s="257">
        <f t="shared" si="72"/>
        <v>334456</v>
      </c>
      <c r="R226" s="257">
        <f t="shared" si="72"/>
        <v>4195</v>
      </c>
    </row>
  </sheetData>
  <sheetProtection selectLockedCells="1" selectUnlockedCells="1"/>
  <mergeCells count="42">
    <mergeCell ref="A1:R1"/>
    <mergeCell ref="A2:B2"/>
    <mergeCell ref="C2:E2"/>
    <mergeCell ref="F2:J2"/>
    <mergeCell ref="K2:L2"/>
    <mergeCell ref="A4:A10"/>
    <mergeCell ref="A11:A17"/>
    <mergeCell ref="A18:A24"/>
    <mergeCell ref="A25:A31"/>
    <mergeCell ref="A32:B32"/>
    <mergeCell ref="A33:A39"/>
    <mergeCell ref="A40:A46"/>
    <mergeCell ref="A47:A53"/>
    <mergeCell ref="A54:A60"/>
    <mergeCell ref="A61:A67"/>
    <mergeCell ref="A68:A74"/>
    <mergeCell ref="A75:A81"/>
    <mergeCell ref="A82:B82"/>
    <mergeCell ref="A83:A89"/>
    <mergeCell ref="A90:A96"/>
    <mergeCell ref="A97:A103"/>
    <mergeCell ref="A104:A110"/>
    <mergeCell ref="A111:A117"/>
    <mergeCell ref="A118:A124"/>
    <mergeCell ref="A125:A131"/>
    <mergeCell ref="A132:B132"/>
    <mergeCell ref="A133:A139"/>
    <mergeCell ref="A140:A146"/>
    <mergeCell ref="A147:A153"/>
    <mergeCell ref="A154:A160"/>
    <mergeCell ref="A161:A167"/>
    <mergeCell ref="A168:A174"/>
    <mergeCell ref="A175:A181"/>
    <mergeCell ref="A182:B182"/>
    <mergeCell ref="A183:A189"/>
    <mergeCell ref="A190:A196"/>
    <mergeCell ref="A197:A203"/>
    <mergeCell ref="A204:A210"/>
    <mergeCell ref="A211:A217"/>
    <mergeCell ref="A218:A224"/>
    <mergeCell ref="A225:B225"/>
    <mergeCell ref="A226:B2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JBRJ</cp:lastModifiedBy>
  <dcterms:modified xsi:type="dcterms:W3CDTF">2021-05-31T12:59:42Z</dcterms:modified>
  <cp:category/>
  <cp:version/>
  <cp:contentType/>
  <cp:contentStatus/>
</cp:coreProperties>
</file>