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0" windowHeight="8195" tabRatio="500" firstSheet="4" activeTab="12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Arrecadação" sheetId="13" r:id="rId13"/>
    <sheet name="Gráficos" sheetId="14" r:id="rId14"/>
  </sheets>
  <definedNames>
    <definedName name="_xlnm.Print_Area" localSheetId="3">'Abril'!$A$1:$C$1</definedName>
    <definedName name="_xlnm.Print_Area" localSheetId="1">'Fevereiro'!$A$1:$B$93</definedName>
    <definedName name="_xlnm.Print_Area" localSheetId="0">'Janeiro'!$A$7:$K$7</definedName>
    <definedName name="_xlnm.Print_Area" localSheetId="5">'Junho'!$A$1</definedName>
    <definedName name="Excel_BuiltIn_Print_Area" localSheetId="3">'Abril'!$A$1:$C$1</definedName>
    <definedName name="Excel_BuiltIn_Print_Area" localSheetId="1">'Fevereiro'!$A$1:$B$93</definedName>
    <definedName name="Excel_BuiltIn_Print_Area" localSheetId="0">'Janeiro'!$A$7:$K$7</definedName>
    <definedName name="Excel_BuiltIn_Print_Area" localSheetId="5">'Junho'!$A$1</definedName>
    <definedName name="Excel_BuiltIn_Print_Area_1_1">'Janeiro'!$A$1:$K$1</definedName>
    <definedName name="Excel_BuiltIn_Print_Area_1_1_1">NA()</definedName>
    <definedName name="Excel_BuiltIn_Print_Area_4_1">NA()</definedName>
    <definedName name="Excel_BuiltIn_Print_Area_6_1">'Junho'!#REF!</definedName>
    <definedName name="Excel_BuiltIn_Print_Area_6_1_1">NA()</definedName>
  </definedNames>
  <calcPr fullCalcOnLoad="1"/>
</workbook>
</file>

<file path=xl/sharedStrings.xml><?xml version="1.0" encoding="utf-8"?>
<sst xmlns="http://schemas.openxmlformats.org/spreadsheetml/2006/main" count="1503" uniqueCount="115">
  <si>
    <t>BOLETIM DE ARRECADAÇÃO</t>
  </si>
  <si>
    <t>Janeiro/2011</t>
  </si>
  <si>
    <t xml:space="preserve">VISITANTES </t>
  </si>
  <si>
    <t>ESTACIONAMENTO</t>
  </si>
  <si>
    <t>VALOR ARRECAD.</t>
  </si>
  <si>
    <t>TOTAL DIA</t>
  </si>
  <si>
    <t>DATA</t>
  </si>
  <si>
    <t>PORTÃO</t>
  </si>
  <si>
    <t>PAGANT.</t>
  </si>
  <si>
    <t>NÃO PAG.</t>
  </si>
  <si>
    <t>VAN</t>
  </si>
  <si>
    <t>AUTOM.</t>
  </si>
  <si>
    <t>MOTO</t>
  </si>
  <si>
    <t>Pag. Cartões</t>
  </si>
  <si>
    <t>(R$)</t>
  </si>
  <si>
    <t>Nova bilheteria</t>
  </si>
  <si>
    <t>FERIADO</t>
  </si>
  <si>
    <t>Nova bilheteria - 02</t>
  </si>
  <si>
    <t>Pacheco Leão</t>
  </si>
  <si>
    <t>Nova Bilheteria – 02</t>
  </si>
  <si>
    <t>TOTAL DA SEMANA</t>
  </si>
  <si>
    <t>Fevereiro/2011</t>
  </si>
  <si>
    <t>.</t>
  </si>
  <si>
    <t xml:space="preserve">             </t>
  </si>
  <si>
    <t xml:space="preserve">                                                              </t>
  </si>
  <si>
    <t>Março/2011</t>
  </si>
  <si>
    <t xml:space="preserve"> </t>
  </si>
  <si>
    <t>conta errada de hospedagem</t>
  </si>
  <si>
    <t>deposito inicio de abril</t>
  </si>
  <si>
    <t>Abril/2011</t>
  </si>
  <si>
    <t>Maio/2011</t>
  </si>
  <si>
    <t xml:space="preserve">                                                                                           </t>
  </si>
  <si>
    <t>Junho/2011</t>
  </si>
  <si>
    <t>Julho/2011</t>
  </si>
  <si>
    <t>Agosto/2011</t>
  </si>
  <si>
    <t>Setembro/2011</t>
  </si>
  <si>
    <t>Outubro/2011</t>
  </si>
  <si>
    <t>pacheco Leão</t>
  </si>
  <si>
    <t>Novembro/2011</t>
  </si>
  <si>
    <t>Dezembro/2011</t>
  </si>
  <si>
    <t>MINISTÉRIO DO MEIO AMBIENTE</t>
  </si>
  <si>
    <t>INSTITUTO DE PESQUISAS JARDIM BOTÂNICO DO RIO DE JANEIRO</t>
  </si>
  <si>
    <t>COORDENAÇÃO DE PLANEJAMENTO, ORÇAMENTO E  FINANÇAS – ARRECADAÇÃO 2011</t>
  </si>
  <si>
    <t>CÓDIGOS</t>
  </si>
  <si>
    <t>41.600.19.00</t>
  </si>
  <si>
    <t>41.600.13.00</t>
  </si>
  <si>
    <t>41.410.00.00</t>
  </si>
  <si>
    <t>41.600.01.02</t>
  </si>
  <si>
    <t>41.310.00.00</t>
  </si>
  <si>
    <t>41.600.21.00</t>
  </si>
  <si>
    <t>41.330.00.00</t>
  </si>
  <si>
    <t>42.219.00.00</t>
  </si>
  <si>
    <t>MÊS</t>
  </si>
  <si>
    <t>Pagantes</t>
  </si>
  <si>
    <t>Não Pag.</t>
  </si>
  <si>
    <t>Van</t>
  </si>
  <si>
    <t>Autom.</t>
  </si>
  <si>
    <t>Motos</t>
  </si>
  <si>
    <t>Visitação</t>
  </si>
  <si>
    <t>Serv.Adm.</t>
  </si>
  <si>
    <t>Mudas</t>
  </si>
  <si>
    <t>Public.</t>
  </si>
  <si>
    <t>Aluguéis</t>
  </si>
  <si>
    <t>Pousada</t>
  </si>
  <si>
    <t>Eventos</t>
  </si>
  <si>
    <t>Alienação</t>
  </si>
  <si>
    <t>Total</t>
  </si>
  <si>
    <t>Valores arrecadado</t>
  </si>
  <si>
    <t>Depósito  no mês</t>
  </si>
  <si>
    <t>Bens Móveis</t>
  </si>
  <si>
    <t>no mês</t>
  </si>
  <si>
    <t>conta contábil – SIAFI</t>
  </si>
  <si>
    <t>R$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</si>
  <si>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</si>
  <si>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</si>
  <si>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</si>
  <si>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</si>
  <si>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</si>
  <si>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</si>
  <si>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</si>
  <si>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</si>
  <si>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</si>
  <si>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</si>
  <si>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</si>
  <si>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</si>
  <si>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quant.</t>
  </si>
  <si>
    <t>Estacionamento</t>
  </si>
  <si>
    <t>Total valor</t>
  </si>
  <si>
    <t>Participação  percentual dos itens de receita</t>
  </si>
  <si>
    <t>PROJEÇÃO DA ARRECADAÇÃO PARA O EXERCÍCIO 2011                                 R$</t>
  </si>
  <si>
    <t xml:space="preserve">Lei Orçamentaria                </t>
  </si>
  <si>
    <t>ANO</t>
  </si>
  <si>
    <t>Sócios</t>
  </si>
  <si>
    <t>Ingr.com</t>
  </si>
  <si>
    <t>Escola</t>
  </si>
  <si>
    <t>Outros</t>
  </si>
  <si>
    <t>-</t>
  </si>
  <si>
    <t>Tabela de Preços</t>
  </si>
  <si>
    <t>Tabela de preços a partir de 01 de julho de 2011. Portaria JBRJ nº 095/2011</t>
  </si>
  <si>
    <t xml:space="preserve">Obs.: No mês de agosto/2011 foi depositado erroneamente o valor de </t>
  </si>
  <si>
    <t>- Ingresso R$ 5,00</t>
  </si>
  <si>
    <t>- Ingressos R$ 6,00</t>
  </si>
  <si>
    <t>R$ 15852,97 (quinze mil oitocentos e cinquenta e dois reais e noventa e sete centavos)</t>
  </si>
  <si>
    <t>- Estacionamento veículos até 05 lugares (carro de passeio) R$ 5,00</t>
  </si>
  <si>
    <t>- Estacionamento veículos até 05 lugares (carro de passeio) R$ 7,00</t>
  </si>
  <si>
    <t>na conta  nº413300000 – Concessão de Direto Real de Uso Área Pública (Eventos), que no início de</t>
  </si>
  <si>
    <t>- Estacionamento veículos acima de 05 lugares (Van / Micro ônibus) R$ 10,00</t>
  </si>
  <si>
    <t>- Estacionamento veículos acima de 05 lugares (Van/ Micro ônibus) R$ 10,00</t>
  </si>
  <si>
    <t>setembro foi feito NL no sistema SIAFI transferindo este valor para a conta correta, por esta razão</t>
  </si>
  <si>
    <t>- Estacionamento moto R$ 3,00</t>
  </si>
  <si>
    <t>- Estacionamento moto R$5,00</t>
  </si>
  <si>
    <t>o valor de receita do mês de setembro/2011 encontra-se negativo.</t>
  </si>
  <si>
    <t>Quant. Visitantes</t>
  </si>
  <si>
    <t>Quant. Van</t>
  </si>
  <si>
    <t>Quant.Veículos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</si>
</sst>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#,##0.00\ ;&quot; (&quot;#,##0.00\);&quot; -&quot;#\ ;@\ "/>
    <numFmt numFmtId="166" formatCode="#,##0.00;[Red]#,##0.00"/>
    <numFmt numFmtId="167" formatCode="#,##0\ ;&quot; (&quot;#,##0\);&quot; - &quot;;@\ "/>
    <numFmt numFmtId="168" formatCode="#,##0\ ;&quot; (&quot;#,##0\);&quot; -&quot;#\ ;@\ "/>
    <numFmt numFmtId="169" formatCode="[$R$-416]\ #,##0.00;[Red]\-[$R$-416]\ #,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"/>
      <family val="2"/>
    </font>
    <font>
      <b/>
      <sz val="14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name val="Tahoma"/>
      <family val="2"/>
    </font>
    <font>
      <sz val="18"/>
      <color indexed="54"/>
      <name val="Calibri Light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6.7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0" borderId="2" applyNumberFormat="0" applyAlignment="0" applyProtection="0"/>
    <xf numFmtId="0" fontId="6" fillId="0" borderId="3" applyNumberFormat="0" applyFill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15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4" borderId="0" applyNumberFormat="0" applyBorder="0" applyAlignment="0" applyProtection="0"/>
    <xf numFmtId="0" fontId="37" fillId="16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38" fillId="17" borderId="0" applyNumberFormat="0" applyBorder="0" applyAlignment="0" applyProtection="0"/>
    <xf numFmtId="0" fontId="10" fillId="2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65" fontId="0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6" fontId="21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right"/>
    </xf>
    <xf numFmtId="1" fontId="0" fillId="18" borderId="10" xfId="0" applyNumberFormat="1" applyFont="1" applyFill="1" applyBorder="1" applyAlignment="1">
      <alignment/>
    </xf>
    <xf numFmtId="165" fontId="0" fillId="18" borderId="10" xfId="63" applyFont="1" applyFill="1" applyBorder="1" applyAlignment="1" applyProtection="1">
      <alignment/>
      <protection/>
    </xf>
    <xf numFmtId="166" fontId="21" fillId="18" borderId="10" xfId="63" applyNumberFormat="1" applyFont="1" applyFill="1" applyBorder="1" applyAlignment="1" applyProtection="1">
      <alignment/>
      <protection/>
    </xf>
    <xf numFmtId="16" fontId="0" fillId="18" borderId="10" xfId="0" applyNumberFormat="1" applyFont="1" applyFill="1" applyBorder="1" applyAlignment="1">
      <alignment/>
    </xf>
    <xf numFmtId="166" fontId="20" fillId="18" borderId="10" xfId="63" applyNumberFormat="1" applyFont="1" applyFill="1" applyBorder="1" applyAlignment="1" applyProtection="1">
      <alignment/>
      <protection/>
    </xf>
    <xf numFmtId="0" fontId="20" fillId="18" borderId="10" xfId="0" applyFont="1" applyFill="1" applyBorder="1" applyAlignment="1">
      <alignment horizontal="right"/>
    </xf>
    <xf numFmtId="0" fontId="0" fillId="18" borderId="10" xfId="0" applyFill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65" fontId="0" fillId="0" borderId="10" xfId="63" applyFont="1" applyFill="1" applyBorder="1" applyAlignment="1" applyProtection="1">
      <alignment/>
      <protection/>
    </xf>
    <xf numFmtId="166" fontId="20" fillId="0" borderId="10" xfId="63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right"/>
    </xf>
    <xf numFmtId="166" fontId="0" fillId="0" borderId="10" xfId="63" applyNumberFormat="1" applyFont="1" applyFill="1" applyBorder="1" applyAlignment="1" applyProtection="1">
      <alignment/>
      <protection/>
    </xf>
    <xf numFmtId="167" fontId="0" fillId="7" borderId="10" xfId="63" applyNumberFormat="1" applyFont="1" applyFill="1" applyBorder="1" applyAlignment="1" applyProtection="1">
      <alignment/>
      <protection/>
    </xf>
    <xf numFmtId="167" fontId="0" fillId="7" borderId="10" xfId="0" applyNumberFormat="1" applyFont="1" applyFill="1" applyBorder="1" applyAlignment="1" applyProtection="1">
      <alignment/>
      <protection/>
    </xf>
    <xf numFmtId="166" fontId="20" fillId="7" borderId="10" xfId="63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1" fontId="2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16" fontId="0" fillId="19" borderId="10" xfId="0" applyNumberFormat="1" applyFont="1" applyFill="1" applyBorder="1" applyAlignment="1">
      <alignment/>
    </xf>
    <xf numFmtId="0" fontId="0" fillId="19" borderId="10" xfId="0" applyFont="1" applyFill="1" applyBorder="1" applyAlignment="1">
      <alignment/>
    </xf>
    <xf numFmtId="168" fontId="0" fillId="19" borderId="10" xfId="63" applyNumberFormat="1" applyFont="1" applyFill="1" applyBorder="1" applyAlignment="1" applyProtection="1">
      <alignment/>
      <protection/>
    </xf>
    <xf numFmtId="168" fontId="0" fillId="19" borderId="10" xfId="0" applyNumberFormat="1" applyFont="1" applyFill="1" applyBorder="1" applyAlignment="1" applyProtection="1">
      <alignment/>
      <protection/>
    </xf>
    <xf numFmtId="168" fontId="20" fillId="19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6" fontId="21" fillId="0" borderId="10" xfId="63" applyNumberFormat="1" applyFont="1" applyFill="1" applyBorder="1" applyAlignment="1" applyProtection="1">
      <alignment/>
      <protection/>
    </xf>
    <xf numFmtId="16" fontId="21" fillId="0" borderId="10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16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0" fillId="0" borderId="10" xfId="0" applyFont="1" applyFill="1" applyBorder="1" applyAlignment="1" applyProtection="1">
      <alignment horizontal="center"/>
      <protection/>
    </xf>
    <xf numFmtId="168" fontId="20" fillId="0" borderId="10" xfId="63" applyNumberFormat="1" applyFont="1" applyFill="1" applyBorder="1" applyAlignment="1" applyProtection="1">
      <alignment horizontal="center"/>
      <protection/>
    </xf>
    <xf numFmtId="165" fontId="20" fillId="0" borderId="10" xfId="63" applyFont="1" applyFill="1" applyBorder="1" applyAlignment="1" applyProtection="1">
      <alignment horizontal="center"/>
      <protection/>
    </xf>
    <xf numFmtId="168" fontId="0" fillId="0" borderId="10" xfId="63" applyNumberFormat="1" applyFont="1" applyFill="1" applyBorder="1" applyAlignment="1" applyProtection="1">
      <alignment horizontal="center"/>
      <protection/>
    </xf>
    <xf numFmtId="165" fontId="0" fillId="0" borderId="10" xfId="63" applyFont="1" applyFill="1" applyBorder="1" applyAlignment="1" applyProtection="1">
      <alignment horizontal="center"/>
      <protection/>
    </xf>
    <xf numFmtId="165" fontId="20" fillId="2" borderId="11" xfId="63" applyFont="1" applyFill="1" applyBorder="1" applyAlignment="1" applyProtection="1">
      <alignment horizontal="center"/>
      <protection/>
    </xf>
    <xf numFmtId="165" fontId="20" fillId="2" borderId="12" xfId="63" applyFont="1" applyFill="1" applyBorder="1" applyAlignment="1" applyProtection="1">
      <alignment horizontal="center"/>
      <protection/>
    </xf>
    <xf numFmtId="0" fontId="20" fillId="2" borderId="12" xfId="0" applyFont="1" applyFill="1" applyBorder="1" applyAlignment="1">
      <alignment horizontal="center"/>
    </xf>
    <xf numFmtId="168" fontId="0" fillId="0" borderId="10" xfId="0" applyNumberFormat="1" applyFont="1" applyFill="1" applyBorder="1" applyAlignment="1" applyProtection="1">
      <alignment/>
      <protection/>
    </xf>
    <xf numFmtId="4" fontId="0" fillId="0" borderId="10" xfId="63" applyNumberFormat="1" applyFont="1" applyFill="1" applyBorder="1" applyAlignment="1" applyProtection="1">
      <alignment horizontal="right"/>
      <protection/>
    </xf>
    <xf numFmtId="4" fontId="20" fillId="0" borderId="10" xfId="63" applyNumberFormat="1" applyFont="1" applyFill="1" applyBorder="1" applyAlignment="1" applyProtection="1">
      <alignment horizontal="right"/>
      <protection/>
    </xf>
    <xf numFmtId="4" fontId="20" fillId="0" borderId="10" xfId="63" applyNumberFormat="1" applyFont="1" applyFill="1" applyBorder="1" applyAlignment="1" applyProtection="1">
      <alignment/>
      <protection/>
    </xf>
    <xf numFmtId="168" fontId="0" fillId="0" borderId="10" xfId="63" applyNumberFormat="1" applyFont="1" applyFill="1" applyBorder="1" applyAlignment="1" applyProtection="1">
      <alignment/>
      <protection/>
    </xf>
    <xf numFmtId="166" fontId="20" fillId="0" borderId="10" xfId="0" applyNumberFormat="1" applyFont="1" applyBorder="1" applyAlignment="1">
      <alignment/>
    </xf>
    <xf numFmtId="0" fontId="20" fillId="2" borderId="10" xfId="0" applyFont="1" applyFill="1" applyBorder="1" applyAlignment="1" applyProtection="1">
      <alignment horizontal="left"/>
      <protection/>
    </xf>
    <xf numFmtId="38" fontId="20" fillId="2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4" fontId="20" fillId="0" borderId="10" xfId="0" applyNumberFormat="1" applyFont="1" applyFill="1" applyBorder="1" applyAlignment="1" applyProtection="1">
      <alignment/>
      <protection/>
    </xf>
    <xf numFmtId="10" fontId="24" fillId="0" borderId="10" xfId="50" applyNumberFormat="1" applyFont="1" applyFill="1" applyBorder="1" applyAlignment="1" applyProtection="1">
      <alignment/>
      <protection/>
    </xf>
    <xf numFmtId="9" fontId="24" fillId="0" borderId="10" xfId="50" applyFont="1" applyFill="1" applyBorder="1" applyAlignment="1" applyProtection="1">
      <alignment/>
      <protection/>
    </xf>
    <xf numFmtId="165" fontId="26" fillId="0" borderId="10" xfId="63" applyFont="1" applyFill="1" applyBorder="1" applyAlignment="1" applyProtection="1">
      <alignment horizontal="center"/>
      <protection/>
    </xf>
    <xf numFmtId="165" fontId="27" fillId="0" borderId="10" xfId="63" applyFont="1" applyFill="1" applyBorder="1" applyAlignment="1" applyProtection="1">
      <alignment horizontal="center"/>
      <protection/>
    </xf>
    <xf numFmtId="0" fontId="20" fillId="0" borderId="10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63" applyNumberFormat="1" applyFont="1" applyFill="1" applyBorder="1" applyAlignment="1" applyProtection="1">
      <alignment horizontal="center"/>
      <protection/>
    </xf>
    <xf numFmtId="4" fontId="27" fillId="0" borderId="10" xfId="63" applyNumberFormat="1" applyFont="1" applyFill="1" applyBorder="1" applyAlignment="1" applyProtection="1">
      <alignment horizontal="center"/>
      <protection/>
    </xf>
    <xf numFmtId="0" fontId="20" fillId="0" borderId="10" xfId="63" applyNumberFormat="1" applyFont="1" applyFill="1" applyBorder="1" applyAlignment="1" applyProtection="1">
      <alignment horizontal="center"/>
      <protection/>
    </xf>
    <xf numFmtId="3" fontId="0" fillId="0" borderId="10" xfId="63" applyNumberFormat="1" applyFont="1" applyFill="1" applyBorder="1" applyAlignment="1" applyProtection="1">
      <alignment horizontal="center"/>
      <protection/>
    </xf>
    <xf numFmtId="4" fontId="27" fillId="0" borderId="10" xfId="0" applyNumberFormat="1" applyFont="1" applyBorder="1" applyAlignment="1">
      <alignment horizontal="center"/>
    </xf>
    <xf numFmtId="37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4" fontId="2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29" fillId="0" borderId="14" xfId="0" applyNumberFormat="1" applyFont="1" applyBorder="1" applyAlignment="1">
      <alignment/>
    </xf>
    <xf numFmtId="4" fontId="29" fillId="0" borderId="15" xfId="0" applyNumberFormat="1" applyFont="1" applyBorder="1" applyAlignment="1">
      <alignment/>
    </xf>
    <xf numFmtId="49" fontId="20" fillId="0" borderId="16" xfId="0" applyNumberFormat="1" applyFont="1" applyBorder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0" fillId="0" borderId="17" xfId="0" applyBorder="1" applyAlignment="1">
      <alignment/>
    </xf>
    <xf numFmtId="49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6" fillId="0" borderId="10" xfId="0" applyFont="1" applyFill="1" applyBorder="1" applyAlignment="1" applyProtection="1">
      <alignment horizontal="center"/>
      <protection/>
    </xf>
    <xf numFmtId="168" fontId="27" fillId="0" borderId="10" xfId="63" applyNumberFormat="1" applyFont="1" applyFill="1" applyBorder="1" applyAlignment="1" applyProtection="1">
      <alignment horizontal="center"/>
      <protection/>
    </xf>
    <xf numFmtId="168" fontId="26" fillId="0" borderId="10" xfId="63" applyNumberFormat="1" applyFont="1" applyFill="1" applyBorder="1" applyAlignment="1" applyProtection="1">
      <alignment horizontal="center"/>
      <protection/>
    </xf>
    <xf numFmtId="165" fontId="18" fillId="0" borderId="10" xfId="63" applyFont="1" applyFill="1" applyBorder="1" applyAlignment="1" applyProtection="1">
      <alignment horizontal="center"/>
      <protection/>
    </xf>
    <xf numFmtId="0" fontId="26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4" fontId="29" fillId="0" borderId="10" xfId="63" applyNumberFormat="1" applyFont="1" applyFill="1" applyBorder="1" applyAlignment="1" applyProtection="1">
      <alignment horizontal="center"/>
      <protection/>
    </xf>
    <xf numFmtId="0" fontId="26" fillId="0" borderId="10" xfId="63" applyNumberFormat="1" applyFont="1" applyFill="1" applyBorder="1" applyAlignment="1" applyProtection="1">
      <alignment horizontal="center"/>
      <protection/>
    </xf>
    <xf numFmtId="3" fontId="27" fillId="0" borderId="10" xfId="63" applyNumberFormat="1" applyFont="1" applyFill="1" applyBorder="1" applyAlignment="1" applyProtection="1">
      <alignment horizontal="center"/>
      <protection/>
    </xf>
    <xf numFmtId="4" fontId="29" fillId="0" borderId="10" xfId="0" applyNumberFormat="1" applyFont="1" applyBorder="1" applyAlignment="1">
      <alignment horizontal="center"/>
    </xf>
    <xf numFmtId="3" fontId="26" fillId="0" borderId="10" xfId="63" applyNumberFormat="1" applyFont="1" applyFill="1" applyBorder="1" applyAlignment="1" applyProtection="1">
      <alignment horizontal="center"/>
      <protection/>
    </xf>
    <xf numFmtId="3" fontId="20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20" borderId="10" xfId="0" applyFont="1" applyFill="1" applyBorder="1" applyAlignment="1">
      <alignment horizontal="center"/>
    </xf>
    <xf numFmtId="0" fontId="20" fillId="21" borderId="11" xfId="0" applyFont="1" applyFill="1" applyBorder="1" applyAlignment="1" applyProtection="1">
      <alignment horizontal="center" vertical="center"/>
      <protection/>
    </xf>
    <xf numFmtId="0" fontId="20" fillId="21" borderId="21" xfId="0" applyFont="1" applyFill="1" applyBorder="1" applyAlignment="1" applyProtection="1">
      <alignment horizontal="center" vertical="center"/>
      <protection/>
    </xf>
    <xf numFmtId="0" fontId="20" fillId="21" borderId="12" xfId="0" applyFont="1" applyFill="1" applyBorder="1" applyAlignment="1" applyProtection="1">
      <alignment horizontal="center" vertical="center"/>
      <protection/>
    </xf>
    <xf numFmtId="165" fontId="20" fillId="0" borderId="10" xfId="63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4" fontId="20" fillId="0" borderId="10" xfId="63" applyNumberFormat="1" applyFont="1" applyFill="1" applyBorder="1" applyAlignment="1" applyProtection="1">
      <alignment/>
      <protection/>
    </xf>
    <xf numFmtId="169" fontId="20" fillId="2" borderId="10" xfId="0" applyNumberFormat="1" applyFont="1" applyFill="1" applyBorder="1" applyAlignment="1" applyProtection="1">
      <alignment horizontal="right"/>
      <protection/>
    </xf>
    <xf numFmtId="0" fontId="20" fillId="2" borderId="10" xfId="0" applyFont="1" applyFill="1" applyBorder="1" applyAlignment="1">
      <alignment/>
    </xf>
    <xf numFmtId="0" fontId="25" fillId="5" borderId="10" xfId="0" applyFont="1" applyFill="1" applyBorder="1" applyAlignment="1" applyProtection="1">
      <alignment horizontal="left"/>
      <protection/>
    </xf>
    <xf numFmtId="165" fontId="20" fillId="2" borderId="10" xfId="63" applyFont="1" applyFill="1" applyBorder="1" applyAlignment="1" applyProtection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4BD5E"/>
      <rgbColor rgb="00800080"/>
      <rgbColor rgb="00008080"/>
      <rgbColor rgb="00B3B3B3"/>
      <rgbColor rgb="00808080"/>
      <rgbColor rgb="0083CAFF"/>
      <rgbColor rgb="00993366"/>
      <rgbColor rgb="00E6E6E6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2"/>
          <c:w val="0.813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Gráficos!$B$13</c:f>
              <c:strCache>
                <c:ptCount val="1"/>
                <c:pt idx="0">
                  <c:v>Quant. Van</c:v>
                </c:pt>
              </c:strCache>
            </c:strRef>
          </c:tx>
          <c:spPr>
            <a:solidFill>
              <a:srgbClr val="0084D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Gráficos!$A$14:$A$20</c:f>
              <c:numCache/>
            </c:numRef>
          </c:cat>
          <c:val>
            <c:numRef>
              <c:f>Gráficos!$B$14:$B$20</c:f>
              <c:numCache/>
            </c:numRef>
          </c:val>
        </c:ser>
        <c:gapWidth val="100"/>
        <c:axId val="59607323"/>
        <c:axId val="66703860"/>
      </c:bar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3860"/>
        <c:crossesAt val="0"/>
        <c:auto val="1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732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41225"/>
          <c:w val="0.1367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E6E6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Estacionamento 2002 - 2008</a:t>
            </a:r>
          </a:p>
        </c:rich>
      </c:tx>
      <c:layout>
        <c:manualLayout>
          <c:xMode val="factor"/>
          <c:yMode val="factor"/>
          <c:x val="0.01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20775"/>
          <c:w val="0.6972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Gráficos!$B$24</c:f>
              <c:strCache>
                <c:ptCount val="1"/>
                <c:pt idx="0">
                  <c:v>Quant.Veículos</c:v>
                </c:pt>
              </c:strCache>
            </c:strRef>
          </c:tx>
          <c:spPr>
            <a:solidFill>
              <a:srgbClr val="7DA64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Gráficos!$A$25:$A$31</c:f>
              <c:numCache/>
            </c:numRef>
          </c:cat>
          <c:val>
            <c:numRef>
              <c:f>Gráficos!$B$25:$B$31</c:f>
              <c:numCache/>
            </c:numRef>
          </c:val>
        </c:ser>
        <c:gapWidth val="100"/>
        <c:axId val="63463829"/>
        <c:axId val="34303550"/>
      </c:barChart>
      <c:catAx>
        <c:axId val="6346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 de Referência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03550"/>
        <c:crossesAt val="0"/>
        <c:auto val="1"/>
        <c:lblOffset val="100"/>
        <c:tickLblSkip val="1"/>
        <c:noMultiLvlLbl val="0"/>
      </c:catAx>
      <c:valAx>
        <c:axId val="343035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de veículos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382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44775"/>
          <c:w val="0.175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E6E6E6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11</xdr:row>
      <xdr:rowOff>9525</xdr:rowOff>
    </xdr:from>
    <xdr:to>
      <xdr:col>8</xdr:col>
      <xdr:colOff>657225</xdr:colOff>
      <xdr:row>21</xdr:row>
      <xdr:rowOff>85725</xdr:rowOff>
    </xdr:to>
    <xdr:graphicFrame>
      <xdr:nvGraphicFramePr>
        <xdr:cNvPr id="1" name="Gráfico 1"/>
        <xdr:cNvGraphicFramePr/>
      </xdr:nvGraphicFramePr>
      <xdr:xfrm>
        <a:off x="1885950" y="2047875"/>
        <a:ext cx="47244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22</xdr:row>
      <xdr:rowOff>57150</xdr:rowOff>
    </xdr:from>
    <xdr:to>
      <xdr:col>8</xdr:col>
      <xdr:colOff>666750</xdr:colOff>
      <xdr:row>34</xdr:row>
      <xdr:rowOff>114300</xdr:rowOff>
    </xdr:to>
    <xdr:graphicFrame>
      <xdr:nvGraphicFramePr>
        <xdr:cNvPr id="2" name="Gráfico 2"/>
        <xdr:cNvGraphicFramePr/>
      </xdr:nvGraphicFramePr>
      <xdr:xfrm>
        <a:off x="1876425" y="4029075"/>
        <a:ext cx="47434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pane ySplit="3" topLeftCell="A109" activePane="bottomLeft" state="frozen"/>
      <selection pane="topLeft" activeCell="A1" sqref="A1"/>
      <selection pane="bottomLeft" activeCell="F126" sqref="F126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0" customWidth="1"/>
    <col min="9" max="9" width="13.7109375" style="1" customWidth="1"/>
    <col min="10" max="10" width="11.140625" style="1" customWidth="1"/>
    <col min="11" max="11" width="13.28125" style="1" customWidth="1"/>
  </cols>
  <sheetData>
    <row r="1" spans="1:11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/>
    </row>
    <row r="2" spans="1:11" ht="26.25">
      <c r="A2" s="125" t="s">
        <v>1</v>
      </c>
      <c r="B2" s="125"/>
      <c r="C2" s="126" t="s">
        <v>2</v>
      </c>
      <c r="D2" s="126"/>
      <c r="E2" s="126" t="s">
        <v>3</v>
      </c>
      <c r="F2" s="126"/>
      <c r="G2" s="126"/>
      <c r="H2" s="2"/>
      <c r="I2" s="3" t="s">
        <v>4</v>
      </c>
      <c r="J2" s="4" t="s">
        <v>5</v>
      </c>
      <c r="K2"/>
    </row>
    <row r="3" spans="1:11" s="5" customFormat="1" ht="12.75">
      <c r="A3" s="4" t="s">
        <v>6</v>
      </c>
      <c r="B3" s="4" t="s">
        <v>7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14</v>
      </c>
      <c r="K3"/>
    </row>
    <row r="4" spans="1:11" ht="12.75">
      <c r="A4" s="6">
        <v>40179</v>
      </c>
      <c r="B4" s="7" t="s">
        <v>15</v>
      </c>
      <c r="C4" s="8"/>
      <c r="D4" s="8"/>
      <c r="E4" s="8"/>
      <c r="F4" s="8"/>
      <c r="G4" s="8"/>
      <c r="H4" s="8"/>
      <c r="I4" s="9">
        <f aca="true" t="shared" si="0" ref="I4:I11">SUM(C4*5,D4*0,E4*9,F4*5,G4*3,H4*15)</f>
        <v>0</v>
      </c>
      <c r="J4" s="10"/>
      <c r="K4"/>
    </row>
    <row r="5" spans="1:11" ht="12.75">
      <c r="A5" s="6" t="s">
        <v>16</v>
      </c>
      <c r="B5" s="7" t="s">
        <v>17</v>
      </c>
      <c r="C5" s="8"/>
      <c r="D5" s="8"/>
      <c r="E5" s="8"/>
      <c r="F5" s="8"/>
      <c r="G5" s="8"/>
      <c r="H5" s="8"/>
      <c r="I5" s="9">
        <f t="shared" si="0"/>
        <v>0</v>
      </c>
      <c r="J5" s="10"/>
      <c r="K5"/>
    </row>
    <row r="6" spans="1:11" ht="12.75">
      <c r="A6" s="11"/>
      <c r="B6" s="7">
        <v>920</v>
      </c>
      <c r="C6" s="8"/>
      <c r="D6" s="8"/>
      <c r="E6" s="8"/>
      <c r="F6" s="8"/>
      <c r="G6" s="8"/>
      <c r="H6" s="8"/>
      <c r="I6" s="9">
        <f t="shared" si="0"/>
        <v>0</v>
      </c>
      <c r="J6" s="12"/>
      <c r="K6"/>
    </row>
    <row r="7" spans="1:11" ht="12.75">
      <c r="A7" s="11"/>
      <c r="B7" s="13" t="s">
        <v>18</v>
      </c>
      <c r="C7" s="8"/>
      <c r="D7" s="8"/>
      <c r="E7" s="8"/>
      <c r="F7" s="8"/>
      <c r="G7" s="8"/>
      <c r="H7" s="14"/>
      <c r="I7" s="9">
        <f t="shared" si="0"/>
        <v>0</v>
      </c>
      <c r="J7" s="12">
        <f>SUM(I4:I7)</f>
        <v>0</v>
      </c>
      <c r="K7"/>
    </row>
    <row r="8" spans="1:11" ht="12.75">
      <c r="A8" s="15">
        <v>40180</v>
      </c>
      <c r="B8" s="16" t="s">
        <v>15</v>
      </c>
      <c r="C8" s="17">
        <v>1563</v>
      </c>
      <c r="D8" s="17">
        <v>500</v>
      </c>
      <c r="E8" s="17"/>
      <c r="F8" s="17">
        <v>213</v>
      </c>
      <c r="G8" s="17">
        <v>1</v>
      </c>
      <c r="H8" s="17"/>
      <c r="I8" s="18">
        <f t="shared" si="0"/>
        <v>8883</v>
      </c>
      <c r="J8" s="19"/>
      <c r="K8"/>
    </row>
    <row r="9" spans="1:11" ht="12.75">
      <c r="A9" s="20"/>
      <c r="B9" s="16" t="s">
        <v>19</v>
      </c>
      <c r="C9" s="17">
        <v>1572</v>
      </c>
      <c r="D9" s="17">
        <v>144</v>
      </c>
      <c r="E9" s="17"/>
      <c r="F9" s="17">
        <v>185</v>
      </c>
      <c r="G9" s="17">
        <v>3</v>
      </c>
      <c r="H9" s="17"/>
      <c r="I9" s="18">
        <f t="shared" si="0"/>
        <v>8794</v>
      </c>
      <c r="J9" s="19"/>
      <c r="K9"/>
    </row>
    <row r="10" spans="1:11" ht="12.75">
      <c r="A10"/>
      <c r="B10" s="16">
        <v>920</v>
      </c>
      <c r="C10" s="17">
        <v>1323</v>
      </c>
      <c r="D10" s="17">
        <v>45</v>
      </c>
      <c r="E10" s="17"/>
      <c r="F10" s="17"/>
      <c r="G10" s="17"/>
      <c r="H10" s="17"/>
      <c r="I10" s="18">
        <f t="shared" si="0"/>
        <v>6615</v>
      </c>
      <c r="J10" s="19"/>
      <c r="K10"/>
    </row>
    <row r="11" spans="1:11" ht="12.75">
      <c r="A11"/>
      <c r="B11" s="21" t="s">
        <v>18</v>
      </c>
      <c r="C11" s="17">
        <v>366</v>
      </c>
      <c r="D11" s="17">
        <v>50</v>
      </c>
      <c r="E11" s="17"/>
      <c r="F11" s="17"/>
      <c r="G11" s="17"/>
      <c r="H11" s="17"/>
      <c r="I11" s="18">
        <f t="shared" si="0"/>
        <v>1830</v>
      </c>
      <c r="J11" s="22">
        <f>SUM(I8:I11)</f>
        <v>26122</v>
      </c>
      <c r="K11"/>
    </row>
    <row r="12" spans="1:11" ht="12.75">
      <c r="A12" s="127" t="s">
        <v>20</v>
      </c>
      <c r="B12" s="127">
        <v>920</v>
      </c>
      <c r="C12" s="23">
        <f aca="true" t="shared" si="1" ref="C12:I12">SUM(C4:C11)</f>
        <v>4824</v>
      </c>
      <c r="D12" s="23">
        <f t="shared" si="1"/>
        <v>739</v>
      </c>
      <c r="E12" s="24">
        <f t="shared" si="1"/>
        <v>0</v>
      </c>
      <c r="F12" s="24">
        <f t="shared" si="1"/>
        <v>398</v>
      </c>
      <c r="G12" s="24">
        <f t="shared" si="1"/>
        <v>4</v>
      </c>
      <c r="H12" s="24">
        <f t="shared" si="1"/>
        <v>0</v>
      </c>
      <c r="I12" s="24">
        <f t="shared" si="1"/>
        <v>26122</v>
      </c>
      <c r="J12" s="25">
        <f>SUM(J7,J11)</f>
        <v>26122</v>
      </c>
      <c r="K12"/>
    </row>
    <row r="13" spans="1:11" ht="12.75">
      <c r="A13" s="15">
        <v>40181</v>
      </c>
      <c r="B13" s="16" t="s">
        <v>15</v>
      </c>
      <c r="C13" s="17">
        <v>527</v>
      </c>
      <c r="D13" s="17">
        <v>51</v>
      </c>
      <c r="E13" s="17"/>
      <c r="F13" s="17">
        <v>95</v>
      </c>
      <c r="G13" s="17"/>
      <c r="H13" s="17"/>
      <c r="I13" s="18">
        <f aca="true" t="shared" si="2" ref="I13:I19">SUM(C13*5,D13*0,E13*9,F13*5,G13*3,H13*15)</f>
        <v>3110</v>
      </c>
      <c r="J13" s="19"/>
      <c r="K13"/>
    </row>
    <row r="14" spans="1:11" ht="12.75">
      <c r="A14"/>
      <c r="B14" s="16" t="s">
        <v>19</v>
      </c>
      <c r="C14" s="17">
        <v>346</v>
      </c>
      <c r="D14" s="17">
        <v>96</v>
      </c>
      <c r="E14" s="17">
        <v>1</v>
      </c>
      <c r="F14" s="17">
        <v>47</v>
      </c>
      <c r="G14" s="17"/>
      <c r="H14" s="17"/>
      <c r="I14" s="18">
        <f t="shared" si="2"/>
        <v>1974</v>
      </c>
      <c r="J14" s="19"/>
      <c r="K14"/>
    </row>
    <row r="15" spans="1:11" ht="12.75">
      <c r="A15" s="15"/>
      <c r="B15" s="26">
        <v>920</v>
      </c>
      <c r="C15" s="17">
        <v>485</v>
      </c>
      <c r="D15" s="17">
        <v>23</v>
      </c>
      <c r="E15" s="17"/>
      <c r="F15" s="17"/>
      <c r="G15" s="17"/>
      <c r="H15" s="17"/>
      <c r="I15" s="18">
        <f t="shared" si="2"/>
        <v>2425</v>
      </c>
      <c r="J15" s="19"/>
      <c r="K15"/>
    </row>
    <row r="16" spans="1:11" ht="12.75">
      <c r="A16" s="15"/>
      <c r="B16" s="21" t="s">
        <v>18</v>
      </c>
      <c r="C16" s="17">
        <v>173</v>
      </c>
      <c r="D16" s="17">
        <v>48</v>
      </c>
      <c r="E16" s="17"/>
      <c r="F16" s="17"/>
      <c r="G16" s="17"/>
      <c r="H16" s="17"/>
      <c r="I16" s="18">
        <f t="shared" si="2"/>
        <v>865</v>
      </c>
      <c r="J16" s="22">
        <f>SUM(I13:I16)</f>
        <v>8374</v>
      </c>
      <c r="K16"/>
    </row>
    <row r="17" spans="1:11" ht="12.75">
      <c r="A17" s="15">
        <v>40182</v>
      </c>
      <c r="B17" s="16" t="s">
        <v>15</v>
      </c>
      <c r="C17" s="17">
        <v>771</v>
      </c>
      <c r="D17" s="17">
        <v>61</v>
      </c>
      <c r="E17" s="17">
        <v>1</v>
      </c>
      <c r="F17" s="17">
        <v>131</v>
      </c>
      <c r="G17" s="17"/>
      <c r="H17" s="17"/>
      <c r="I17" s="18">
        <f t="shared" si="2"/>
        <v>4519</v>
      </c>
      <c r="J17" s="19"/>
      <c r="K17"/>
    </row>
    <row r="18" spans="1:11" ht="12.75">
      <c r="A18" s="15"/>
      <c r="B18" s="16" t="s">
        <v>17</v>
      </c>
      <c r="C18" s="17">
        <v>30</v>
      </c>
      <c r="D18" s="17">
        <v>70</v>
      </c>
      <c r="E18" s="17"/>
      <c r="F18" s="17">
        <v>1</v>
      </c>
      <c r="G18" s="17"/>
      <c r="H18" s="17"/>
      <c r="I18" s="18">
        <f t="shared" si="2"/>
        <v>155</v>
      </c>
      <c r="J18" s="19"/>
      <c r="K18"/>
    </row>
    <row r="19" spans="1:11" ht="12.75">
      <c r="A19" s="15"/>
      <c r="B19" s="16">
        <v>920</v>
      </c>
      <c r="C19" s="17">
        <v>322</v>
      </c>
      <c r="D19" s="17">
        <v>22</v>
      </c>
      <c r="E19" s="17"/>
      <c r="F19" s="17"/>
      <c r="G19" s="17"/>
      <c r="H19" s="17"/>
      <c r="I19" s="18">
        <f t="shared" si="2"/>
        <v>1610</v>
      </c>
      <c r="J19" s="19"/>
      <c r="K19"/>
    </row>
    <row r="20" spans="1:11" ht="12.75">
      <c r="A20" s="15"/>
      <c r="B20" s="21" t="s">
        <v>18</v>
      </c>
      <c r="C20" s="17">
        <v>131</v>
      </c>
      <c r="D20" s="17">
        <v>180</v>
      </c>
      <c r="E20" s="17"/>
      <c r="F20" s="17"/>
      <c r="G20" s="17"/>
      <c r="H20" s="17"/>
      <c r="I20" s="18">
        <f>SUM(C20*5,D20*0,E20*9,F20*5,G20*3,H20*15)+5</f>
        <v>660</v>
      </c>
      <c r="J20" s="22">
        <f>SUM(I17:I20)+5</f>
        <v>6949</v>
      </c>
      <c r="K20"/>
    </row>
    <row r="21" spans="1:11" ht="12.75">
      <c r="A21" s="15">
        <v>40183</v>
      </c>
      <c r="B21" s="16" t="s">
        <v>15</v>
      </c>
      <c r="C21" s="17">
        <v>880</v>
      </c>
      <c r="D21" s="17">
        <v>77</v>
      </c>
      <c r="E21" s="17"/>
      <c r="F21" s="17">
        <v>159</v>
      </c>
      <c r="G21" s="17"/>
      <c r="H21" s="17"/>
      <c r="I21" s="18">
        <f aca="true" t="shared" si="3" ref="I21:I40">SUM(C21*5,D21*0,E21*9,F21*5,G21*3,H21*15)</f>
        <v>5195</v>
      </c>
      <c r="J21" s="19"/>
      <c r="K21"/>
    </row>
    <row r="22" spans="1:11" ht="12.75">
      <c r="A22" s="15"/>
      <c r="B22" s="16" t="s">
        <v>17</v>
      </c>
      <c r="C22" s="17">
        <v>222</v>
      </c>
      <c r="D22" s="17">
        <v>31</v>
      </c>
      <c r="E22" s="17"/>
      <c r="F22" s="17">
        <v>33</v>
      </c>
      <c r="G22" s="17"/>
      <c r="H22" s="17"/>
      <c r="I22" s="18">
        <f t="shared" si="3"/>
        <v>1275</v>
      </c>
      <c r="J22" s="19"/>
      <c r="K22"/>
    </row>
    <row r="23" spans="1:11" ht="12.75">
      <c r="A23" s="15"/>
      <c r="B23" s="16">
        <v>920</v>
      </c>
      <c r="C23" s="17">
        <v>389</v>
      </c>
      <c r="D23" s="17">
        <v>54</v>
      </c>
      <c r="E23" s="17"/>
      <c r="F23" s="27"/>
      <c r="G23" s="17"/>
      <c r="H23" s="17"/>
      <c r="I23" s="18">
        <f t="shared" si="3"/>
        <v>1945</v>
      </c>
      <c r="J23" s="19"/>
      <c r="K23"/>
    </row>
    <row r="24" spans="1:11" ht="12.75">
      <c r="A24" s="15"/>
      <c r="B24" s="21" t="s">
        <v>18</v>
      </c>
      <c r="C24" s="17">
        <v>98</v>
      </c>
      <c r="D24" s="17">
        <v>0</v>
      </c>
      <c r="E24" s="17"/>
      <c r="F24" s="17"/>
      <c r="G24" s="17"/>
      <c r="H24" s="17"/>
      <c r="I24" s="18">
        <f t="shared" si="3"/>
        <v>490</v>
      </c>
      <c r="J24" s="22">
        <f>SUM(I21:I24)</f>
        <v>8905</v>
      </c>
      <c r="K24"/>
    </row>
    <row r="25" spans="1:11" ht="12.75">
      <c r="A25" s="15">
        <v>40184</v>
      </c>
      <c r="B25" s="16" t="s">
        <v>15</v>
      </c>
      <c r="C25" s="17">
        <v>169</v>
      </c>
      <c r="D25" s="17">
        <v>42</v>
      </c>
      <c r="E25" s="17"/>
      <c r="F25" s="17">
        <v>31</v>
      </c>
      <c r="G25" s="17"/>
      <c r="H25" s="17"/>
      <c r="I25" s="18">
        <f t="shared" si="3"/>
        <v>1000</v>
      </c>
      <c r="J25" s="19"/>
      <c r="K25"/>
    </row>
    <row r="26" spans="1:11" ht="12.75">
      <c r="A26" s="15"/>
      <c r="B26" s="16" t="s">
        <v>19</v>
      </c>
      <c r="C26" s="17">
        <v>881</v>
      </c>
      <c r="D26" s="17">
        <v>11</v>
      </c>
      <c r="E26" s="17"/>
      <c r="F26" s="17">
        <v>173</v>
      </c>
      <c r="G26" s="17"/>
      <c r="H26" s="17"/>
      <c r="I26" s="18">
        <f t="shared" si="3"/>
        <v>5270</v>
      </c>
      <c r="J26" s="19"/>
      <c r="K26"/>
    </row>
    <row r="27" spans="1:11" ht="12.75">
      <c r="A27" s="15"/>
      <c r="B27" s="16">
        <v>920</v>
      </c>
      <c r="C27" s="17">
        <v>297</v>
      </c>
      <c r="D27" s="17">
        <v>40</v>
      </c>
      <c r="E27" s="17"/>
      <c r="F27" s="17"/>
      <c r="G27" s="17"/>
      <c r="H27" s="17"/>
      <c r="I27" s="18">
        <f t="shared" si="3"/>
        <v>1485</v>
      </c>
      <c r="J27" s="19"/>
      <c r="K27"/>
    </row>
    <row r="28" spans="1:11" ht="12.75">
      <c r="A28" s="15"/>
      <c r="B28" s="21" t="s">
        <v>18</v>
      </c>
      <c r="C28" s="17">
        <v>161</v>
      </c>
      <c r="D28" s="17">
        <v>70</v>
      </c>
      <c r="E28" s="17"/>
      <c r="F28" s="17"/>
      <c r="G28" s="17"/>
      <c r="H28" s="17"/>
      <c r="I28" s="18">
        <f t="shared" si="3"/>
        <v>805</v>
      </c>
      <c r="J28" s="22">
        <f>SUM(I25:I28)</f>
        <v>8560</v>
      </c>
      <c r="K28"/>
    </row>
    <row r="29" spans="1:11" ht="12.75">
      <c r="A29" s="15">
        <v>40185</v>
      </c>
      <c r="B29" s="16" t="s">
        <v>15</v>
      </c>
      <c r="C29" s="28">
        <v>471</v>
      </c>
      <c r="D29" s="28">
        <v>100</v>
      </c>
      <c r="E29" s="28"/>
      <c r="F29" s="28">
        <v>180</v>
      </c>
      <c r="G29" s="28"/>
      <c r="H29" s="17"/>
      <c r="I29" s="18">
        <f t="shared" si="3"/>
        <v>3255</v>
      </c>
      <c r="J29" s="19"/>
      <c r="K29"/>
    </row>
    <row r="30" spans="1:11" ht="12.75">
      <c r="A30" s="15"/>
      <c r="B30" s="16" t="s">
        <v>19</v>
      </c>
      <c r="C30" s="28">
        <v>525</v>
      </c>
      <c r="D30" s="28">
        <v>63</v>
      </c>
      <c r="E30" s="28"/>
      <c r="F30" s="28">
        <v>46</v>
      </c>
      <c r="G30" s="28"/>
      <c r="H30" s="17"/>
      <c r="I30" s="18">
        <f t="shared" si="3"/>
        <v>2855</v>
      </c>
      <c r="J30" s="19"/>
      <c r="K30"/>
    </row>
    <row r="31" spans="1:11" ht="12.75">
      <c r="A31" s="15"/>
      <c r="B31" s="16">
        <v>920</v>
      </c>
      <c r="C31" s="17">
        <v>388</v>
      </c>
      <c r="D31" s="17">
        <v>55</v>
      </c>
      <c r="E31" s="17"/>
      <c r="F31" s="17"/>
      <c r="G31" s="17"/>
      <c r="H31" s="17"/>
      <c r="I31" s="18">
        <f t="shared" si="3"/>
        <v>1940</v>
      </c>
      <c r="J31" s="19"/>
      <c r="K31"/>
    </row>
    <row r="32" spans="1:11" ht="12.75">
      <c r="A32" s="15"/>
      <c r="B32" s="21" t="s">
        <v>18</v>
      </c>
      <c r="C32" s="17">
        <f>114+17</f>
        <v>131</v>
      </c>
      <c r="D32" s="17">
        <v>33</v>
      </c>
      <c r="E32" s="17"/>
      <c r="F32" s="17"/>
      <c r="G32" s="17"/>
      <c r="H32" s="17"/>
      <c r="I32" s="18">
        <f t="shared" si="3"/>
        <v>655</v>
      </c>
      <c r="J32" s="22">
        <f>SUM(I29:I32)</f>
        <v>8705</v>
      </c>
      <c r="K32"/>
    </row>
    <row r="33" spans="1:11" ht="12.75">
      <c r="A33" s="15">
        <v>40186</v>
      </c>
      <c r="B33" s="16" t="s">
        <v>15</v>
      </c>
      <c r="C33" s="17">
        <v>872</v>
      </c>
      <c r="D33" s="17">
        <v>128</v>
      </c>
      <c r="E33" s="17">
        <v>1</v>
      </c>
      <c r="F33" s="17">
        <v>250</v>
      </c>
      <c r="G33" s="17">
        <v>3</v>
      </c>
      <c r="H33" s="28"/>
      <c r="I33" s="18">
        <f t="shared" si="3"/>
        <v>5628</v>
      </c>
      <c r="J33" s="19"/>
      <c r="K33"/>
    </row>
    <row r="34" spans="1:11" ht="12.75">
      <c r="A34" s="15"/>
      <c r="B34" s="16" t="s">
        <v>17</v>
      </c>
      <c r="C34" s="17">
        <v>771</v>
      </c>
      <c r="D34" s="17">
        <v>146</v>
      </c>
      <c r="E34" s="17"/>
      <c r="F34" s="17">
        <v>146</v>
      </c>
      <c r="G34" s="17">
        <v>2</v>
      </c>
      <c r="H34" s="28"/>
      <c r="I34" s="18">
        <f t="shared" si="3"/>
        <v>4591</v>
      </c>
      <c r="J34" s="19"/>
      <c r="K34"/>
    </row>
    <row r="35" spans="1:11" ht="12.75">
      <c r="A35" s="15"/>
      <c r="B35" s="16">
        <v>920</v>
      </c>
      <c r="C35" s="17">
        <v>655</v>
      </c>
      <c r="D35" s="17">
        <v>62</v>
      </c>
      <c r="E35" s="17"/>
      <c r="F35" s="17"/>
      <c r="G35" s="17"/>
      <c r="H35" s="28"/>
      <c r="I35" s="18">
        <f t="shared" si="3"/>
        <v>3275</v>
      </c>
      <c r="J35" s="19"/>
      <c r="K35"/>
    </row>
    <row r="36" spans="1:11" ht="12.75">
      <c r="A36" s="15"/>
      <c r="B36" s="21" t="s">
        <v>18</v>
      </c>
      <c r="C36" s="17">
        <v>261</v>
      </c>
      <c r="D36" s="17">
        <v>40</v>
      </c>
      <c r="E36" s="17"/>
      <c r="F36" s="17"/>
      <c r="G36" s="17"/>
      <c r="H36" s="28"/>
      <c r="I36" s="18">
        <f t="shared" si="3"/>
        <v>1305</v>
      </c>
      <c r="J36" s="22">
        <f>SUM(I33:I36)</f>
        <v>14799</v>
      </c>
      <c r="K36"/>
    </row>
    <row r="37" spans="1:11" ht="12.75">
      <c r="A37" s="15">
        <v>40187</v>
      </c>
      <c r="B37" s="16" t="s">
        <v>15</v>
      </c>
      <c r="C37" s="17">
        <v>699</v>
      </c>
      <c r="D37" s="17">
        <v>201</v>
      </c>
      <c r="E37" s="17">
        <v>0</v>
      </c>
      <c r="F37" s="17">
        <v>214</v>
      </c>
      <c r="G37" s="17">
        <v>1</v>
      </c>
      <c r="H37" s="29"/>
      <c r="I37" s="18">
        <f t="shared" si="3"/>
        <v>4568</v>
      </c>
      <c r="J37" s="19"/>
      <c r="K37"/>
    </row>
    <row r="38" spans="1:11" ht="12.75">
      <c r="A38" s="15"/>
      <c r="B38" s="16" t="s">
        <v>17</v>
      </c>
      <c r="C38" s="28">
        <v>1181</v>
      </c>
      <c r="D38" s="28">
        <v>229</v>
      </c>
      <c r="E38" s="28">
        <v>0</v>
      </c>
      <c r="F38" s="28">
        <v>259</v>
      </c>
      <c r="G38" s="28">
        <v>3</v>
      </c>
      <c r="H38" s="17"/>
      <c r="I38" s="18">
        <f t="shared" si="3"/>
        <v>7209</v>
      </c>
      <c r="J38" s="19"/>
      <c r="K38"/>
    </row>
    <row r="39" spans="1:11" ht="12.75">
      <c r="A39" s="15"/>
      <c r="B39" s="16">
        <v>920</v>
      </c>
      <c r="C39" s="28">
        <v>764</v>
      </c>
      <c r="D39" s="28">
        <v>79</v>
      </c>
      <c r="E39" s="28"/>
      <c r="F39" s="28"/>
      <c r="G39" s="28"/>
      <c r="H39" s="17"/>
      <c r="I39" s="18">
        <f t="shared" si="3"/>
        <v>3820</v>
      </c>
      <c r="J39" s="19"/>
      <c r="K39"/>
    </row>
    <row r="40" spans="1:11" ht="12.75">
      <c r="A40" s="15"/>
      <c r="B40" s="21" t="s">
        <v>18</v>
      </c>
      <c r="C40" s="28">
        <v>274</v>
      </c>
      <c r="D40" s="28">
        <v>0</v>
      </c>
      <c r="E40" s="28"/>
      <c r="F40" s="28"/>
      <c r="G40" s="28"/>
      <c r="H40" s="17"/>
      <c r="I40" s="18">
        <f t="shared" si="3"/>
        <v>1370</v>
      </c>
      <c r="J40" s="22">
        <f>SUM(I37:I40)</f>
        <v>16967</v>
      </c>
      <c r="K40"/>
    </row>
    <row r="41" spans="1:11" ht="12.75">
      <c r="A41" s="127" t="s">
        <v>20</v>
      </c>
      <c r="B41" s="127">
        <v>920</v>
      </c>
      <c r="C41" s="23">
        <f aca="true" t="shared" si="4" ref="C41:I41">SUM(C13:C40)</f>
        <v>12874</v>
      </c>
      <c r="D41" s="23">
        <f t="shared" si="4"/>
        <v>2012</v>
      </c>
      <c r="E41" s="24">
        <f t="shared" si="4"/>
        <v>3</v>
      </c>
      <c r="F41" s="24">
        <f t="shared" si="4"/>
        <v>1765</v>
      </c>
      <c r="G41" s="24">
        <f t="shared" si="4"/>
        <v>9</v>
      </c>
      <c r="H41" s="24">
        <f t="shared" si="4"/>
        <v>0</v>
      </c>
      <c r="I41" s="24">
        <f t="shared" si="4"/>
        <v>73254</v>
      </c>
      <c r="J41" s="25">
        <f>SUM(J16,J20,J24,J28,J32,J36,J40)</f>
        <v>73259</v>
      </c>
      <c r="K41"/>
    </row>
    <row r="42" spans="1:11" ht="12.75">
      <c r="A42" s="15">
        <v>40188</v>
      </c>
      <c r="B42" s="16" t="s">
        <v>15</v>
      </c>
      <c r="C42" s="28">
        <v>296</v>
      </c>
      <c r="D42" s="28">
        <v>51</v>
      </c>
      <c r="E42" s="28">
        <v>0</v>
      </c>
      <c r="F42" s="28">
        <v>103</v>
      </c>
      <c r="G42" s="28"/>
      <c r="H42" s="17"/>
      <c r="I42" s="18">
        <f aca="true" t="shared" si="5" ref="I42:I69">SUM(C42*5,D42*0,E42*9,F42*5,G42*3,H42*15)</f>
        <v>1995</v>
      </c>
      <c r="J42" s="19"/>
      <c r="K42"/>
    </row>
    <row r="43" spans="1:11" ht="12.75">
      <c r="A43" s="15"/>
      <c r="B43" s="16" t="s">
        <v>19</v>
      </c>
      <c r="C43" s="17">
        <v>547</v>
      </c>
      <c r="D43" s="17">
        <v>69</v>
      </c>
      <c r="E43" s="17">
        <v>1</v>
      </c>
      <c r="F43" s="17">
        <v>78</v>
      </c>
      <c r="G43" s="30"/>
      <c r="H43" s="17"/>
      <c r="I43" s="18">
        <f t="shared" si="5"/>
        <v>3134</v>
      </c>
      <c r="J43" s="19"/>
      <c r="K43"/>
    </row>
    <row r="44" spans="1:11" ht="12.75">
      <c r="A44" s="15"/>
      <c r="B44" s="16">
        <v>920</v>
      </c>
      <c r="C44" s="17">
        <v>292</v>
      </c>
      <c r="D44" s="17">
        <v>45</v>
      </c>
      <c r="E44" s="17"/>
      <c r="F44" s="17"/>
      <c r="G44" s="30"/>
      <c r="H44" s="17"/>
      <c r="I44" s="18">
        <f t="shared" si="5"/>
        <v>1460</v>
      </c>
      <c r="J44" s="19"/>
      <c r="K44"/>
    </row>
    <row r="45" spans="1:11" ht="12.75">
      <c r="A45" s="15"/>
      <c r="B45" s="21" t="s">
        <v>18</v>
      </c>
      <c r="C45" s="17">
        <v>153</v>
      </c>
      <c r="D45" s="17">
        <v>160</v>
      </c>
      <c r="E45" s="17"/>
      <c r="F45" s="17"/>
      <c r="G45" s="30"/>
      <c r="H45" s="17"/>
      <c r="I45" s="18">
        <f t="shared" si="5"/>
        <v>765</v>
      </c>
      <c r="J45" s="22">
        <f>SUM(I42:I45)</f>
        <v>7354</v>
      </c>
      <c r="K45"/>
    </row>
    <row r="46" spans="1:11" ht="12">
      <c r="A46" s="15">
        <v>40189</v>
      </c>
      <c r="B46" s="16" t="s">
        <v>15</v>
      </c>
      <c r="C46" s="17">
        <v>300</v>
      </c>
      <c r="D46" s="17">
        <v>25</v>
      </c>
      <c r="E46" s="17">
        <v>0</v>
      </c>
      <c r="F46" s="17">
        <v>58</v>
      </c>
      <c r="G46" s="30">
        <v>3</v>
      </c>
      <c r="H46" s="17"/>
      <c r="I46" s="18">
        <f t="shared" si="5"/>
        <v>1799</v>
      </c>
      <c r="J46" s="22"/>
      <c r="K46"/>
    </row>
    <row r="47" spans="1:11" ht="12">
      <c r="A47" s="15"/>
      <c r="B47" s="16" t="s">
        <v>19</v>
      </c>
      <c r="C47" s="17">
        <v>263</v>
      </c>
      <c r="D47" s="17">
        <v>21</v>
      </c>
      <c r="E47" s="17">
        <v>1</v>
      </c>
      <c r="F47" s="17">
        <v>42</v>
      </c>
      <c r="G47" s="30">
        <v>2</v>
      </c>
      <c r="H47" s="17"/>
      <c r="I47" s="18">
        <f t="shared" si="5"/>
        <v>1540</v>
      </c>
      <c r="J47" s="22"/>
      <c r="K47"/>
    </row>
    <row r="48" spans="1:11" ht="12">
      <c r="A48" s="15"/>
      <c r="B48" s="26">
        <v>920</v>
      </c>
      <c r="C48" s="17">
        <v>229</v>
      </c>
      <c r="D48" s="17">
        <v>14</v>
      </c>
      <c r="E48" s="17"/>
      <c r="F48" s="17"/>
      <c r="G48" s="30"/>
      <c r="H48" s="17"/>
      <c r="I48" s="18">
        <f t="shared" si="5"/>
        <v>1145</v>
      </c>
      <c r="J48" s="22"/>
      <c r="K48"/>
    </row>
    <row r="49" spans="1:11" ht="12.75">
      <c r="A49" s="15"/>
      <c r="B49" s="21" t="s">
        <v>18</v>
      </c>
      <c r="C49" s="17">
        <v>69</v>
      </c>
      <c r="D49" s="17">
        <v>0</v>
      </c>
      <c r="E49" s="17"/>
      <c r="F49" s="17"/>
      <c r="G49" s="30"/>
      <c r="H49" s="17"/>
      <c r="I49" s="18">
        <f t="shared" si="5"/>
        <v>345</v>
      </c>
      <c r="J49" s="22">
        <f>SUM(I46:I49)</f>
        <v>4829</v>
      </c>
      <c r="K49"/>
    </row>
    <row r="50" spans="1:11" ht="12.75">
      <c r="A50" s="15">
        <v>40190</v>
      </c>
      <c r="B50" s="16" t="s">
        <v>15</v>
      </c>
      <c r="C50" s="17">
        <v>338</v>
      </c>
      <c r="D50" s="17">
        <v>48</v>
      </c>
      <c r="E50" s="17"/>
      <c r="F50" s="17">
        <v>67</v>
      </c>
      <c r="G50" s="30"/>
      <c r="H50" s="17"/>
      <c r="I50" s="18">
        <f t="shared" si="5"/>
        <v>2025</v>
      </c>
      <c r="J50" s="19"/>
      <c r="K50"/>
    </row>
    <row r="51" spans="1:11" ht="12.75">
      <c r="A51" s="15"/>
      <c r="B51" s="16" t="s">
        <v>17</v>
      </c>
      <c r="C51" s="17">
        <v>560</v>
      </c>
      <c r="D51" s="17">
        <v>90</v>
      </c>
      <c r="E51" s="17">
        <v>2</v>
      </c>
      <c r="F51" s="17">
        <v>93</v>
      </c>
      <c r="G51" s="30"/>
      <c r="H51" s="17"/>
      <c r="I51" s="18">
        <f t="shared" si="5"/>
        <v>3283</v>
      </c>
      <c r="J51" s="19"/>
      <c r="K51"/>
    </row>
    <row r="52" spans="1:11" ht="12.75">
      <c r="A52" s="15"/>
      <c r="B52" s="16">
        <v>920</v>
      </c>
      <c r="C52" s="17">
        <v>396</v>
      </c>
      <c r="D52" s="17">
        <v>35</v>
      </c>
      <c r="E52" s="17"/>
      <c r="F52" s="17"/>
      <c r="G52" s="30"/>
      <c r="H52" s="28"/>
      <c r="I52" s="18">
        <f t="shared" si="5"/>
        <v>1980</v>
      </c>
      <c r="J52" s="19"/>
      <c r="K52"/>
    </row>
    <row r="53" spans="1:11" ht="12.75">
      <c r="A53" s="15"/>
      <c r="B53" s="21" t="s">
        <v>18</v>
      </c>
      <c r="C53" s="28">
        <v>145</v>
      </c>
      <c r="D53" s="28">
        <v>80</v>
      </c>
      <c r="E53" s="28"/>
      <c r="F53" s="28"/>
      <c r="G53" s="30"/>
      <c r="H53" s="28"/>
      <c r="I53" s="18">
        <f t="shared" si="5"/>
        <v>725</v>
      </c>
      <c r="J53" s="22">
        <f>SUM(I50:I53)</f>
        <v>8013</v>
      </c>
      <c r="K53"/>
    </row>
    <row r="54" spans="1:11" ht="12">
      <c r="A54" s="15">
        <v>40191</v>
      </c>
      <c r="B54" s="16" t="s">
        <v>15</v>
      </c>
      <c r="C54" s="28">
        <v>429</v>
      </c>
      <c r="D54" s="28">
        <v>30</v>
      </c>
      <c r="E54" s="28">
        <v>3</v>
      </c>
      <c r="F54" s="28">
        <v>66</v>
      </c>
      <c r="G54" s="30"/>
      <c r="H54" s="28"/>
      <c r="I54" s="18">
        <f t="shared" si="5"/>
        <v>2502</v>
      </c>
      <c r="J54" s="22"/>
      <c r="K54"/>
    </row>
    <row r="55" spans="1:11" ht="12">
      <c r="A55" s="15"/>
      <c r="B55" s="16" t="s">
        <v>17</v>
      </c>
      <c r="C55" s="28">
        <v>427</v>
      </c>
      <c r="D55" s="28">
        <v>52</v>
      </c>
      <c r="E55" s="28">
        <v>2</v>
      </c>
      <c r="F55" s="28">
        <v>72</v>
      </c>
      <c r="G55" s="30">
        <v>1</v>
      </c>
      <c r="H55" s="28"/>
      <c r="I55" s="18">
        <f t="shared" si="5"/>
        <v>2516</v>
      </c>
      <c r="J55" s="22"/>
      <c r="K55"/>
    </row>
    <row r="56" spans="1:11" ht="12">
      <c r="A56" s="15"/>
      <c r="B56" s="16">
        <v>920</v>
      </c>
      <c r="C56" s="28">
        <v>361</v>
      </c>
      <c r="D56" s="28">
        <v>44</v>
      </c>
      <c r="E56" s="28"/>
      <c r="F56" s="28"/>
      <c r="G56" s="30"/>
      <c r="H56" s="28"/>
      <c r="I56" s="18">
        <f t="shared" si="5"/>
        <v>1805</v>
      </c>
      <c r="J56" s="22"/>
      <c r="K56"/>
    </row>
    <row r="57" spans="1:11" ht="12.75">
      <c r="A57" s="15"/>
      <c r="B57" s="21" t="s">
        <v>18</v>
      </c>
      <c r="C57" s="28">
        <v>95</v>
      </c>
      <c r="D57" s="28">
        <v>0</v>
      </c>
      <c r="E57" s="28"/>
      <c r="F57" s="28"/>
      <c r="G57" s="30"/>
      <c r="H57" s="28"/>
      <c r="I57" s="18">
        <f t="shared" si="5"/>
        <v>475</v>
      </c>
      <c r="J57" s="22">
        <f>SUM(I54:I57)</f>
        <v>7298</v>
      </c>
      <c r="K57"/>
    </row>
    <row r="58" spans="1:11" ht="12.75">
      <c r="A58" s="15">
        <v>40192</v>
      </c>
      <c r="B58" s="16" t="s">
        <v>15</v>
      </c>
      <c r="C58" s="28">
        <v>324</v>
      </c>
      <c r="D58" s="28">
        <v>53</v>
      </c>
      <c r="E58" s="28">
        <v>2</v>
      </c>
      <c r="F58" s="28">
        <v>62</v>
      </c>
      <c r="G58" s="28"/>
      <c r="H58" s="30"/>
      <c r="I58" s="18">
        <f t="shared" si="5"/>
        <v>1948</v>
      </c>
      <c r="J58" s="19"/>
      <c r="K58"/>
    </row>
    <row r="59" spans="1:11" ht="12.75">
      <c r="A59" s="15"/>
      <c r="B59" s="16" t="s">
        <v>19</v>
      </c>
      <c r="C59" s="28">
        <v>482</v>
      </c>
      <c r="D59" s="28">
        <v>48</v>
      </c>
      <c r="E59" s="28"/>
      <c r="F59" s="28">
        <v>80</v>
      </c>
      <c r="G59" s="28"/>
      <c r="H59" s="30"/>
      <c r="I59" s="18">
        <f t="shared" si="5"/>
        <v>2810</v>
      </c>
      <c r="J59" s="19"/>
      <c r="K59"/>
    </row>
    <row r="60" spans="1:11" ht="12.75">
      <c r="A60" s="15"/>
      <c r="B60" s="16">
        <v>920</v>
      </c>
      <c r="C60" s="17">
        <v>229</v>
      </c>
      <c r="D60" s="17">
        <v>19</v>
      </c>
      <c r="E60" s="17"/>
      <c r="F60" s="17"/>
      <c r="G60" s="17"/>
      <c r="H60" s="30"/>
      <c r="I60" s="18">
        <f t="shared" si="5"/>
        <v>1145</v>
      </c>
      <c r="J60" s="19"/>
      <c r="K60"/>
    </row>
    <row r="61" spans="1:11" ht="12.75">
      <c r="A61" s="15"/>
      <c r="B61" s="21" t="s">
        <v>18</v>
      </c>
      <c r="C61" s="17">
        <v>111</v>
      </c>
      <c r="D61" s="17">
        <v>120</v>
      </c>
      <c r="E61" s="17"/>
      <c r="F61" s="17"/>
      <c r="G61" s="17"/>
      <c r="H61" s="30"/>
      <c r="I61" s="18">
        <f t="shared" si="5"/>
        <v>555</v>
      </c>
      <c r="J61" s="22">
        <f>SUM(I58:I61)</f>
        <v>6458</v>
      </c>
      <c r="K61"/>
    </row>
    <row r="62" spans="1:11" ht="12.75">
      <c r="A62" s="15">
        <v>40193</v>
      </c>
      <c r="B62" s="16" t="s">
        <v>15</v>
      </c>
      <c r="C62" s="17">
        <v>549</v>
      </c>
      <c r="D62" s="17">
        <v>98</v>
      </c>
      <c r="E62" s="17">
        <v>1</v>
      </c>
      <c r="F62" s="17">
        <v>154</v>
      </c>
      <c r="G62" s="17">
        <v>2</v>
      </c>
      <c r="H62" s="30"/>
      <c r="I62" s="18">
        <f t="shared" si="5"/>
        <v>3530</v>
      </c>
      <c r="J62" s="19"/>
      <c r="K62"/>
    </row>
    <row r="63" spans="1:11" ht="12.75">
      <c r="A63" s="15"/>
      <c r="B63" s="16" t="s">
        <v>17</v>
      </c>
      <c r="C63" s="17">
        <v>566</v>
      </c>
      <c r="D63" s="17">
        <v>77</v>
      </c>
      <c r="E63" s="17"/>
      <c r="F63" s="17">
        <v>147</v>
      </c>
      <c r="G63" s="17"/>
      <c r="H63" s="30"/>
      <c r="I63" s="18">
        <f t="shared" si="5"/>
        <v>3565</v>
      </c>
      <c r="J63" s="19"/>
      <c r="K63"/>
    </row>
    <row r="64" spans="1:11" ht="12.75">
      <c r="A64" s="15"/>
      <c r="B64" s="16">
        <v>920</v>
      </c>
      <c r="C64" s="17">
        <v>408</v>
      </c>
      <c r="D64" s="17">
        <v>34</v>
      </c>
      <c r="E64" s="17"/>
      <c r="F64" s="17"/>
      <c r="G64" s="17"/>
      <c r="H64" s="30"/>
      <c r="I64" s="18">
        <f t="shared" si="5"/>
        <v>2040</v>
      </c>
      <c r="J64" s="19"/>
      <c r="K64"/>
    </row>
    <row r="65" spans="1:11" ht="12.75">
      <c r="A65" s="15"/>
      <c r="B65" s="21" t="s">
        <v>18</v>
      </c>
      <c r="C65" s="17">
        <v>170</v>
      </c>
      <c r="D65" s="17">
        <v>39</v>
      </c>
      <c r="E65" s="17"/>
      <c r="F65" s="17"/>
      <c r="G65" s="17"/>
      <c r="H65" s="30"/>
      <c r="I65" s="18">
        <f t="shared" si="5"/>
        <v>850</v>
      </c>
      <c r="J65" s="22">
        <f>SUM(I62:I65)</f>
        <v>9985</v>
      </c>
      <c r="K65"/>
    </row>
    <row r="66" spans="1:11" ht="12.75">
      <c r="A66" s="15">
        <v>40194</v>
      </c>
      <c r="B66" s="16" t="s">
        <v>15</v>
      </c>
      <c r="C66" s="17">
        <v>786</v>
      </c>
      <c r="D66" s="17">
        <v>115</v>
      </c>
      <c r="E66" s="17"/>
      <c r="F66" s="17">
        <v>196</v>
      </c>
      <c r="G66" s="17">
        <v>2</v>
      </c>
      <c r="H66" s="29"/>
      <c r="I66" s="18">
        <f t="shared" si="5"/>
        <v>4916</v>
      </c>
      <c r="J66" s="19"/>
      <c r="K66"/>
    </row>
    <row r="67" spans="1:11" ht="12.75">
      <c r="A67" s="15"/>
      <c r="B67" s="16" t="s">
        <v>17</v>
      </c>
      <c r="C67" s="28">
        <v>939</v>
      </c>
      <c r="D67" s="28">
        <v>127</v>
      </c>
      <c r="E67" s="28"/>
      <c r="F67" s="28"/>
      <c r="G67" s="28"/>
      <c r="H67" s="30"/>
      <c r="I67" s="18">
        <f t="shared" si="5"/>
        <v>4695</v>
      </c>
      <c r="J67" s="19"/>
      <c r="K67"/>
    </row>
    <row r="68" spans="1:11" ht="12.75">
      <c r="A68" s="15"/>
      <c r="B68" s="16">
        <v>920</v>
      </c>
      <c r="C68" s="28">
        <v>582</v>
      </c>
      <c r="D68" s="28">
        <v>83</v>
      </c>
      <c r="E68" s="28">
        <v>2</v>
      </c>
      <c r="F68" s="28">
        <v>205</v>
      </c>
      <c r="G68" s="28">
        <v>3</v>
      </c>
      <c r="H68" s="30"/>
      <c r="I68" s="18">
        <f t="shared" si="5"/>
        <v>3962</v>
      </c>
      <c r="J68" s="19"/>
      <c r="K68"/>
    </row>
    <row r="69" spans="1:11" ht="12.75">
      <c r="A69" s="15"/>
      <c r="B69" s="21" t="s">
        <v>18</v>
      </c>
      <c r="C69" s="28">
        <v>240</v>
      </c>
      <c r="D69" s="28">
        <v>100</v>
      </c>
      <c r="E69" s="28"/>
      <c r="F69" s="28"/>
      <c r="G69" s="28"/>
      <c r="H69" s="30"/>
      <c r="I69" s="18">
        <f t="shared" si="5"/>
        <v>1200</v>
      </c>
      <c r="J69" s="22">
        <f>SUM(I66:I69)</f>
        <v>14773</v>
      </c>
      <c r="K69"/>
    </row>
    <row r="70" spans="1:11" ht="12.75">
      <c r="A70" s="127" t="s">
        <v>20</v>
      </c>
      <c r="B70" s="127">
        <v>920</v>
      </c>
      <c r="C70" s="23">
        <f aca="true" t="shared" si="6" ref="C70:I70">SUM(C42:C69)</f>
        <v>10286</v>
      </c>
      <c r="D70" s="23">
        <f t="shared" si="6"/>
        <v>1677</v>
      </c>
      <c r="E70" s="24">
        <f t="shared" si="6"/>
        <v>14</v>
      </c>
      <c r="F70" s="24">
        <f t="shared" si="6"/>
        <v>1423</v>
      </c>
      <c r="G70" s="24">
        <f t="shared" si="6"/>
        <v>13</v>
      </c>
      <c r="H70" s="24">
        <f t="shared" si="6"/>
        <v>0</v>
      </c>
      <c r="I70" s="24">
        <f t="shared" si="6"/>
        <v>58710</v>
      </c>
      <c r="J70" s="25">
        <f>SUM(J45,J49,J53,J57,J61,J65,J69)</f>
        <v>58710</v>
      </c>
      <c r="K70"/>
    </row>
    <row r="71" spans="1:11" ht="12.75">
      <c r="A71" s="15">
        <v>40195</v>
      </c>
      <c r="B71" s="16" t="s">
        <v>15</v>
      </c>
      <c r="C71" s="28">
        <v>331</v>
      </c>
      <c r="D71" s="28">
        <v>50</v>
      </c>
      <c r="E71" s="28">
        <v>1</v>
      </c>
      <c r="F71" s="28">
        <v>66</v>
      </c>
      <c r="G71" s="28"/>
      <c r="H71" s="31"/>
      <c r="I71" s="18">
        <f aca="true" t="shared" si="7" ref="I71:I98">SUM(C71*5,D71*0,E71*9,F71*5,G71*3,H71*15)</f>
        <v>1994</v>
      </c>
      <c r="J71" s="19"/>
      <c r="K71"/>
    </row>
    <row r="72" spans="1:11" ht="12.75">
      <c r="A72" s="15"/>
      <c r="B72" s="16" t="s">
        <v>19</v>
      </c>
      <c r="C72" s="17">
        <v>473</v>
      </c>
      <c r="D72" s="17">
        <v>66</v>
      </c>
      <c r="E72" s="17"/>
      <c r="F72" s="17">
        <v>98</v>
      </c>
      <c r="G72" s="30">
        <v>2</v>
      </c>
      <c r="H72" s="31"/>
      <c r="I72" s="18">
        <f t="shared" si="7"/>
        <v>2861</v>
      </c>
      <c r="J72" s="19"/>
      <c r="K72"/>
    </row>
    <row r="73" spans="1:11" ht="12.75">
      <c r="A73" s="15"/>
      <c r="B73" s="16">
        <v>920</v>
      </c>
      <c r="C73" s="17">
        <v>299</v>
      </c>
      <c r="D73" s="17">
        <v>18</v>
      </c>
      <c r="E73" s="17"/>
      <c r="F73" s="17"/>
      <c r="G73" s="30"/>
      <c r="H73" s="30"/>
      <c r="I73" s="18">
        <f t="shared" si="7"/>
        <v>1495</v>
      </c>
      <c r="J73" s="19"/>
      <c r="K73"/>
    </row>
    <row r="74" spans="1:11" ht="12.75">
      <c r="A74" s="15"/>
      <c r="B74" s="21" t="s">
        <v>18</v>
      </c>
      <c r="C74" s="17">
        <v>115</v>
      </c>
      <c r="D74" s="17">
        <v>0</v>
      </c>
      <c r="E74" s="17"/>
      <c r="F74" s="17"/>
      <c r="G74" s="30"/>
      <c r="H74" s="30"/>
      <c r="I74" s="18">
        <f t="shared" si="7"/>
        <v>575</v>
      </c>
      <c r="J74" s="22">
        <f>SUM(I71:I74)</f>
        <v>6925</v>
      </c>
      <c r="K74"/>
    </row>
    <row r="75" spans="1:11" ht="12">
      <c r="A75" s="15">
        <v>40196</v>
      </c>
      <c r="B75" s="16" t="s">
        <v>15</v>
      </c>
      <c r="C75" s="17">
        <v>282</v>
      </c>
      <c r="D75" s="17">
        <v>65</v>
      </c>
      <c r="E75" s="17"/>
      <c r="F75" s="17">
        <v>52</v>
      </c>
      <c r="G75" s="30"/>
      <c r="H75" s="30"/>
      <c r="I75" s="18">
        <f t="shared" si="7"/>
        <v>1670</v>
      </c>
      <c r="J75" s="22"/>
      <c r="K75"/>
    </row>
    <row r="76" spans="1:11" ht="12">
      <c r="A76" s="15"/>
      <c r="B76" s="16" t="s">
        <v>19</v>
      </c>
      <c r="C76" s="17">
        <v>504</v>
      </c>
      <c r="D76" s="17">
        <v>63</v>
      </c>
      <c r="E76" s="17">
        <v>1</v>
      </c>
      <c r="F76" s="17">
        <v>80</v>
      </c>
      <c r="G76" s="30">
        <v>2</v>
      </c>
      <c r="H76" s="30"/>
      <c r="I76" s="18">
        <f t="shared" si="7"/>
        <v>2935</v>
      </c>
      <c r="J76" s="22"/>
      <c r="K76"/>
    </row>
    <row r="77" spans="1:11" ht="12">
      <c r="A77" s="15"/>
      <c r="B77" s="26">
        <v>920</v>
      </c>
      <c r="C77" s="17">
        <v>290</v>
      </c>
      <c r="D77" s="17">
        <v>79</v>
      </c>
      <c r="E77" s="17"/>
      <c r="F77" s="17"/>
      <c r="G77" s="30"/>
      <c r="H77" s="30"/>
      <c r="I77" s="18">
        <f t="shared" si="7"/>
        <v>1450</v>
      </c>
      <c r="J77" s="22"/>
      <c r="K77"/>
    </row>
    <row r="78" spans="1:11" ht="12.75">
      <c r="A78" s="15"/>
      <c r="B78" s="21" t="s">
        <v>18</v>
      </c>
      <c r="C78" s="17">
        <v>122</v>
      </c>
      <c r="D78" s="17">
        <v>30</v>
      </c>
      <c r="E78" s="17"/>
      <c r="F78" s="17"/>
      <c r="G78" s="30"/>
      <c r="H78" s="30"/>
      <c r="I78" s="18">
        <f t="shared" si="7"/>
        <v>610</v>
      </c>
      <c r="J78" s="22">
        <f>SUM(I75:I78)</f>
        <v>6665</v>
      </c>
      <c r="K78"/>
    </row>
    <row r="79" spans="1:11" ht="12.75">
      <c r="A79" s="15">
        <v>40197</v>
      </c>
      <c r="B79" s="16" t="s">
        <v>15</v>
      </c>
      <c r="C79" s="17">
        <v>358</v>
      </c>
      <c r="D79" s="17">
        <v>64</v>
      </c>
      <c r="E79" s="17">
        <v>1</v>
      </c>
      <c r="F79" s="17">
        <v>60</v>
      </c>
      <c r="G79" s="30">
        <v>1</v>
      </c>
      <c r="H79" s="30"/>
      <c r="I79" s="18">
        <f t="shared" si="7"/>
        <v>2102</v>
      </c>
      <c r="J79" s="19"/>
      <c r="K79"/>
    </row>
    <row r="80" spans="1:11" ht="12.75">
      <c r="A80" s="15"/>
      <c r="B80" s="16" t="s">
        <v>17</v>
      </c>
      <c r="C80" s="17">
        <v>332</v>
      </c>
      <c r="D80" s="17">
        <v>47</v>
      </c>
      <c r="E80" s="17">
        <v>1</v>
      </c>
      <c r="F80" s="17">
        <v>77</v>
      </c>
      <c r="G80" s="30"/>
      <c r="H80" s="30"/>
      <c r="I80" s="18">
        <f t="shared" si="7"/>
        <v>2054</v>
      </c>
      <c r="J80" s="19"/>
      <c r="K80"/>
    </row>
    <row r="81" spans="1:11" ht="12.75">
      <c r="A81" s="15"/>
      <c r="B81" s="16">
        <v>920</v>
      </c>
      <c r="C81" s="17">
        <v>277</v>
      </c>
      <c r="D81" s="17">
        <v>22</v>
      </c>
      <c r="E81" s="17"/>
      <c r="F81" s="17"/>
      <c r="G81" s="30"/>
      <c r="H81" s="30"/>
      <c r="I81" s="18">
        <f t="shared" si="7"/>
        <v>1385</v>
      </c>
      <c r="J81" s="19"/>
      <c r="K81"/>
    </row>
    <row r="82" spans="1:11" ht="12.75">
      <c r="A82" s="15"/>
      <c r="B82" s="21" t="s">
        <v>18</v>
      </c>
      <c r="C82" s="28">
        <v>134</v>
      </c>
      <c r="D82" s="28">
        <v>0</v>
      </c>
      <c r="E82" s="28"/>
      <c r="F82" s="28"/>
      <c r="G82" s="30"/>
      <c r="H82" s="30"/>
      <c r="I82" s="18">
        <f t="shared" si="7"/>
        <v>670</v>
      </c>
      <c r="J82" s="22">
        <f>SUM(I79:I82)</f>
        <v>6211</v>
      </c>
      <c r="K82"/>
    </row>
    <row r="83" spans="1:11" ht="12">
      <c r="A83" s="15">
        <v>40198</v>
      </c>
      <c r="B83" s="16" t="s">
        <v>15</v>
      </c>
      <c r="C83" s="28">
        <v>945</v>
      </c>
      <c r="D83" s="28">
        <v>59</v>
      </c>
      <c r="E83" s="28"/>
      <c r="F83" s="28">
        <v>170</v>
      </c>
      <c r="G83" s="30">
        <v>2</v>
      </c>
      <c r="H83" s="28"/>
      <c r="I83" s="18">
        <f t="shared" si="7"/>
        <v>5581</v>
      </c>
      <c r="J83" s="22"/>
      <c r="K83"/>
    </row>
    <row r="84" spans="1:11" ht="12">
      <c r="A84" s="15"/>
      <c r="B84" s="16" t="s">
        <v>17</v>
      </c>
      <c r="C84" s="28">
        <v>1116</v>
      </c>
      <c r="D84" s="28">
        <v>127</v>
      </c>
      <c r="E84" s="28"/>
      <c r="F84" s="28">
        <v>224</v>
      </c>
      <c r="G84" s="30">
        <v>1</v>
      </c>
      <c r="H84" s="28"/>
      <c r="I84" s="18">
        <f t="shared" si="7"/>
        <v>6703</v>
      </c>
      <c r="J84" s="22"/>
      <c r="K84"/>
    </row>
    <row r="85" spans="1:11" ht="12">
      <c r="A85" s="15"/>
      <c r="B85" s="16">
        <v>920</v>
      </c>
      <c r="C85" s="28">
        <v>497</v>
      </c>
      <c r="D85" s="28">
        <v>0</v>
      </c>
      <c r="E85" s="28"/>
      <c r="F85" s="28"/>
      <c r="G85" s="30"/>
      <c r="H85" s="28"/>
      <c r="I85" s="18">
        <f t="shared" si="7"/>
        <v>2485</v>
      </c>
      <c r="J85" s="22"/>
      <c r="K85"/>
    </row>
    <row r="86" spans="1:11" ht="12.75">
      <c r="A86" s="15"/>
      <c r="B86" s="21" t="s">
        <v>18</v>
      </c>
      <c r="C86" s="28">
        <v>334</v>
      </c>
      <c r="D86" s="28"/>
      <c r="E86" s="28"/>
      <c r="F86" s="28"/>
      <c r="G86" s="30"/>
      <c r="H86" s="28"/>
      <c r="I86" s="18">
        <f t="shared" si="7"/>
        <v>1670</v>
      </c>
      <c r="J86" s="22">
        <f>SUM(I83:I86)</f>
        <v>16439</v>
      </c>
      <c r="K86"/>
    </row>
    <row r="87" spans="1:11" ht="12">
      <c r="A87" s="15">
        <v>40199</v>
      </c>
      <c r="B87" s="16" t="s">
        <v>15</v>
      </c>
      <c r="C87" s="28">
        <v>576</v>
      </c>
      <c r="D87" s="28">
        <v>79</v>
      </c>
      <c r="E87" s="28">
        <v>3</v>
      </c>
      <c r="F87" s="28">
        <v>102</v>
      </c>
      <c r="G87" s="28">
        <v>1</v>
      </c>
      <c r="H87" s="30"/>
      <c r="I87" s="18">
        <f t="shared" si="7"/>
        <v>3420</v>
      </c>
      <c r="J87" s="22"/>
      <c r="K87"/>
    </row>
    <row r="88" spans="1:11" ht="12">
      <c r="A88" s="15"/>
      <c r="B88" s="16" t="s">
        <v>19</v>
      </c>
      <c r="C88" s="28">
        <v>481</v>
      </c>
      <c r="D88" s="28">
        <v>67</v>
      </c>
      <c r="E88" s="28"/>
      <c r="F88" s="28">
        <v>89</v>
      </c>
      <c r="G88" s="28">
        <v>1</v>
      </c>
      <c r="H88" s="30"/>
      <c r="I88" s="18">
        <f t="shared" si="7"/>
        <v>2853</v>
      </c>
      <c r="J88" s="22"/>
      <c r="K88"/>
    </row>
    <row r="89" spans="1:11" ht="12">
      <c r="A89" s="15"/>
      <c r="B89" s="16">
        <v>920</v>
      </c>
      <c r="C89" s="17">
        <v>345</v>
      </c>
      <c r="D89" s="17">
        <v>27</v>
      </c>
      <c r="E89" s="17"/>
      <c r="F89" s="17"/>
      <c r="G89" s="17"/>
      <c r="H89" s="30"/>
      <c r="I89" s="18">
        <f t="shared" si="7"/>
        <v>1725</v>
      </c>
      <c r="J89" s="22"/>
      <c r="K89"/>
    </row>
    <row r="90" spans="1:11" ht="12.75">
      <c r="A90" s="15"/>
      <c r="B90" s="21" t="s">
        <v>18</v>
      </c>
      <c r="C90" s="17">
        <v>133</v>
      </c>
      <c r="D90" s="17">
        <v>0</v>
      </c>
      <c r="E90" s="17"/>
      <c r="F90" s="17"/>
      <c r="G90" s="17"/>
      <c r="H90" s="30"/>
      <c r="I90" s="18">
        <f t="shared" si="7"/>
        <v>665</v>
      </c>
      <c r="J90" s="22">
        <f>SUM(I87:I90)</f>
        <v>8663</v>
      </c>
      <c r="K90"/>
    </row>
    <row r="91" spans="1:11" ht="12.75">
      <c r="A91" s="15">
        <v>40200</v>
      </c>
      <c r="B91" s="16" t="s">
        <v>15</v>
      </c>
      <c r="C91" s="17">
        <v>663</v>
      </c>
      <c r="D91" s="17">
        <v>92</v>
      </c>
      <c r="E91" s="17">
        <v>1</v>
      </c>
      <c r="F91" s="17">
        <v>160</v>
      </c>
      <c r="G91" s="17">
        <v>1</v>
      </c>
      <c r="H91" s="30"/>
      <c r="I91" s="18">
        <f t="shared" si="7"/>
        <v>4127</v>
      </c>
      <c r="J91" s="19"/>
      <c r="K91"/>
    </row>
    <row r="92" spans="1:11" ht="12.75">
      <c r="A92" s="15"/>
      <c r="B92" s="16" t="s">
        <v>17</v>
      </c>
      <c r="C92" s="17">
        <v>864</v>
      </c>
      <c r="D92" s="17">
        <v>100</v>
      </c>
      <c r="E92" s="17"/>
      <c r="F92" s="17">
        <v>218</v>
      </c>
      <c r="G92" s="17">
        <v>1</v>
      </c>
      <c r="H92" s="30"/>
      <c r="I92" s="18">
        <f t="shared" si="7"/>
        <v>5413</v>
      </c>
      <c r="J92" s="19"/>
      <c r="K92"/>
    </row>
    <row r="93" spans="1:11" ht="12.75">
      <c r="A93" s="15"/>
      <c r="B93" s="16">
        <v>920</v>
      </c>
      <c r="C93" s="17">
        <v>525</v>
      </c>
      <c r="D93" s="17">
        <v>83</v>
      </c>
      <c r="E93" s="17"/>
      <c r="F93" s="17"/>
      <c r="G93" s="17"/>
      <c r="H93" s="30"/>
      <c r="I93" s="18">
        <f t="shared" si="7"/>
        <v>2625</v>
      </c>
      <c r="J93" s="19"/>
      <c r="K93"/>
    </row>
    <row r="94" spans="1:11" ht="12.75">
      <c r="A94" s="15"/>
      <c r="B94" s="21" t="s">
        <v>18</v>
      </c>
      <c r="C94" s="17">
        <v>219</v>
      </c>
      <c r="D94" s="17">
        <v>62</v>
      </c>
      <c r="E94" s="17"/>
      <c r="F94" s="17"/>
      <c r="G94" s="17"/>
      <c r="H94" s="30"/>
      <c r="I94" s="18">
        <f t="shared" si="7"/>
        <v>1095</v>
      </c>
      <c r="J94" s="22">
        <f>SUM(I91:I94)</f>
        <v>13260</v>
      </c>
      <c r="K94"/>
    </row>
    <row r="95" spans="1:11" ht="12">
      <c r="A95" s="15">
        <v>40201</v>
      </c>
      <c r="B95" s="16" t="s">
        <v>15</v>
      </c>
      <c r="C95" s="17">
        <v>1041</v>
      </c>
      <c r="D95" s="17">
        <v>221</v>
      </c>
      <c r="E95" s="17"/>
      <c r="F95" s="17">
        <v>220</v>
      </c>
      <c r="G95" s="17">
        <v>3</v>
      </c>
      <c r="H95" s="29"/>
      <c r="I95" s="18">
        <f t="shared" si="7"/>
        <v>6314</v>
      </c>
      <c r="J95" s="22"/>
      <c r="K95"/>
    </row>
    <row r="96" spans="1:11" ht="12">
      <c r="A96" s="15"/>
      <c r="B96" s="16" t="s">
        <v>17</v>
      </c>
      <c r="C96" s="28">
        <v>1153</v>
      </c>
      <c r="D96" s="28">
        <v>74</v>
      </c>
      <c r="E96" s="28">
        <v>1</v>
      </c>
      <c r="F96" s="28">
        <v>241</v>
      </c>
      <c r="G96" s="28">
        <v>2</v>
      </c>
      <c r="H96" s="30">
        <v>1</v>
      </c>
      <c r="I96" s="18">
        <f t="shared" si="7"/>
        <v>7000</v>
      </c>
      <c r="J96" s="22"/>
      <c r="K96"/>
    </row>
    <row r="97" spans="1:11" ht="12">
      <c r="A97" s="15"/>
      <c r="B97" s="16">
        <v>920</v>
      </c>
      <c r="C97" s="28">
        <v>691</v>
      </c>
      <c r="D97" s="28">
        <v>51</v>
      </c>
      <c r="E97" s="28"/>
      <c r="F97" s="28"/>
      <c r="G97" s="28"/>
      <c r="H97" s="30"/>
      <c r="I97" s="18">
        <f t="shared" si="7"/>
        <v>3455</v>
      </c>
      <c r="J97" s="22"/>
      <c r="K97"/>
    </row>
    <row r="98" spans="1:11" ht="12.75">
      <c r="A98" s="15"/>
      <c r="B98" s="21" t="s">
        <v>18</v>
      </c>
      <c r="C98" s="28">
        <v>268</v>
      </c>
      <c r="D98" s="28">
        <v>80</v>
      </c>
      <c r="E98" s="28"/>
      <c r="F98" s="28"/>
      <c r="G98" s="28"/>
      <c r="H98" s="30"/>
      <c r="I98" s="18">
        <f t="shared" si="7"/>
        <v>1340</v>
      </c>
      <c r="J98" s="22">
        <f>SUM(I95:I98)</f>
        <v>18109</v>
      </c>
      <c r="K98"/>
    </row>
    <row r="99" spans="1:11" ht="12.75">
      <c r="A99" s="127" t="s">
        <v>20</v>
      </c>
      <c r="B99" s="127">
        <v>920</v>
      </c>
      <c r="C99" s="23">
        <f aca="true" t="shared" si="8" ref="C99:I99">SUM(C71:C98)</f>
        <v>13368</v>
      </c>
      <c r="D99" s="23">
        <f t="shared" si="8"/>
        <v>1626</v>
      </c>
      <c r="E99" s="24">
        <f t="shared" si="8"/>
        <v>9</v>
      </c>
      <c r="F99" s="24">
        <f t="shared" si="8"/>
        <v>1857</v>
      </c>
      <c r="G99" s="24">
        <f t="shared" si="8"/>
        <v>17</v>
      </c>
      <c r="H99" s="24">
        <f t="shared" si="8"/>
        <v>1</v>
      </c>
      <c r="I99" s="24">
        <f t="shared" si="8"/>
        <v>76272</v>
      </c>
      <c r="J99" s="25">
        <f>SUM(J74,J78,J82,J86,J90,J94,J98)</f>
        <v>76272</v>
      </c>
      <c r="K99"/>
    </row>
    <row r="100" spans="1:11" ht="12.75">
      <c r="A100" s="15">
        <v>40202</v>
      </c>
      <c r="B100" s="16" t="s">
        <v>15</v>
      </c>
      <c r="C100" s="28">
        <v>334</v>
      </c>
      <c r="D100" s="28">
        <v>49</v>
      </c>
      <c r="E100" s="28"/>
      <c r="F100" s="28">
        <v>67</v>
      </c>
      <c r="G100" s="28"/>
      <c r="H100" s="31"/>
      <c r="I100" s="18">
        <f aca="true" t="shared" si="9" ref="I100:I127">SUM(C100*5,D100*0,E100*9,F100*5,G100*3,H100*15)</f>
        <v>2005</v>
      </c>
      <c r="J100" s="19"/>
      <c r="K100"/>
    </row>
    <row r="101" spans="1:11" ht="12.75">
      <c r="A101" s="15"/>
      <c r="B101" s="16" t="s">
        <v>19</v>
      </c>
      <c r="C101" s="17">
        <v>524</v>
      </c>
      <c r="D101" s="17">
        <v>68</v>
      </c>
      <c r="E101" s="17"/>
      <c r="F101" s="17">
        <v>77</v>
      </c>
      <c r="G101" s="30"/>
      <c r="H101" s="31"/>
      <c r="I101" s="18">
        <f t="shared" si="9"/>
        <v>3005</v>
      </c>
      <c r="J101" s="19"/>
      <c r="K101"/>
    </row>
    <row r="102" spans="1:11" ht="12.75">
      <c r="A102" s="15"/>
      <c r="B102" s="16">
        <v>920</v>
      </c>
      <c r="C102" s="17">
        <v>387</v>
      </c>
      <c r="D102" s="17">
        <v>38</v>
      </c>
      <c r="E102" s="17"/>
      <c r="F102" s="17"/>
      <c r="G102" s="30"/>
      <c r="H102" s="30"/>
      <c r="I102" s="18">
        <f t="shared" si="9"/>
        <v>1935</v>
      </c>
      <c r="J102" s="19"/>
      <c r="K102"/>
    </row>
    <row r="103" spans="1:11" ht="12.75">
      <c r="A103" s="15"/>
      <c r="B103" s="21" t="s">
        <v>18</v>
      </c>
      <c r="C103" s="17">
        <v>110</v>
      </c>
      <c r="D103" s="17">
        <v>48</v>
      </c>
      <c r="E103" s="17"/>
      <c r="F103" s="17"/>
      <c r="G103" s="30"/>
      <c r="H103" s="30"/>
      <c r="I103" s="18">
        <f t="shared" si="9"/>
        <v>550</v>
      </c>
      <c r="J103" s="22">
        <f>SUM(I100:I103)</f>
        <v>7495</v>
      </c>
      <c r="K103"/>
    </row>
    <row r="104" spans="1:11" ht="12.75">
      <c r="A104" s="15">
        <v>40203</v>
      </c>
      <c r="B104" s="16" t="s">
        <v>15</v>
      </c>
      <c r="C104" s="17">
        <v>311</v>
      </c>
      <c r="D104" s="17">
        <v>61</v>
      </c>
      <c r="E104" s="17">
        <v>1</v>
      </c>
      <c r="F104" s="17">
        <v>51</v>
      </c>
      <c r="G104" s="30"/>
      <c r="H104" s="30"/>
      <c r="I104" s="18">
        <f t="shared" si="9"/>
        <v>1819</v>
      </c>
      <c r="J104" s="19"/>
      <c r="K104"/>
    </row>
    <row r="105" spans="1:11" ht="12.75">
      <c r="A105" s="15"/>
      <c r="B105" s="16" t="s">
        <v>19</v>
      </c>
      <c r="C105" s="17">
        <v>618</v>
      </c>
      <c r="D105" s="17">
        <v>88</v>
      </c>
      <c r="E105" s="17">
        <v>1</v>
      </c>
      <c r="F105" s="17">
        <v>107</v>
      </c>
      <c r="G105" s="30">
        <v>2</v>
      </c>
      <c r="H105" s="30"/>
      <c r="I105" s="18">
        <f t="shared" si="9"/>
        <v>3640</v>
      </c>
      <c r="J105" s="19"/>
      <c r="K105"/>
    </row>
    <row r="106" spans="1:11" ht="12.75">
      <c r="A106" s="15"/>
      <c r="B106" s="26">
        <v>920</v>
      </c>
      <c r="C106" s="17">
        <v>478</v>
      </c>
      <c r="D106" s="17">
        <v>31</v>
      </c>
      <c r="E106" s="17"/>
      <c r="F106" s="17"/>
      <c r="G106" s="30"/>
      <c r="H106" s="30"/>
      <c r="I106" s="18">
        <f t="shared" si="9"/>
        <v>2390</v>
      </c>
      <c r="J106" s="19"/>
      <c r="K106"/>
    </row>
    <row r="107" spans="1:11" ht="12.75">
      <c r="A107" s="15"/>
      <c r="B107" s="21" t="s">
        <v>18</v>
      </c>
      <c r="C107" s="17">
        <v>114</v>
      </c>
      <c r="D107" s="17">
        <v>24</v>
      </c>
      <c r="E107" s="17"/>
      <c r="F107" s="17"/>
      <c r="G107" s="30"/>
      <c r="H107" s="30"/>
      <c r="I107" s="18">
        <f t="shared" si="9"/>
        <v>570</v>
      </c>
      <c r="J107" s="22">
        <f>SUM(I104:I107)</f>
        <v>8419</v>
      </c>
      <c r="K107"/>
    </row>
    <row r="108" spans="1:11" ht="12.75">
      <c r="A108" s="15">
        <v>40204</v>
      </c>
      <c r="B108" s="16" t="s">
        <v>15</v>
      </c>
      <c r="C108" s="17">
        <v>360</v>
      </c>
      <c r="D108" s="17">
        <v>41</v>
      </c>
      <c r="E108" s="17"/>
      <c r="F108" s="17">
        <v>67</v>
      </c>
      <c r="G108" s="30"/>
      <c r="H108" s="30"/>
      <c r="I108" s="18">
        <f t="shared" si="9"/>
        <v>2135</v>
      </c>
      <c r="J108" s="19"/>
      <c r="K108"/>
    </row>
    <row r="109" spans="1:11" ht="12.75">
      <c r="A109" s="15"/>
      <c r="B109" s="16" t="s">
        <v>17</v>
      </c>
      <c r="C109" s="17">
        <v>443</v>
      </c>
      <c r="D109" s="17">
        <v>79</v>
      </c>
      <c r="E109" s="17">
        <v>1</v>
      </c>
      <c r="F109" s="17">
        <v>67</v>
      </c>
      <c r="G109" s="30">
        <v>2</v>
      </c>
      <c r="H109" s="30"/>
      <c r="I109" s="18">
        <f t="shared" si="9"/>
        <v>2565</v>
      </c>
      <c r="J109" s="19"/>
      <c r="K109"/>
    </row>
    <row r="110" spans="1:11" ht="12.75">
      <c r="A110" s="15"/>
      <c r="B110" s="16">
        <v>920</v>
      </c>
      <c r="C110" s="17">
        <v>251</v>
      </c>
      <c r="D110" s="17">
        <v>32</v>
      </c>
      <c r="E110" s="17"/>
      <c r="F110" s="17"/>
      <c r="G110" s="30"/>
      <c r="H110" s="30"/>
      <c r="I110" s="18">
        <f t="shared" si="9"/>
        <v>1255</v>
      </c>
      <c r="J110" s="19"/>
      <c r="K110"/>
    </row>
    <row r="111" spans="1:11" ht="12.75">
      <c r="A111" s="15"/>
      <c r="B111" s="21" t="s">
        <v>18</v>
      </c>
      <c r="C111" s="28">
        <v>91</v>
      </c>
      <c r="D111" s="28">
        <v>85</v>
      </c>
      <c r="E111" s="28"/>
      <c r="F111" s="28"/>
      <c r="G111" s="30"/>
      <c r="H111" s="30"/>
      <c r="I111" s="18">
        <f t="shared" si="9"/>
        <v>455</v>
      </c>
      <c r="J111" s="22">
        <f>SUM(I108:I111)</f>
        <v>6410</v>
      </c>
      <c r="K111"/>
    </row>
    <row r="112" spans="1:11" ht="12.75">
      <c r="A112" s="15">
        <v>40205</v>
      </c>
      <c r="B112" s="16" t="s">
        <v>15</v>
      </c>
      <c r="C112" s="28">
        <v>310</v>
      </c>
      <c r="D112" s="28">
        <v>80</v>
      </c>
      <c r="E112" s="28"/>
      <c r="F112" s="28">
        <v>65</v>
      </c>
      <c r="G112" s="30"/>
      <c r="H112" s="31"/>
      <c r="I112" s="18">
        <f t="shared" si="9"/>
        <v>1875</v>
      </c>
      <c r="J112" s="19"/>
      <c r="K112"/>
    </row>
    <row r="113" spans="1:11" ht="12.75">
      <c r="A113" s="15"/>
      <c r="B113" s="16" t="s">
        <v>17</v>
      </c>
      <c r="C113" s="28">
        <v>424</v>
      </c>
      <c r="D113" s="28">
        <v>69</v>
      </c>
      <c r="E113" s="28"/>
      <c r="F113" s="28">
        <v>73</v>
      </c>
      <c r="G113" s="30">
        <v>2</v>
      </c>
      <c r="H113" s="31"/>
      <c r="I113" s="18">
        <f t="shared" si="9"/>
        <v>2491</v>
      </c>
      <c r="J113" s="19"/>
      <c r="K113"/>
    </row>
    <row r="114" spans="1:11" ht="12.75">
      <c r="A114" s="15"/>
      <c r="B114" s="16">
        <v>920</v>
      </c>
      <c r="C114" s="28">
        <v>282</v>
      </c>
      <c r="D114" s="28">
        <v>34</v>
      </c>
      <c r="E114" s="28"/>
      <c r="F114" s="28"/>
      <c r="G114" s="30"/>
      <c r="H114" s="30"/>
      <c r="I114" s="18">
        <f t="shared" si="9"/>
        <v>1410</v>
      </c>
      <c r="J114" s="19"/>
      <c r="K114"/>
    </row>
    <row r="115" spans="1:11" ht="12.75">
      <c r="A115" s="15"/>
      <c r="B115" s="21" t="s">
        <v>18</v>
      </c>
      <c r="C115" s="28">
        <v>88</v>
      </c>
      <c r="D115" s="28">
        <v>15</v>
      </c>
      <c r="E115" s="28"/>
      <c r="F115" s="28"/>
      <c r="G115" s="30"/>
      <c r="H115" s="30"/>
      <c r="I115" s="18">
        <f t="shared" si="9"/>
        <v>440</v>
      </c>
      <c r="J115" s="22">
        <f>SUM(I112:I115)</f>
        <v>6216</v>
      </c>
      <c r="K115"/>
    </row>
    <row r="116" spans="1:11" ht="12.75">
      <c r="A116" s="15">
        <v>40206</v>
      </c>
      <c r="B116" s="16" t="s">
        <v>15</v>
      </c>
      <c r="C116" s="28">
        <v>354</v>
      </c>
      <c r="D116" s="28">
        <v>64</v>
      </c>
      <c r="E116" s="28">
        <v>1</v>
      </c>
      <c r="F116" s="28">
        <v>56</v>
      </c>
      <c r="G116" s="28"/>
      <c r="H116" s="30"/>
      <c r="I116" s="18">
        <f t="shared" si="9"/>
        <v>2059</v>
      </c>
      <c r="J116" s="19"/>
      <c r="K116"/>
    </row>
    <row r="117" spans="1:11" ht="12.75">
      <c r="A117" s="15"/>
      <c r="B117" s="16" t="s">
        <v>19</v>
      </c>
      <c r="C117" s="17">
        <v>323</v>
      </c>
      <c r="D117" s="17">
        <v>97</v>
      </c>
      <c r="E117" s="17"/>
      <c r="F117" s="17">
        <v>66</v>
      </c>
      <c r="G117" s="30">
        <v>1</v>
      </c>
      <c r="H117" s="30"/>
      <c r="I117" s="18">
        <f t="shared" si="9"/>
        <v>1948</v>
      </c>
      <c r="J117" s="19"/>
      <c r="K117"/>
    </row>
    <row r="118" spans="1:11" ht="12.75">
      <c r="A118" s="15"/>
      <c r="B118" s="16">
        <v>920</v>
      </c>
      <c r="C118" s="17">
        <v>234</v>
      </c>
      <c r="D118" s="17">
        <v>43</v>
      </c>
      <c r="E118" s="17"/>
      <c r="F118" s="17"/>
      <c r="G118" s="30"/>
      <c r="H118" s="30"/>
      <c r="I118" s="18">
        <f t="shared" si="9"/>
        <v>1170</v>
      </c>
      <c r="J118" s="19"/>
      <c r="K118"/>
    </row>
    <row r="119" spans="1:11" ht="12.75">
      <c r="A119" s="15"/>
      <c r="B119" s="21" t="s">
        <v>18</v>
      </c>
      <c r="C119" s="17">
        <v>138</v>
      </c>
      <c r="D119" s="17">
        <v>32</v>
      </c>
      <c r="E119" s="17"/>
      <c r="F119" s="17"/>
      <c r="G119" s="30"/>
      <c r="H119" s="30"/>
      <c r="I119" s="18">
        <f t="shared" si="9"/>
        <v>690</v>
      </c>
      <c r="J119" s="19">
        <f>SUM(I116:I119)</f>
        <v>5867</v>
      </c>
      <c r="K119"/>
    </row>
    <row r="120" spans="1:11" ht="12.75">
      <c r="A120" s="15">
        <v>40207</v>
      </c>
      <c r="B120" s="16" t="s">
        <v>15</v>
      </c>
      <c r="C120" s="17">
        <v>647</v>
      </c>
      <c r="D120" s="17">
        <v>114</v>
      </c>
      <c r="E120" s="17">
        <v>1</v>
      </c>
      <c r="F120" s="17">
        <v>200</v>
      </c>
      <c r="G120" s="30"/>
      <c r="H120" s="30"/>
      <c r="I120" s="18">
        <f t="shared" si="9"/>
        <v>4244</v>
      </c>
      <c r="J120" s="19"/>
      <c r="K120"/>
    </row>
    <row r="121" spans="1:11" ht="12.75">
      <c r="A121" s="15"/>
      <c r="B121" s="16" t="s">
        <v>19</v>
      </c>
      <c r="C121" s="17">
        <v>757</v>
      </c>
      <c r="D121" s="17">
        <v>156</v>
      </c>
      <c r="E121" s="17"/>
      <c r="F121" s="17">
        <v>169</v>
      </c>
      <c r="G121" s="30"/>
      <c r="H121" s="30"/>
      <c r="I121" s="18">
        <f t="shared" si="9"/>
        <v>4630</v>
      </c>
      <c r="J121" s="19"/>
      <c r="K121"/>
    </row>
    <row r="122" spans="1:11" ht="12.75">
      <c r="A122" s="15"/>
      <c r="B122" s="26">
        <v>920</v>
      </c>
      <c r="C122" s="17">
        <v>412</v>
      </c>
      <c r="D122" s="17">
        <v>42</v>
      </c>
      <c r="E122" s="17"/>
      <c r="F122" s="17"/>
      <c r="G122" s="30"/>
      <c r="H122" s="30"/>
      <c r="I122" s="18">
        <f t="shared" si="9"/>
        <v>2060</v>
      </c>
      <c r="J122" s="19"/>
      <c r="K122"/>
    </row>
    <row r="123" spans="1:11" ht="12.75">
      <c r="A123" s="15"/>
      <c r="B123" s="21" t="s">
        <v>18</v>
      </c>
      <c r="C123" s="17">
        <v>132</v>
      </c>
      <c r="D123" s="17">
        <v>37</v>
      </c>
      <c r="E123" s="17"/>
      <c r="F123" s="17"/>
      <c r="G123" s="30"/>
      <c r="H123" s="30"/>
      <c r="I123" s="18">
        <f t="shared" si="9"/>
        <v>660</v>
      </c>
      <c r="J123" s="19">
        <f>SUM(I120:I123)</f>
        <v>11594</v>
      </c>
      <c r="K123"/>
    </row>
    <row r="124" spans="1:11" ht="12.75">
      <c r="A124" s="15">
        <v>40208</v>
      </c>
      <c r="B124" s="16" t="s">
        <v>15</v>
      </c>
      <c r="C124" s="17">
        <v>944</v>
      </c>
      <c r="D124" s="17">
        <v>150</v>
      </c>
      <c r="E124" s="17">
        <v>1</v>
      </c>
      <c r="F124" s="17">
        <v>205</v>
      </c>
      <c r="G124" s="30">
        <v>1</v>
      </c>
      <c r="H124" s="29"/>
      <c r="I124" s="18">
        <f t="shared" si="9"/>
        <v>5757</v>
      </c>
      <c r="J124" s="19"/>
      <c r="K124"/>
    </row>
    <row r="125" spans="1:11" ht="12.75">
      <c r="A125" s="15"/>
      <c r="B125" s="16" t="s">
        <v>17</v>
      </c>
      <c r="C125" s="17">
        <v>943</v>
      </c>
      <c r="D125" s="17">
        <v>127</v>
      </c>
      <c r="E125" s="17"/>
      <c r="F125" s="17">
        <v>209</v>
      </c>
      <c r="G125" s="30">
        <v>1</v>
      </c>
      <c r="H125" s="32"/>
      <c r="I125" s="18">
        <f t="shared" si="9"/>
        <v>5763</v>
      </c>
      <c r="J125" s="19"/>
      <c r="K125"/>
    </row>
    <row r="126" spans="1:11" ht="12.75">
      <c r="A126" s="15"/>
      <c r="B126" s="16">
        <v>920</v>
      </c>
      <c r="C126" s="17">
        <v>588</v>
      </c>
      <c r="D126" s="17">
        <v>43</v>
      </c>
      <c r="E126" s="17"/>
      <c r="F126" s="17"/>
      <c r="G126" s="30"/>
      <c r="H126" s="20"/>
      <c r="I126" s="18">
        <f t="shared" si="9"/>
        <v>2940</v>
      </c>
      <c r="J126" s="19"/>
      <c r="K126"/>
    </row>
    <row r="127" spans="1:11" ht="12.75">
      <c r="A127" s="15"/>
      <c r="B127" s="21" t="s">
        <v>18</v>
      </c>
      <c r="C127" s="28">
        <v>200</v>
      </c>
      <c r="D127" s="28">
        <v>10</v>
      </c>
      <c r="E127" s="28"/>
      <c r="F127" s="28"/>
      <c r="G127" s="30"/>
      <c r="I127" s="18">
        <f t="shared" si="9"/>
        <v>1000</v>
      </c>
      <c r="J127" s="19">
        <f>SUM(I124:I127)</f>
        <v>15460</v>
      </c>
      <c r="K127"/>
    </row>
    <row r="128" spans="1:11" ht="12.75">
      <c r="A128" s="127" t="s">
        <v>20</v>
      </c>
      <c r="B128" s="127">
        <v>920</v>
      </c>
      <c r="C128" s="23">
        <f aca="true" t="shared" si="10" ref="C128:I128">SUM(C100:C127)</f>
        <v>10797</v>
      </c>
      <c r="D128" s="23">
        <f t="shared" si="10"/>
        <v>1757</v>
      </c>
      <c r="E128" s="24">
        <f t="shared" si="10"/>
        <v>6</v>
      </c>
      <c r="F128" s="24">
        <f t="shared" si="10"/>
        <v>1479</v>
      </c>
      <c r="G128" s="24">
        <f t="shared" si="10"/>
        <v>9</v>
      </c>
      <c r="H128" s="24">
        <f t="shared" si="10"/>
        <v>0</v>
      </c>
      <c r="I128" s="24">
        <f t="shared" si="10"/>
        <v>61461</v>
      </c>
      <c r="J128" s="25">
        <f>SUM(J103,J107,J111,J115,J119,J123,J127)</f>
        <v>61461</v>
      </c>
      <c r="K128"/>
    </row>
    <row r="129" spans="1:11" ht="12.75">
      <c r="A129" s="15">
        <v>40209</v>
      </c>
      <c r="B129" s="16" t="s">
        <v>15</v>
      </c>
      <c r="C129" s="28">
        <v>267</v>
      </c>
      <c r="D129" s="28">
        <v>48</v>
      </c>
      <c r="E129" s="28">
        <v>1</v>
      </c>
      <c r="F129" s="28">
        <v>52</v>
      </c>
      <c r="G129" s="30"/>
      <c r="H129" s="20"/>
      <c r="I129" s="18">
        <f>SUM(C129*5,D129*0,E129*9,F129*5,G129*3,H129*15)</f>
        <v>1604</v>
      </c>
      <c r="J129" s="19"/>
      <c r="K129"/>
    </row>
    <row r="130" spans="1:11" ht="12.75">
      <c r="A130" s="15"/>
      <c r="B130" s="16" t="s">
        <v>17</v>
      </c>
      <c r="C130" s="28">
        <v>333</v>
      </c>
      <c r="D130" s="28">
        <v>52</v>
      </c>
      <c r="E130" s="28">
        <v>1</v>
      </c>
      <c r="F130" s="28">
        <v>50</v>
      </c>
      <c r="G130" s="30"/>
      <c r="H130" s="20"/>
      <c r="I130" s="18">
        <f>SUM(C130*5,D130*0,E130*9,F130*5,G130*3,H130*15)</f>
        <v>1924</v>
      </c>
      <c r="J130" s="19"/>
      <c r="K130"/>
    </row>
    <row r="131" spans="1:11" ht="12.75">
      <c r="A131" s="15"/>
      <c r="B131" s="16">
        <v>920</v>
      </c>
      <c r="C131" s="28">
        <v>196</v>
      </c>
      <c r="D131" s="28">
        <v>16</v>
      </c>
      <c r="E131" s="28"/>
      <c r="F131" s="28"/>
      <c r="G131" s="30"/>
      <c r="H131" s="20"/>
      <c r="I131" s="18">
        <f>SUM(C131*5,D131*0,E131*9,F131*5,G131*3,H131*15)</f>
        <v>980</v>
      </c>
      <c r="J131" s="19"/>
      <c r="K131"/>
    </row>
    <row r="132" spans="1:11" ht="12.75">
      <c r="A132" s="15"/>
      <c r="B132" s="21" t="s">
        <v>18</v>
      </c>
      <c r="C132" s="28">
        <v>80</v>
      </c>
      <c r="D132" s="28">
        <v>33</v>
      </c>
      <c r="E132" s="28"/>
      <c r="F132" s="28"/>
      <c r="G132" s="30"/>
      <c r="H132" s="20"/>
      <c r="I132" s="18">
        <f>SUM(C132*5,D132*0,E132*9,F132*5,G132*3,H132*15)</f>
        <v>400</v>
      </c>
      <c r="J132" s="19">
        <f>SUM(I129:I132)</f>
        <v>4908</v>
      </c>
      <c r="K132"/>
    </row>
    <row r="133" spans="1:11" ht="12.75">
      <c r="A133" s="127" t="s">
        <v>20</v>
      </c>
      <c r="B133" s="127">
        <v>920</v>
      </c>
      <c r="C133" s="23">
        <f aca="true" t="shared" si="11" ref="C133:I133">SUM(C129:C132)</f>
        <v>876</v>
      </c>
      <c r="D133" s="23">
        <f t="shared" si="11"/>
        <v>149</v>
      </c>
      <c r="E133" s="24">
        <f t="shared" si="11"/>
        <v>2</v>
      </c>
      <c r="F133" s="24">
        <f t="shared" si="11"/>
        <v>102</v>
      </c>
      <c r="G133" s="24">
        <f t="shared" si="11"/>
        <v>0</v>
      </c>
      <c r="H133" s="24">
        <f t="shared" si="11"/>
        <v>0</v>
      </c>
      <c r="I133" s="24">
        <f t="shared" si="11"/>
        <v>4908</v>
      </c>
      <c r="J133" s="25">
        <f>SUM(J132)</f>
        <v>4908</v>
      </c>
      <c r="K133"/>
    </row>
    <row r="134" spans="1:11" ht="12.75">
      <c r="A134" s="33"/>
      <c r="B134" s="34"/>
      <c r="C134" s="35">
        <f aca="true" t="shared" si="12" ref="C134:I134">SUM(C133,C128,C99,C70,C41,C12)</f>
        <v>53025</v>
      </c>
      <c r="D134" s="35">
        <f t="shared" si="12"/>
        <v>7960</v>
      </c>
      <c r="E134" s="36">
        <f t="shared" si="12"/>
        <v>34</v>
      </c>
      <c r="F134" s="36">
        <f t="shared" si="12"/>
        <v>7024</v>
      </c>
      <c r="G134" s="36">
        <f t="shared" si="12"/>
        <v>52</v>
      </c>
      <c r="H134" s="36">
        <f t="shared" si="12"/>
        <v>1</v>
      </c>
      <c r="I134" s="36">
        <f t="shared" si="12"/>
        <v>300727</v>
      </c>
      <c r="J134" s="37">
        <f>SUM(J12,J41,J70,J99,J128,J133)</f>
        <v>300732</v>
      </c>
      <c r="K134"/>
    </row>
  </sheetData>
  <sheetProtection selectLockedCells="1" selectUnlockedCells="1"/>
  <mergeCells count="10">
    <mergeCell ref="A70:B70"/>
    <mergeCell ref="A99:B99"/>
    <mergeCell ref="A128:B128"/>
    <mergeCell ref="A133:B133"/>
    <mergeCell ref="A1:J1"/>
    <mergeCell ref="A2:B2"/>
    <mergeCell ref="C2:D2"/>
    <mergeCell ref="E2:G2"/>
    <mergeCell ref="A12:B12"/>
    <mergeCell ref="A41:B41"/>
  </mergeCells>
  <printOptions gridLines="1" headings="1"/>
  <pageMargins left="0.7479166666666667" right="0.7479166666666667" top="0.9840277777777777" bottom="0.9840277777777777" header="0.5118055555555555" footer="0.5118055555555555"/>
  <pageSetup cellComments="atEnd"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34"/>
  <sheetViews>
    <sheetView zoomScalePageLayoutView="0" workbookViewId="0" topLeftCell="A103">
      <selection activeCell="F42" sqref="F42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0" customWidth="1"/>
    <col min="9" max="9" width="13.7109375" style="1" customWidth="1"/>
    <col min="10" max="10" width="11.140625" style="1" customWidth="1"/>
  </cols>
  <sheetData>
    <row r="1" spans="1:10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6.25">
      <c r="A2" s="125" t="s">
        <v>36</v>
      </c>
      <c r="B2" s="125"/>
      <c r="C2" s="126" t="s">
        <v>2</v>
      </c>
      <c r="D2" s="126"/>
      <c r="E2" s="126" t="s">
        <v>3</v>
      </c>
      <c r="F2" s="126"/>
      <c r="G2" s="126"/>
      <c r="H2" s="2"/>
      <c r="I2" s="3" t="s">
        <v>4</v>
      </c>
      <c r="J2" s="4" t="s">
        <v>5</v>
      </c>
    </row>
    <row r="3" spans="1:256" s="5" customFormat="1" ht="12.75">
      <c r="A3" s="4" t="s">
        <v>6</v>
      </c>
      <c r="B3" s="4" t="s">
        <v>7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14</v>
      </c>
      <c r="IM3"/>
      <c r="IN3"/>
      <c r="IO3"/>
      <c r="IP3"/>
      <c r="IQ3"/>
      <c r="IR3"/>
      <c r="IS3"/>
      <c r="IT3"/>
      <c r="IU3"/>
      <c r="IV3"/>
    </row>
    <row r="4" spans="1:10" ht="12.75">
      <c r="A4" s="39">
        <v>40817</v>
      </c>
      <c r="B4" s="40" t="s">
        <v>15</v>
      </c>
      <c r="C4" s="31">
        <v>715</v>
      </c>
      <c r="D4" s="31">
        <v>152</v>
      </c>
      <c r="E4" s="31"/>
      <c r="F4" s="31">
        <v>106</v>
      </c>
      <c r="G4" s="31">
        <v>2</v>
      </c>
      <c r="H4" s="31"/>
      <c r="I4" s="18">
        <f aca="true" t="shared" si="0" ref="I4:I11">SUM(C4*6,D4*0,E4*10,F4*7,G4*5)</f>
        <v>5042</v>
      </c>
      <c r="J4" s="41"/>
    </row>
    <row r="5" spans="1:10" ht="12.75">
      <c r="A5" s="42"/>
      <c r="B5" s="40" t="s">
        <v>17</v>
      </c>
      <c r="C5" s="31">
        <v>792</v>
      </c>
      <c r="D5" s="31">
        <v>176</v>
      </c>
      <c r="E5" s="31"/>
      <c r="F5" s="31">
        <v>88</v>
      </c>
      <c r="G5" s="31">
        <v>1</v>
      </c>
      <c r="H5" s="31"/>
      <c r="I5" s="18">
        <f t="shared" si="0"/>
        <v>5373</v>
      </c>
      <c r="J5" s="41"/>
    </row>
    <row r="6" spans="1:10" ht="12.75">
      <c r="A6" s="43"/>
      <c r="B6" s="40">
        <v>920</v>
      </c>
      <c r="C6" s="31">
        <v>638</v>
      </c>
      <c r="D6" s="31">
        <v>103</v>
      </c>
      <c r="E6" s="31"/>
      <c r="F6" s="31"/>
      <c r="G6" s="31"/>
      <c r="H6" s="31"/>
      <c r="I6" s="18">
        <f t="shared" si="0"/>
        <v>3828</v>
      </c>
      <c r="J6" s="19"/>
    </row>
    <row r="7" spans="1:10" ht="12.75">
      <c r="A7" s="43"/>
      <c r="B7" s="44" t="s">
        <v>18</v>
      </c>
      <c r="C7" s="31">
        <v>299</v>
      </c>
      <c r="D7" s="31">
        <v>99</v>
      </c>
      <c r="E7" s="31"/>
      <c r="F7" s="31"/>
      <c r="G7" s="31"/>
      <c r="H7" s="45"/>
      <c r="I7" s="18">
        <f t="shared" si="0"/>
        <v>1794</v>
      </c>
      <c r="J7" s="19">
        <f>SUM(I4:I7)</f>
        <v>16037</v>
      </c>
    </row>
    <row r="8" spans="1:10" ht="12.75">
      <c r="A8" s="15">
        <v>40818</v>
      </c>
      <c r="B8" s="16" t="s">
        <v>15</v>
      </c>
      <c r="C8" s="17">
        <v>986</v>
      </c>
      <c r="D8" s="17">
        <v>94</v>
      </c>
      <c r="E8" s="17"/>
      <c r="F8" s="17">
        <v>108</v>
      </c>
      <c r="G8" s="17">
        <v>3</v>
      </c>
      <c r="H8" s="17"/>
      <c r="I8" s="18">
        <f t="shared" si="0"/>
        <v>6687</v>
      </c>
      <c r="J8" s="19"/>
    </row>
    <row r="9" spans="1:10" ht="12.75">
      <c r="A9" s="20"/>
      <c r="B9" s="16" t="s">
        <v>19</v>
      </c>
      <c r="C9" s="17">
        <v>783</v>
      </c>
      <c r="D9" s="17">
        <v>133</v>
      </c>
      <c r="E9" s="17"/>
      <c r="F9" s="17">
        <v>73</v>
      </c>
      <c r="G9" s="17">
        <v>2</v>
      </c>
      <c r="H9" s="17"/>
      <c r="I9" s="18">
        <f t="shared" si="0"/>
        <v>5219</v>
      </c>
      <c r="J9" s="19"/>
    </row>
    <row r="10" spans="1:10" ht="12.75">
      <c r="A10"/>
      <c r="B10" s="16">
        <v>920</v>
      </c>
      <c r="C10" s="17">
        <v>795</v>
      </c>
      <c r="D10" s="17">
        <v>50</v>
      </c>
      <c r="E10" s="17"/>
      <c r="F10" s="17"/>
      <c r="G10" s="17"/>
      <c r="H10" s="17"/>
      <c r="I10" s="18">
        <f t="shared" si="0"/>
        <v>4770</v>
      </c>
      <c r="J10" s="19"/>
    </row>
    <row r="11" spans="1:10" ht="12.75">
      <c r="A11"/>
      <c r="B11" s="21" t="s">
        <v>18</v>
      </c>
      <c r="C11" s="17">
        <v>283</v>
      </c>
      <c r="D11" s="17">
        <v>88</v>
      </c>
      <c r="E11" s="17"/>
      <c r="F11" s="17"/>
      <c r="G11" s="17"/>
      <c r="H11" s="17"/>
      <c r="I11" s="18">
        <f t="shared" si="0"/>
        <v>1698</v>
      </c>
      <c r="J11" s="19">
        <f>SUM(I8:I11)</f>
        <v>18374</v>
      </c>
    </row>
    <row r="12" spans="1:10" ht="12.75">
      <c r="A12" s="127" t="s">
        <v>20</v>
      </c>
      <c r="B12" s="127">
        <v>920</v>
      </c>
      <c r="C12" s="23">
        <f aca="true" t="shared" si="1" ref="C12:I12">SUM(C4:C11)</f>
        <v>5291</v>
      </c>
      <c r="D12" s="23">
        <f t="shared" si="1"/>
        <v>895</v>
      </c>
      <c r="E12" s="24">
        <f t="shared" si="1"/>
        <v>0</v>
      </c>
      <c r="F12" s="24">
        <f t="shared" si="1"/>
        <v>375</v>
      </c>
      <c r="G12" s="24">
        <f t="shared" si="1"/>
        <v>8</v>
      </c>
      <c r="H12" s="24">
        <f t="shared" si="1"/>
        <v>0</v>
      </c>
      <c r="I12" s="23">
        <f t="shared" si="1"/>
        <v>34411</v>
      </c>
      <c r="J12" s="25">
        <f>SUM(J7,J11)</f>
        <v>34411</v>
      </c>
    </row>
    <row r="13" spans="1:10" ht="12.75">
      <c r="A13" s="15">
        <v>40819</v>
      </c>
      <c r="B13" s="16" t="s">
        <v>15</v>
      </c>
      <c r="C13" s="17">
        <v>250</v>
      </c>
      <c r="D13" s="17">
        <v>25</v>
      </c>
      <c r="E13" s="17">
        <v>0</v>
      </c>
      <c r="F13" s="17">
        <v>23</v>
      </c>
      <c r="G13" s="17"/>
      <c r="H13" s="17"/>
      <c r="I13" s="18">
        <f aca="true" t="shared" si="2" ref="I13:I40">SUM(C13*6,D13*0,E13*10,F13*7,G13*5)</f>
        <v>1661</v>
      </c>
      <c r="J13" s="19"/>
    </row>
    <row r="14" spans="1:10" ht="12.75">
      <c r="A14"/>
      <c r="B14" s="16" t="s">
        <v>19</v>
      </c>
      <c r="C14" s="17"/>
      <c r="D14" s="17"/>
      <c r="E14" s="17"/>
      <c r="F14" s="17"/>
      <c r="G14" s="17"/>
      <c r="H14" s="17"/>
      <c r="I14" s="18">
        <f t="shared" si="2"/>
        <v>0</v>
      </c>
      <c r="J14" s="19"/>
    </row>
    <row r="15" spans="1:10" ht="12.75">
      <c r="A15" s="15"/>
      <c r="B15" s="26">
        <v>920</v>
      </c>
      <c r="C15" s="17">
        <v>198</v>
      </c>
      <c r="D15" s="17">
        <v>3</v>
      </c>
      <c r="E15" s="17"/>
      <c r="F15" s="17"/>
      <c r="G15" s="17"/>
      <c r="H15" s="17"/>
      <c r="I15" s="18">
        <f t="shared" si="2"/>
        <v>1188</v>
      </c>
      <c r="J15" s="19"/>
    </row>
    <row r="16" spans="1:10" ht="12.75">
      <c r="A16" s="15"/>
      <c r="B16" s="21" t="s">
        <v>18</v>
      </c>
      <c r="C16" s="17">
        <v>72</v>
      </c>
      <c r="D16" s="17">
        <v>12</v>
      </c>
      <c r="E16" s="17"/>
      <c r="F16" s="17"/>
      <c r="G16" s="17"/>
      <c r="H16" s="17"/>
      <c r="I16" s="18">
        <f t="shared" si="2"/>
        <v>432</v>
      </c>
      <c r="J16" s="19">
        <f>SUM(I13:I16)</f>
        <v>3281</v>
      </c>
    </row>
    <row r="17" spans="1:10" ht="12.75">
      <c r="A17" s="15">
        <v>40820</v>
      </c>
      <c r="B17" s="16" t="s">
        <v>15</v>
      </c>
      <c r="C17" s="17">
        <v>239</v>
      </c>
      <c r="D17" s="17">
        <v>47</v>
      </c>
      <c r="E17" s="17">
        <v>3</v>
      </c>
      <c r="F17" s="17">
        <v>38</v>
      </c>
      <c r="G17" s="17">
        <v>1</v>
      </c>
      <c r="H17" s="17"/>
      <c r="I17" s="18">
        <f t="shared" si="2"/>
        <v>1735</v>
      </c>
      <c r="J17" s="19"/>
    </row>
    <row r="18" spans="1:10" ht="12.75">
      <c r="A18" s="15"/>
      <c r="B18" s="16" t="s">
        <v>17</v>
      </c>
      <c r="C18" s="17">
        <v>202</v>
      </c>
      <c r="D18" s="17">
        <v>62</v>
      </c>
      <c r="E18" s="17"/>
      <c r="F18" s="17"/>
      <c r="G18" s="17"/>
      <c r="H18" s="17"/>
      <c r="I18" s="18">
        <f t="shared" si="2"/>
        <v>1212</v>
      </c>
      <c r="J18" s="19"/>
    </row>
    <row r="19" spans="1:10" ht="12.75">
      <c r="A19" s="15"/>
      <c r="B19" s="16">
        <v>920</v>
      </c>
      <c r="C19" s="17">
        <v>270</v>
      </c>
      <c r="D19" s="17">
        <v>29</v>
      </c>
      <c r="E19" s="17"/>
      <c r="F19" s="17"/>
      <c r="G19" s="17"/>
      <c r="H19" s="17"/>
      <c r="I19" s="18">
        <f t="shared" si="2"/>
        <v>1620</v>
      </c>
      <c r="J19" s="19"/>
    </row>
    <row r="20" spans="1:10" ht="12.75">
      <c r="A20" s="15"/>
      <c r="B20" s="21" t="s">
        <v>18</v>
      </c>
      <c r="C20" s="17">
        <v>71</v>
      </c>
      <c r="D20" s="17">
        <v>22</v>
      </c>
      <c r="E20" s="17"/>
      <c r="F20" s="17"/>
      <c r="G20" s="17"/>
      <c r="H20" s="17"/>
      <c r="I20" s="18">
        <f t="shared" si="2"/>
        <v>426</v>
      </c>
      <c r="J20" s="19">
        <f>SUM(I17:I20)</f>
        <v>4993</v>
      </c>
    </row>
    <row r="21" spans="1:10" ht="12.75">
      <c r="A21" s="15">
        <v>40821</v>
      </c>
      <c r="B21" s="16" t="s">
        <v>15</v>
      </c>
      <c r="C21" s="17">
        <v>192</v>
      </c>
      <c r="D21" s="17">
        <v>73</v>
      </c>
      <c r="E21" s="17">
        <v>1</v>
      </c>
      <c r="F21" s="17">
        <v>29</v>
      </c>
      <c r="G21" s="17">
        <v>1</v>
      </c>
      <c r="H21" s="17"/>
      <c r="I21" s="18">
        <f t="shared" si="2"/>
        <v>1370</v>
      </c>
      <c r="J21" s="19"/>
    </row>
    <row r="22" spans="1:10" ht="12.75">
      <c r="A22" s="15"/>
      <c r="B22" s="16" t="s">
        <v>17</v>
      </c>
      <c r="C22" s="17">
        <v>149</v>
      </c>
      <c r="D22" s="17">
        <v>53</v>
      </c>
      <c r="E22" s="17">
        <v>0</v>
      </c>
      <c r="F22" s="17">
        <v>27</v>
      </c>
      <c r="G22" s="17">
        <v>1</v>
      </c>
      <c r="H22" s="17"/>
      <c r="I22" s="18">
        <f t="shared" si="2"/>
        <v>1088</v>
      </c>
      <c r="J22" s="19"/>
    </row>
    <row r="23" spans="1:10" ht="12.75">
      <c r="A23" s="15"/>
      <c r="B23" s="16">
        <v>920</v>
      </c>
      <c r="C23" s="17">
        <v>149</v>
      </c>
      <c r="D23" s="17">
        <v>25</v>
      </c>
      <c r="E23" s="17"/>
      <c r="F23" s="17"/>
      <c r="G23" s="17"/>
      <c r="H23" s="17"/>
      <c r="I23" s="18">
        <f t="shared" si="2"/>
        <v>894</v>
      </c>
      <c r="J23" s="19"/>
    </row>
    <row r="24" spans="1:10" ht="12.75">
      <c r="A24" s="15"/>
      <c r="B24" s="21" t="s">
        <v>18</v>
      </c>
      <c r="C24" s="17">
        <v>40</v>
      </c>
      <c r="D24" s="17"/>
      <c r="E24" s="17"/>
      <c r="F24" s="17"/>
      <c r="G24" s="17"/>
      <c r="H24" s="17"/>
      <c r="I24" s="18">
        <f t="shared" si="2"/>
        <v>240</v>
      </c>
      <c r="J24" s="19">
        <f>SUM(I21:I24)</f>
        <v>3592</v>
      </c>
    </row>
    <row r="25" spans="1:10" ht="12.75">
      <c r="A25" s="15">
        <v>40822</v>
      </c>
      <c r="B25" s="16" t="s">
        <v>15</v>
      </c>
      <c r="C25" s="17">
        <v>213</v>
      </c>
      <c r="D25" s="17">
        <v>49</v>
      </c>
      <c r="E25" s="17">
        <v>2</v>
      </c>
      <c r="F25" s="17">
        <v>34</v>
      </c>
      <c r="G25" s="17">
        <v>1</v>
      </c>
      <c r="H25" s="17"/>
      <c r="I25" s="18">
        <f t="shared" si="2"/>
        <v>1541</v>
      </c>
      <c r="J25" s="19"/>
    </row>
    <row r="26" spans="1:10" ht="12.75">
      <c r="A26" s="15"/>
      <c r="B26" s="16" t="s">
        <v>19</v>
      </c>
      <c r="C26" s="17">
        <v>171</v>
      </c>
      <c r="D26" s="17">
        <v>55</v>
      </c>
      <c r="E26" s="17">
        <v>0</v>
      </c>
      <c r="F26" s="17">
        <v>40</v>
      </c>
      <c r="G26" s="17">
        <v>1</v>
      </c>
      <c r="H26" s="17"/>
      <c r="I26" s="18">
        <f t="shared" si="2"/>
        <v>1311</v>
      </c>
      <c r="J26" s="19"/>
    </row>
    <row r="27" spans="1:10" ht="12.75">
      <c r="A27" s="15"/>
      <c r="B27" s="16">
        <v>920</v>
      </c>
      <c r="C27" s="17">
        <v>167</v>
      </c>
      <c r="D27" s="17">
        <v>24</v>
      </c>
      <c r="E27" s="17"/>
      <c r="F27" s="17"/>
      <c r="G27" s="17"/>
      <c r="H27" s="17"/>
      <c r="I27" s="18">
        <f t="shared" si="2"/>
        <v>1002</v>
      </c>
      <c r="J27" s="19"/>
    </row>
    <row r="28" spans="1:10" ht="12.75">
      <c r="A28" s="15"/>
      <c r="B28" s="21" t="s">
        <v>18</v>
      </c>
      <c r="C28" s="17">
        <v>47</v>
      </c>
      <c r="D28" s="17">
        <v>18</v>
      </c>
      <c r="E28" s="17"/>
      <c r="F28" s="17"/>
      <c r="G28" s="17"/>
      <c r="H28" s="17"/>
      <c r="I28" s="18">
        <f t="shared" si="2"/>
        <v>282</v>
      </c>
      <c r="J28" s="19">
        <f>SUM(I25:I28)</f>
        <v>4136</v>
      </c>
    </row>
    <row r="29" spans="1:10" ht="12.75">
      <c r="A29" s="15">
        <v>40823</v>
      </c>
      <c r="B29" s="16" t="s">
        <v>15</v>
      </c>
      <c r="C29" s="28">
        <v>270</v>
      </c>
      <c r="D29" s="28">
        <v>72</v>
      </c>
      <c r="E29" s="28">
        <v>0</v>
      </c>
      <c r="F29" s="28">
        <v>34</v>
      </c>
      <c r="G29" s="28"/>
      <c r="H29" s="17"/>
      <c r="I29" s="18">
        <f t="shared" si="2"/>
        <v>1858</v>
      </c>
      <c r="J29" s="19"/>
    </row>
    <row r="30" spans="1:10" ht="12.75">
      <c r="A30" s="15"/>
      <c r="B30" s="16" t="s">
        <v>19</v>
      </c>
      <c r="C30" s="28">
        <v>310</v>
      </c>
      <c r="D30" s="28">
        <v>59</v>
      </c>
      <c r="E30" s="28">
        <v>2</v>
      </c>
      <c r="F30" s="28">
        <v>44</v>
      </c>
      <c r="G30" s="28"/>
      <c r="H30" s="17"/>
      <c r="I30" s="18">
        <f t="shared" si="2"/>
        <v>2188</v>
      </c>
      <c r="J30" s="19"/>
    </row>
    <row r="31" spans="1:10" ht="12.75">
      <c r="A31" s="15"/>
      <c r="B31" s="16">
        <v>920</v>
      </c>
      <c r="C31" s="17">
        <v>201</v>
      </c>
      <c r="D31" s="17">
        <v>20</v>
      </c>
      <c r="E31" s="17"/>
      <c r="F31" s="17"/>
      <c r="G31" s="17"/>
      <c r="H31" s="17"/>
      <c r="I31" s="18">
        <f t="shared" si="2"/>
        <v>1206</v>
      </c>
      <c r="J31" s="19"/>
    </row>
    <row r="32" spans="1:10" ht="12.75">
      <c r="A32" s="15"/>
      <c r="B32" s="21" t="s">
        <v>18</v>
      </c>
      <c r="C32" s="17">
        <v>49</v>
      </c>
      <c r="D32" s="17">
        <v>30</v>
      </c>
      <c r="E32" s="17"/>
      <c r="F32" s="17"/>
      <c r="G32" s="17"/>
      <c r="H32" s="17"/>
      <c r="I32" s="18">
        <f t="shared" si="2"/>
        <v>294</v>
      </c>
      <c r="J32" s="19">
        <f>SUM(I29:I32)</f>
        <v>5546</v>
      </c>
    </row>
    <row r="33" spans="1:10" ht="12.75">
      <c r="A33" s="15">
        <v>40824</v>
      </c>
      <c r="B33" s="16" t="s">
        <v>15</v>
      </c>
      <c r="C33" s="17">
        <v>923</v>
      </c>
      <c r="D33" s="17">
        <v>36</v>
      </c>
      <c r="E33" s="17">
        <v>0</v>
      </c>
      <c r="F33" s="17">
        <v>198</v>
      </c>
      <c r="G33" s="17">
        <v>7</v>
      </c>
      <c r="H33" s="28"/>
      <c r="I33" s="18">
        <f t="shared" si="2"/>
        <v>6959</v>
      </c>
      <c r="J33" s="19"/>
    </row>
    <row r="34" spans="1:10" ht="12.75">
      <c r="A34" s="15"/>
      <c r="B34" s="16" t="s">
        <v>17</v>
      </c>
      <c r="C34" s="17">
        <v>405</v>
      </c>
      <c r="D34" s="17">
        <v>129</v>
      </c>
      <c r="E34" s="17">
        <v>0</v>
      </c>
      <c r="F34" s="17">
        <v>93</v>
      </c>
      <c r="G34" s="17"/>
      <c r="H34" s="28"/>
      <c r="I34" s="18">
        <f t="shared" si="2"/>
        <v>3081</v>
      </c>
      <c r="J34" s="19"/>
    </row>
    <row r="35" spans="1:10" ht="12.75">
      <c r="A35" s="15"/>
      <c r="B35" s="16">
        <v>920</v>
      </c>
      <c r="C35" s="17">
        <v>603</v>
      </c>
      <c r="D35" s="17">
        <v>96</v>
      </c>
      <c r="E35" s="17"/>
      <c r="F35" s="17"/>
      <c r="G35" s="17"/>
      <c r="H35" s="28"/>
      <c r="I35" s="18">
        <f t="shared" si="2"/>
        <v>3618</v>
      </c>
      <c r="J35" s="19"/>
    </row>
    <row r="36" spans="1:10" ht="12.75">
      <c r="A36" s="15"/>
      <c r="B36" s="21" t="s">
        <v>18</v>
      </c>
      <c r="C36" s="17">
        <v>176</v>
      </c>
      <c r="D36" s="17">
        <v>43</v>
      </c>
      <c r="E36" s="17"/>
      <c r="F36" s="17"/>
      <c r="G36" s="17"/>
      <c r="H36" s="28"/>
      <c r="I36" s="18">
        <f t="shared" si="2"/>
        <v>1056</v>
      </c>
      <c r="J36" s="19">
        <f>SUM(I33:I36)</f>
        <v>14714</v>
      </c>
    </row>
    <row r="37" spans="1:10" ht="12.75">
      <c r="A37" s="15">
        <v>40825</v>
      </c>
      <c r="B37" s="16" t="s">
        <v>15</v>
      </c>
      <c r="C37" s="17">
        <v>1308</v>
      </c>
      <c r="D37" s="17">
        <v>75</v>
      </c>
      <c r="E37" s="17">
        <v>0</v>
      </c>
      <c r="F37" s="17">
        <v>177</v>
      </c>
      <c r="G37" s="17">
        <v>3</v>
      </c>
      <c r="H37" s="29"/>
      <c r="I37" s="18">
        <f t="shared" si="2"/>
        <v>9102</v>
      </c>
      <c r="J37" s="19"/>
    </row>
    <row r="38" spans="1:10" ht="12.75">
      <c r="A38" s="15"/>
      <c r="B38" s="16" t="s">
        <v>17</v>
      </c>
      <c r="C38" s="28">
        <v>924</v>
      </c>
      <c r="D38" s="28">
        <v>219</v>
      </c>
      <c r="E38" s="28">
        <v>1</v>
      </c>
      <c r="F38" s="28">
        <f>21+131</f>
        <v>152</v>
      </c>
      <c r="G38" s="28">
        <v>2</v>
      </c>
      <c r="H38" s="17"/>
      <c r="I38" s="18">
        <f t="shared" si="2"/>
        <v>6628</v>
      </c>
      <c r="J38" s="19"/>
    </row>
    <row r="39" spans="1:10" ht="12.75">
      <c r="A39" s="15"/>
      <c r="B39" s="16">
        <v>920</v>
      </c>
      <c r="C39" s="28">
        <v>614</v>
      </c>
      <c r="D39" s="28">
        <v>46</v>
      </c>
      <c r="E39" s="28"/>
      <c r="F39" s="28"/>
      <c r="G39" s="28"/>
      <c r="H39" s="17"/>
      <c r="I39" s="18">
        <f t="shared" si="2"/>
        <v>3684</v>
      </c>
      <c r="J39" s="19"/>
    </row>
    <row r="40" spans="1:11" ht="12.75">
      <c r="A40" s="15"/>
      <c r="B40" s="21" t="s">
        <v>18</v>
      </c>
      <c r="C40" s="28">
        <v>329</v>
      </c>
      <c r="D40" s="28">
        <v>81</v>
      </c>
      <c r="E40" s="28"/>
      <c r="F40" s="28"/>
      <c r="G40" s="28"/>
      <c r="H40" s="17"/>
      <c r="I40" s="18">
        <f t="shared" si="2"/>
        <v>1974</v>
      </c>
      <c r="J40" s="19">
        <f>SUM(I37:I40)</f>
        <v>21388</v>
      </c>
      <c r="K40">
        <v>21245</v>
      </c>
    </row>
    <row r="41" spans="1:10" ht="12.75">
      <c r="A41" s="127" t="s">
        <v>20</v>
      </c>
      <c r="B41" s="127">
        <v>920</v>
      </c>
      <c r="C41" s="23">
        <f aca="true" t="shared" si="3" ref="C41:I41">SUM(C13:C40)</f>
        <v>8542</v>
      </c>
      <c r="D41" s="23">
        <f t="shared" si="3"/>
        <v>1403</v>
      </c>
      <c r="E41" s="24">
        <f t="shared" si="3"/>
        <v>9</v>
      </c>
      <c r="F41" s="24">
        <f t="shared" si="3"/>
        <v>889</v>
      </c>
      <c r="G41" s="24">
        <f t="shared" si="3"/>
        <v>17</v>
      </c>
      <c r="H41" s="24">
        <f t="shared" si="3"/>
        <v>0</v>
      </c>
      <c r="I41" s="24">
        <f t="shared" si="3"/>
        <v>57650</v>
      </c>
      <c r="J41" s="25">
        <f>SUM(J16,J20,J24,J28,J32,J36,J40)</f>
        <v>57650</v>
      </c>
    </row>
    <row r="42" spans="1:10" ht="12.75">
      <c r="A42" s="15">
        <v>40826</v>
      </c>
      <c r="B42" s="16" t="s">
        <v>15</v>
      </c>
      <c r="C42" s="28">
        <v>309</v>
      </c>
      <c r="D42" s="28">
        <v>60</v>
      </c>
      <c r="E42" s="28">
        <v>0</v>
      </c>
      <c r="F42" s="28">
        <v>49</v>
      </c>
      <c r="G42" s="28">
        <v>2</v>
      </c>
      <c r="H42" s="17"/>
      <c r="I42" s="18">
        <f aca="true" t="shared" si="4" ref="I42:I69">SUM(C42*6,D42*0,E42*10,F42*7,G42*5)</f>
        <v>2207</v>
      </c>
      <c r="J42" s="19"/>
    </row>
    <row r="43" spans="1:10" ht="12.75">
      <c r="A43" s="15"/>
      <c r="B43" s="16" t="s">
        <v>19</v>
      </c>
      <c r="C43" s="17">
        <v>163</v>
      </c>
      <c r="D43" s="17">
        <v>47</v>
      </c>
      <c r="E43" s="17"/>
      <c r="F43" s="17">
        <v>25</v>
      </c>
      <c r="G43" s="30"/>
      <c r="H43" s="17"/>
      <c r="I43" s="18">
        <f t="shared" si="4"/>
        <v>1153</v>
      </c>
      <c r="J43" s="19"/>
    </row>
    <row r="44" spans="1:10" ht="12.75">
      <c r="A44" s="15"/>
      <c r="B44" s="16">
        <v>920</v>
      </c>
      <c r="C44" s="17">
        <v>241</v>
      </c>
      <c r="D44" s="17">
        <v>22</v>
      </c>
      <c r="E44" s="17"/>
      <c r="F44" s="17"/>
      <c r="G44" s="30"/>
      <c r="H44" s="17"/>
      <c r="I44" s="18">
        <f t="shared" si="4"/>
        <v>1446</v>
      </c>
      <c r="J44" s="19"/>
    </row>
    <row r="45" spans="1:10" ht="12.75">
      <c r="A45" s="15"/>
      <c r="B45" s="21" t="s">
        <v>18</v>
      </c>
      <c r="C45" s="17">
        <v>65</v>
      </c>
      <c r="D45" s="17">
        <v>44</v>
      </c>
      <c r="E45" s="17"/>
      <c r="F45" s="17"/>
      <c r="G45" s="30"/>
      <c r="H45" s="17"/>
      <c r="I45" s="18">
        <f t="shared" si="4"/>
        <v>390</v>
      </c>
      <c r="J45" s="19">
        <f>SUM(I42:I45)</f>
        <v>5196</v>
      </c>
    </row>
    <row r="46" spans="1:10" ht="12.75">
      <c r="A46" s="15">
        <v>40827</v>
      </c>
      <c r="B46" s="16" t="s">
        <v>15</v>
      </c>
      <c r="C46" s="17">
        <v>236</v>
      </c>
      <c r="D46" s="17">
        <v>25</v>
      </c>
      <c r="E46" s="17"/>
      <c r="F46" s="17">
        <v>27</v>
      </c>
      <c r="G46" s="30">
        <v>1</v>
      </c>
      <c r="H46" s="17"/>
      <c r="I46" s="18">
        <f t="shared" si="4"/>
        <v>1610</v>
      </c>
      <c r="J46" s="19"/>
    </row>
    <row r="47" spans="1:10" ht="12.75">
      <c r="A47" s="15"/>
      <c r="B47" s="16" t="s">
        <v>19</v>
      </c>
      <c r="C47" s="17">
        <v>171</v>
      </c>
      <c r="D47" s="17">
        <v>32</v>
      </c>
      <c r="E47" s="17"/>
      <c r="F47" s="17">
        <v>27</v>
      </c>
      <c r="G47" s="30"/>
      <c r="H47" s="17"/>
      <c r="I47" s="18">
        <f t="shared" si="4"/>
        <v>1215</v>
      </c>
      <c r="J47" s="19"/>
    </row>
    <row r="48" spans="1:10" ht="12.75">
      <c r="A48" s="15"/>
      <c r="B48" s="26">
        <v>920</v>
      </c>
      <c r="C48" s="17">
        <v>246</v>
      </c>
      <c r="D48" s="17">
        <v>13</v>
      </c>
      <c r="E48" s="17"/>
      <c r="F48" s="17"/>
      <c r="G48" s="30"/>
      <c r="H48" s="17"/>
      <c r="I48" s="18">
        <f t="shared" si="4"/>
        <v>1476</v>
      </c>
      <c r="J48" s="19"/>
    </row>
    <row r="49" spans="1:10" ht="12.75">
      <c r="A49" s="15"/>
      <c r="B49" s="21" t="s">
        <v>18</v>
      </c>
      <c r="C49" s="17">
        <v>53</v>
      </c>
      <c r="D49" s="17">
        <v>14</v>
      </c>
      <c r="E49" s="17"/>
      <c r="F49" s="17"/>
      <c r="G49" s="30"/>
      <c r="H49" s="17">
        <v>1</v>
      </c>
      <c r="I49" s="18">
        <f t="shared" si="4"/>
        <v>318</v>
      </c>
      <c r="J49" s="19">
        <f>SUM(I46:I49)</f>
        <v>4619</v>
      </c>
    </row>
    <row r="50" spans="1:10" ht="12.75">
      <c r="A50" s="46">
        <v>40828</v>
      </c>
      <c r="B50" s="47" t="s">
        <v>15</v>
      </c>
      <c r="C50" s="17">
        <v>1335</v>
      </c>
      <c r="D50" s="17">
        <v>96</v>
      </c>
      <c r="E50" s="17">
        <v>1</v>
      </c>
      <c r="F50" s="17">
        <v>171</v>
      </c>
      <c r="G50" s="30">
        <v>3</v>
      </c>
      <c r="H50" s="17"/>
      <c r="I50" s="18">
        <f t="shared" si="4"/>
        <v>9232</v>
      </c>
      <c r="J50" s="19"/>
    </row>
    <row r="51" spans="1:10" ht="12.75">
      <c r="A51" s="46"/>
      <c r="B51" s="47" t="s">
        <v>17</v>
      </c>
      <c r="C51" s="17">
        <v>1136</v>
      </c>
      <c r="D51" s="17">
        <v>117</v>
      </c>
      <c r="E51" s="17">
        <v>2</v>
      </c>
      <c r="F51" s="17">
        <v>159</v>
      </c>
      <c r="G51" s="30">
        <v>3</v>
      </c>
      <c r="H51" s="17">
        <v>1</v>
      </c>
      <c r="I51" s="18">
        <f t="shared" si="4"/>
        <v>7964</v>
      </c>
      <c r="J51" s="19"/>
    </row>
    <row r="52" spans="1:10" ht="12.75">
      <c r="A52" s="46"/>
      <c r="B52" s="47">
        <v>920</v>
      </c>
      <c r="C52" s="17">
        <v>867</v>
      </c>
      <c r="D52" s="17">
        <v>70</v>
      </c>
      <c r="E52" s="17"/>
      <c r="F52" s="17"/>
      <c r="G52" s="30"/>
      <c r="H52" s="28"/>
      <c r="I52" s="18">
        <f t="shared" si="4"/>
        <v>5202</v>
      </c>
      <c r="J52" s="19"/>
    </row>
    <row r="53" spans="1:10" ht="12.75">
      <c r="A53" s="15"/>
      <c r="B53" s="21" t="s">
        <v>18</v>
      </c>
      <c r="C53" s="28">
        <v>313</v>
      </c>
      <c r="D53" s="28">
        <v>60</v>
      </c>
      <c r="E53" s="28"/>
      <c r="F53" s="28"/>
      <c r="G53" s="30"/>
      <c r="H53" s="28"/>
      <c r="I53" s="18">
        <f t="shared" si="4"/>
        <v>1878</v>
      </c>
      <c r="J53" s="19">
        <f>SUM(I50:I53)</f>
        <v>24276</v>
      </c>
    </row>
    <row r="54" spans="1:10" ht="12.75">
      <c r="A54" s="15">
        <v>40829</v>
      </c>
      <c r="B54" s="16" t="s">
        <v>15</v>
      </c>
      <c r="C54" s="28">
        <v>108</v>
      </c>
      <c r="D54" s="28">
        <v>38</v>
      </c>
      <c r="E54" s="28"/>
      <c r="F54" s="28">
        <v>12</v>
      </c>
      <c r="G54" s="30"/>
      <c r="H54" s="28"/>
      <c r="I54" s="18">
        <f t="shared" si="4"/>
        <v>732</v>
      </c>
      <c r="J54" s="19"/>
    </row>
    <row r="55" spans="1:10" ht="12.75">
      <c r="A55" s="15"/>
      <c r="B55" s="16" t="s">
        <v>17</v>
      </c>
      <c r="C55" s="28">
        <v>560</v>
      </c>
      <c r="D55" s="28">
        <v>99</v>
      </c>
      <c r="E55" s="28">
        <v>1</v>
      </c>
      <c r="F55" s="28">
        <v>75</v>
      </c>
      <c r="G55" s="30">
        <v>1</v>
      </c>
      <c r="H55" s="28"/>
      <c r="I55" s="18">
        <f t="shared" si="4"/>
        <v>3900</v>
      </c>
      <c r="J55" s="19"/>
    </row>
    <row r="56" spans="1:10" ht="12.75">
      <c r="A56" s="15"/>
      <c r="B56" s="16">
        <v>920</v>
      </c>
      <c r="C56" s="28">
        <v>187</v>
      </c>
      <c r="D56" s="28">
        <v>19</v>
      </c>
      <c r="E56" s="28"/>
      <c r="F56" s="28"/>
      <c r="G56" s="30"/>
      <c r="H56" s="28"/>
      <c r="I56" s="18">
        <f t="shared" si="4"/>
        <v>1122</v>
      </c>
      <c r="J56" s="19"/>
    </row>
    <row r="57" spans="1:10" ht="12.75">
      <c r="A57" s="15"/>
      <c r="B57" s="21" t="s">
        <v>18</v>
      </c>
      <c r="C57" s="28">
        <v>75</v>
      </c>
      <c r="D57" s="28">
        <v>20</v>
      </c>
      <c r="E57" s="28"/>
      <c r="F57" s="28"/>
      <c r="G57" s="30"/>
      <c r="H57" s="28"/>
      <c r="I57" s="18">
        <f t="shared" si="4"/>
        <v>450</v>
      </c>
      <c r="J57" s="19">
        <f>SUM(I54:I57)</f>
        <v>6204</v>
      </c>
    </row>
    <row r="58" spans="1:10" ht="12.75">
      <c r="A58" s="15">
        <v>40830</v>
      </c>
      <c r="B58" s="16" t="s">
        <v>15</v>
      </c>
      <c r="C58" s="28">
        <v>283</v>
      </c>
      <c r="D58" s="28">
        <v>56</v>
      </c>
      <c r="E58" s="28">
        <v>1</v>
      </c>
      <c r="F58" s="28">
        <v>47</v>
      </c>
      <c r="G58" s="28"/>
      <c r="H58" s="30"/>
      <c r="I58" s="18">
        <f t="shared" si="4"/>
        <v>2037</v>
      </c>
      <c r="J58" s="19"/>
    </row>
    <row r="59" spans="1:10" ht="12.75">
      <c r="A59" s="15"/>
      <c r="B59" s="16" t="s">
        <v>19</v>
      </c>
      <c r="C59" s="28">
        <v>436</v>
      </c>
      <c r="D59" s="28">
        <v>58</v>
      </c>
      <c r="E59" s="28"/>
      <c r="F59" s="28">
        <v>58</v>
      </c>
      <c r="G59" s="28">
        <v>2</v>
      </c>
      <c r="H59" s="30"/>
      <c r="I59" s="18">
        <f t="shared" si="4"/>
        <v>3032</v>
      </c>
      <c r="J59" s="19"/>
    </row>
    <row r="60" spans="1:10" ht="12.75">
      <c r="A60" s="15"/>
      <c r="B60" s="16">
        <v>920</v>
      </c>
      <c r="C60" s="17">
        <v>296</v>
      </c>
      <c r="D60" s="17">
        <v>28</v>
      </c>
      <c r="E60" s="17"/>
      <c r="F60" s="17"/>
      <c r="G60" s="17"/>
      <c r="H60" s="30"/>
      <c r="I60" s="18">
        <f t="shared" si="4"/>
        <v>1776</v>
      </c>
      <c r="J60" s="19"/>
    </row>
    <row r="61" spans="1:10" ht="12.75">
      <c r="A61" s="15"/>
      <c r="B61" s="21" t="s">
        <v>37</v>
      </c>
      <c r="C61" s="17">
        <v>88</v>
      </c>
      <c r="D61" s="17">
        <v>32</v>
      </c>
      <c r="E61" s="17"/>
      <c r="F61" s="17"/>
      <c r="G61" s="17"/>
      <c r="H61" s="30"/>
      <c r="I61" s="18">
        <f t="shared" si="4"/>
        <v>528</v>
      </c>
      <c r="J61" s="19">
        <f>SUM(I58:I61)</f>
        <v>7373</v>
      </c>
    </row>
    <row r="62" spans="1:10" ht="12.75">
      <c r="A62" s="15">
        <v>40831</v>
      </c>
      <c r="B62" s="16" t="s">
        <v>15</v>
      </c>
      <c r="C62" s="17">
        <v>606</v>
      </c>
      <c r="D62" s="17">
        <v>71</v>
      </c>
      <c r="E62" s="17"/>
      <c r="F62" s="17">
        <v>109</v>
      </c>
      <c r="G62" s="17"/>
      <c r="H62" s="30"/>
      <c r="I62" s="18">
        <f t="shared" si="4"/>
        <v>4399</v>
      </c>
      <c r="J62" s="19"/>
    </row>
    <row r="63" spans="1:10" ht="12.75">
      <c r="A63" s="15"/>
      <c r="B63" s="16" t="s">
        <v>17</v>
      </c>
      <c r="C63" s="17">
        <v>374</v>
      </c>
      <c r="D63" s="17">
        <v>57</v>
      </c>
      <c r="E63" s="17">
        <v>1</v>
      </c>
      <c r="F63" s="17">
        <v>60</v>
      </c>
      <c r="G63" s="17">
        <v>1</v>
      </c>
      <c r="H63" s="30"/>
      <c r="I63" s="18">
        <f t="shared" si="4"/>
        <v>2679</v>
      </c>
      <c r="J63" s="19"/>
    </row>
    <row r="64" spans="1:10" ht="12.75">
      <c r="A64" s="15"/>
      <c r="B64" s="16">
        <v>920</v>
      </c>
      <c r="C64" s="17">
        <v>522</v>
      </c>
      <c r="D64" s="17">
        <v>24</v>
      </c>
      <c r="E64" s="17"/>
      <c r="F64" s="17"/>
      <c r="G64" s="17"/>
      <c r="H64" s="30"/>
      <c r="I64" s="18">
        <f t="shared" si="4"/>
        <v>3132</v>
      </c>
      <c r="J64" s="19"/>
    </row>
    <row r="65" spans="1:10" ht="12.75">
      <c r="A65" s="15"/>
      <c r="B65" s="21" t="s">
        <v>18</v>
      </c>
      <c r="C65" s="17">
        <v>106</v>
      </c>
      <c r="D65" s="17">
        <v>10</v>
      </c>
      <c r="E65" s="17"/>
      <c r="F65" s="17"/>
      <c r="G65" s="17"/>
      <c r="H65" s="30"/>
      <c r="I65" s="18">
        <f t="shared" si="4"/>
        <v>636</v>
      </c>
      <c r="J65" s="19">
        <f>SUM(I62:I65)</f>
        <v>10846</v>
      </c>
    </row>
    <row r="66" spans="1:10" ht="12.75">
      <c r="A66" s="15">
        <v>40832</v>
      </c>
      <c r="B66" s="16" t="s">
        <v>15</v>
      </c>
      <c r="C66" s="17">
        <v>425</v>
      </c>
      <c r="D66" s="17">
        <v>101</v>
      </c>
      <c r="E66" s="17">
        <v>1</v>
      </c>
      <c r="F66" s="17">
        <v>87</v>
      </c>
      <c r="G66" s="17"/>
      <c r="H66" s="29"/>
      <c r="I66" s="18">
        <f t="shared" si="4"/>
        <v>3169</v>
      </c>
      <c r="J66" s="19"/>
    </row>
    <row r="67" spans="1:10" ht="12.75">
      <c r="A67" s="15"/>
      <c r="B67" s="16" t="s">
        <v>17</v>
      </c>
      <c r="C67" s="28">
        <v>330</v>
      </c>
      <c r="D67" s="28">
        <v>79</v>
      </c>
      <c r="E67" s="28">
        <v>1</v>
      </c>
      <c r="F67" s="28">
        <v>81</v>
      </c>
      <c r="G67" s="28">
        <v>1</v>
      </c>
      <c r="H67" s="30"/>
      <c r="I67" s="18">
        <f t="shared" si="4"/>
        <v>2562</v>
      </c>
      <c r="J67" s="19"/>
    </row>
    <row r="68" spans="1:10" ht="12.75">
      <c r="A68" s="15"/>
      <c r="B68" s="16">
        <v>920</v>
      </c>
      <c r="C68" s="28">
        <v>217</v>
      </c>
      <c r="D68" s="28">
        <v>28</v>
      </c>
      <c r="E68" s="28"/>
      <c r="F68" s="28"/>
      <c r="G68" s="28"/>
      <c r="H68" s="30"/>
      <c r="I68" s="18">
        <f t="shared" si="4"/>
        <v>1302</v>
      </c>
      <c r="J68" s="19"/>
    </row>
    <row r="69" spans="1:10" ht="12.75">
      <c r="A69" s="15"/>
      <c r="B69" s="21" t="s">
        <v>18</v>
      </c>
      <c r="C69" s="28">
        <v>77</v>
      </c>
      <c r="D69" s="28">
        <v>11</v>
      </c>
      <c r="E69" s="28"/>
      <c r="F69" s="28"/>
      <c r="G69" s="28"/>
      <c r="H69" s="30"/>
      <c r="I69" s="18">
        <f t="shared" si="4"/>
        <v>462</v>
      </c>
      <c r="J69" s="19">
        <f>SUM(I66:I69)</f>
        <v>7495</v>
      </c>
    </row>
    <row r="70" spans="1:10" ht="12.75">
      <c r="A70" s="127" t="s">
        <v>20</v>
      </c>
      <c r="B70" s="127">
        <v>920</v>
      </c>
      <c r="C70" s="23">
        <f aca="true" t="shared" si="5" ref="C70:I70">SUM(C42:C69)</f>
        <v>9825</v>
      </c>
      <c r="D70" s="23">
        <f t="shared" si="5"/>
        <v>1331</v>
      </c>
      <c r="E70" s="24">
        <f t="shared" si="5"/>
        <v>8</v>
      </c>
      <c r="F70" s="24">
        <f t="shared" si="5"/>
        <v>987</v>
      </c>
      <c r="G70" s="24">
        <f t="shared" si="5"/>
        <v>14</v>
      </c>
      <c r="H70" s="24">
        <f t="shared" si="5"/>
        <v>2</v>
      </c>
      <c r="I70" s="24">
        <f t="shared" si="5"/>
        <v>66009</v>
      </c>
      <c r="J70" s="25">
        <f>SUM(J45,J49,J53,J57,J61,J65,J69)</f>
        <v>66009</v>
      </c>
    </row>
    <row r="71" spans="1:10" ht="12.75">
      <c r="A71" s="15">
        <v>40833</v>
      </c>
      <c r="B71" s="16" t="s">
        <v>15</v>
      </c>
      <c r="C71" s="28">
        <v>74</v>
      </c>
      <c r="D71" s="28">
        <v>11</v>
      </c>
      <c r="E71" s="28"/>
      <c r="F71" s="28">
        <v>7</v>
      </c>
      <c r="G71" s="28"/>
      <c r="H71" s="31"/>
      <c r="I71" s="18">
        <f aca="true" t="shared" si="6" ref="I71:I98">SUM(C71*6,D71*0,E71*10,F71*7,G71*5)</f>
        <v>493</v>
      </c>
      <c r="J71" s="19"/>
    </row>
    <row r="72" spans="1:10" ht="12.75">
      <c r="A72" s="15"/>
      <c r="B72" s="16" t="s">
        <v>19</v>
      </c>
      <c r="C72" s="17">
        <v>83</v>
      </c>
      <c r="D72" s="17">
        <v>5</v>
      </c>
      <c r="E72" s="17"/>
      <c r="F72" s="17"/>
      <c r="G72" s="30"/>
      <c r="H72" s="31"/>
      <c r="I72" s="18">
        <f t="shared" si="6"/>
        <v>498</v>
      </c>
      <c r="J72" s="19"/>
    </row>
    <row r="73" spans="1:10" ht="12.75">
      <c r="A73" s="15"/>
      <c r="B73" s="16">
        <v>920</v>
      </c>
      <c r="C73" s="17">
        <v>119</v>
      </c>
      <c r="D73" s="17">
        <v>6</v>
      </c>
      <c r="E73" s="17"/>
      <c r="F73" s="17"/>
      <c r="G73" s="30"/>
      <c r="H73" s="30"/>
      <c r="I73" s="18">
        <f t="shared" si="6"/>
        <v>714</v>
      </c>
      <c r="J73" s="19"/>
    </row>
    <row r="74" spans="1:10" ht="12.75">
      <c r="A74" s="15"/>
      <c r="B74" s="21" t="s">
        <v>18</v>
      </c>
      <c r="C74" s="17">
        <v>39</v>
      </c>
      <c r="D74" s="17">
        <v>9</v>
      </c>
      <c r="E74" s="17"/>
      <c r="F74" s="17"/>
      <c r="G74" s="30"/>
      <c r="H74" s="30"/>
      <c r="I74" s="18">
        <f t="shared" si="6"/>
        <v>234</v>
      </c>
      <c r="J74" s="19">
        <f>SUM(I71:I74)</f>
        <v>1939</v>
      </c>
    </row>
    <row r="75" spans="1:10" ht="12.75">
      <c r="A75" s="15">
        <v>40834</v>
      </c>
      <c r="B75" s="16" t="s">
        <v>15</v>
      </c>
      <c r="C75" s="17">
        <v>130</v>
      </c>
      <c r="D75" s="17">
        <v>31</v>
      </c>
      <c r="E75" s="17"/>
      <c r="F75" s="17">
        <v>29</v>
      </c>
      <c r="G75" s="30"/>
      <c r="H75" s="30"/>
      <c r="I75" s="18">
        <f t="shared" si="6"/>
        <v>983</v>
      </c>
      <c r="J75" s="19"/>
    </row>
    <row r="76" spans="1:10" ht="12.75">
      <c r="A76" s="15"/>
      <c r="B76" s="16" t="s">
        <v>19</v>
      </c>
      <c r="C76" s="17">
        <v>109</v>
      </c>
      <c r="D76" s="17">
        <v>46</v>
      </c>
      <c r="E76" s="17"/>
      <c r="F76" s="17">
        <v>13</v>
      </c>
      <c r="G76" s="30"/>
      <c r="H76" s="30"/>
      <c r="I76" s="18">
        <f t="shared" si="6"/>
        <v>745</v>
      </c>
      <c r="J76" s="19"/>
    </row>
    <row r="77" spans="1:10" ht="12.75">
      <c r="A77" s="15"/>
      <c r="B77" s="26">
        <v>920</v>
      </c>
      <c r="C77" s="17">
        <v>149</v>
      </c>
      <c r="D77" s="17">
        <v>16</v>
      </c>
      <c r="E77" s="17"/>
      <c r="F77" s="17"/>
      <c r="G77" s="30"/>
      <c r="H77" s="30"/>
      <c r="I77" s="18">
        <f t="shared" si="6"/>
        <v>894</v>
      </c>
      <c r="J77" s="19"/>
    </row>
    <row r="78" spans="1:10" ht="12.75">
      <c r="A78" s="15"/>
      <c r="B78" s="21" t="s">
        <v>18</v>
      </c>
      <c r="C78" s="17">
        <v>43</v>
      </c>
      <c r="D78" s="17">
        <v>16</v>
      </c>
      <c r="E78" s="17"/>
      <c r="F78" s="17"/>
      <c r="G78" s="30"/>
      <c r="H78" s="30"/>
      <c r="I78" s="18">
        <f t="shared" si="6"/>
        <v>258</v>
      </c>
      <c r="J78" s="19">
        <f>SUM(I75:I78)</f>
        <v>2880</v>
      </c>
    </row>
    <row r="79" spans="1:10" ht="12.75">
      <c r="A79" s="15">
        <v>40835</v>
      </c>
      <c r="B79" s="16" t="s">
        <v>15</v>
      </c>
      <c r="C79" s="17">
        <v>148</v>
      </c>
      <c r="D79" s="17">
        <v>23</v>
      </c>
      <c r="E79" s="17">
        <v>0</v>
      </c>
      <c r="F79" s="17">
        <v>0</v>
      </c>
      <c r="G79" s="30">
        <v>0</v>
      </c>
      <c r="H79" s="30">
        <v>0</v>
      </c>
      <c r="I79" s="18">
        <f t="shared" si="6"/>
        <v>888</v>
      </c>
      <c r="J79" s="19"/>
    </row>
    <row r="80" spans="1:10" ht="12.75">
      <c r="A80" s="15"/>
      <c r="B80" s="16" t="s">
        <v>17</v>
      </c>
      <c r="C80" s="17">
        <v>133</v>
      </c>
      <c r="D80" s="17">
        <v>23</v>
      </c>
      <c r="E80" s="17"/>
      <c r="F80" s="17"/>
      <c r="G80" s="30"/>
      <c r="H80" s="30"/>
      <c r="I80" s="18">
        <f t="shared" si="6"/>
        <v>798</v>
      </c>
      <c r="J80" s="19"/>
    </row>
    <row r="81" spans="1:10" ht="12.75">
      <c r="A81" s="15"/>
      <c r="B81" s="16">
        <v>920</v>
      </c>
      <c r="C81" s="17">
        <v>136</v>
      </c>
      <c r="D81" s="17">
        <v>36</v>
      </c>
      <c r="E81" s="17"/>
      <c r="F81" s="17"/>
      <c r="G81" s="30"/>
      <c r="H81" s="30"/>
      <c r="I81" s="18">
        <f t="shared" si="6"/>
        <v>816</v>
      </c>
      <c r="J81" s="19"/>
    </row>
    <row r="82" spans="1:10" ht="12.75">
      <c r="A82" s="15"/>
      <c r="B82" s="21" t="s">
        <v>18</v>
      </c>
      <c r="C82" s="28">
        <v>49</v>
      </c>
      <c r="D82" s="28">
        <v>22</v>
      </c>
      <c r="E82" s="28"/>
      <c r="F82" s="28"/>
      <c r="G82" s="30"/>
      <c r="H82" s="30"/>
      <c r="I82" s="18">
        <f t="shared" si="6"/>
        <v>294</v>
      </c>
      <c r="J82" s="19">
        <f>SUM(I79:I82)</f>
        <v>2796</v>
      </c>
    </row>
    <row r="83" spans="1:10" ht="12.75">
      <c r="A83" s="15">
        <v>40836</v>
      </c>
      <c r="B83" s="16" t="s">
        <v>15</v>
      </c>
      <c r="C83" s="28">
        <v>213</v>
      </c>
      <c r="D83" s="28">
        <v>32</v>
      </c>
      <c r="E83" s="28"/>
      <c r="F83" s="28"/>
      <c r="G83" s="30"/>
      <c r="H83" s="28"/>
      <c r="I83" s="18">
        <f t="shared" si="6"/>
        <v>1278</v>
      </c>
      <c r="J83" s="19"/>
    </row>
    <row r="84" spans="1:10" ht="12.75">
      <c r="A84" s="15"/>
      <c r="B84" s="16" t="s">
        <v>17</v>
      </c>
      <c r="C84" s="28">
        <v>147</v>
      </c>
      <c r="D84" s="28">
        <v>33</v>
      </c>
      <c r="E84" s="28"/>
      <c r="F84" s="28"/>
      <c r="G84" s="30"/>
      <c r="H84" s="28"/>
      <c r="I84" s="18">
        <f t="shared" si="6"/>
        <v>882</v>
      </c>
      <c r="J84" s="19"/>
    </row>
    <row r="85" spans="1:10" ht="12.75">
      <c r="A85" s="15"/>
      <c r="B85" s="16">
        <v>920</v>
      </c>
      <c r="C85" s="28">
        <v>133</v>
      </c>
      <c r="D85" s="28">
        <v>16</v>
      </c>
      <c r="E85" s="28"/>
      <c r="F85" s="28"/>
      <c r="G85" s="30"/>
      <c r="H85" s="28"/>
      <c r="I85" s="18">
        <f t="shared" si="6"/>
        <v>798</v>
      </c>
      <c r="J85" s="19"/>
    </row>
    <row r="86" spans="1:10" ht="12.75">
      <c r="A86" s="15"/>
      <c r="B86" s="21" t="s">
        <v>18</v>
      </c>
      <c r="C86" s="28">
        <v>40</v>
      </c>
      <c r="D86" s="28">
        <v>35</v>
      </c>
      <c r="E86" s="28"/>
      <c r="F86" s="28"/>
      <c r="G86" s="30"/>
      <c r="H86" s="28"/>
      <c r="I86" s="18">
        <f t="shared" si="6"/>
        <v>240</v>
      </c>
      <c r="J86" s="19">
        <f>SUM(I83:I86)</f>
        <v>3198</v>
      </c>
    </row>
    <row r="87" spans="1:10" ht="12.75">
      <c r="A87" s="15">
        <v>40837</v>
      </c>
      <c r="B87" s="16" t="s">
        <v>15</v>
      </c>
      <c r="C87" s="28">
        <v>228</v>
      </c>
      <c r="D87" s="28">
        <v>78</v>
      </c>
      <c r="E87" s="28"/>
      <c r="F87" s="28"/>
      <c r="G87" s="28"/>
      <c r="H87" s="30"/>
      <c r="I87" s="18">
        <f t="shared" si="6"/>
        <v>1368</v>
      </c>
      <c r="J87" s="19"/>
    </row>
    <row r="88" spans="1:10" ht="12.75">
      <c r="A88" s="15"/>
      <c r="B88" s="16" t="s">
        <v>19</v>
      </c>
      <c r="C88" s="28">
        <v>225</v>
      </c>
      <c r="D88" s="28">
        <v>60</v>
      </c>
      <c r="E88" s="28"/>
      <c r="F88" s="28"/>
      <c r="G88" s="28"/>
      <c r="H88" s="30"/>
      <c r="I88" s="18">
        <f t="shared" si="6"/>
        <v>1350</v>
      </c>
      <c r="J88" s="19"/>
    </row>
    <row r="89" spans="1:10" ht="12.75">
      <c r="A89" s="15"/>
      <c r="B89" s="16">
        <v>920</v>
      </c>
      <c r="C89" s="17">
        <v>225</v>
      </c>
      <c r="D89" s="17">
        <v>33</v>
      </c>
      <c r="E89" s="17"/>
      <c r="F89" s="17"/>
      <c r="G89" s="17"/>
      <c r="H89" s="30"/>
      <c r="I89" s="18">
        <f t="shared" si="6"/>
        <v>1350</v>
      </c>
      <c r="J89" s="19"/>
    </row>
    <row r="90" spans="1:10" ht="12.75">
      <c r="A90" s="15"/>
      <c r="B90" s="21" t="s">
        <v>18</v>
      </c>
      <c r="C90" s="17">
        <v>170</v>
      </c>
      <c r="D90" s="17">
        <v>7</v>
      </c>
      <c r="E90" s="17"/>
      <c r="F90" s="17"/>
      <c r="G90" s="17"/>
      <c r="H90" s="30"/>
      <c r="I90" s="18">
        <f t="shared" si="6"/>
        <v>1020</v>
      </c>
      <c r="J90" s="19">
        <f>SUM(I87:I90)</f>
        <v>5088</v>
      </c>
    </row>
    <row r="91" spans="1:10" ht="12.75">
      <c r="A91" s="15">
        <v>40838</v>
      </c>
      <c r="B91" s="16" t="s">
        <v>15</v>
      </c>
      <c r="C91" s="17">
        <v>567</v>
      </c>
      <c r="D91" s="17">
        <v>35</v>
      </c>
      <c r="E91" s="17"/>
      <c r="F91" s="17"/>
      <c r="G91" s="17"/>
      <c r="H91" s="30"/>
      <c r="I91" s="18">
        <f t="shared" si="6"/>
        <v>3402</v>
      </c>
      <c r="J91" s="19"/>
    </row>
    <row r="92" spans="1:10" ht="12.75">
      <c r="A92" s="15"/>
      <c r="B92" s="16" t="s">
        <v>17</v>
      </c>
      <c r="C92" s="17">
        <v>473</v>
      </c>
      <c r="D92" s="17">
        <v>114</v>
      </c>
      <c r="E92" s="17"/>
      <c r="F92" s="17"/>
      <c r="G92" s="17"/>
      <c r="H92" s="30"/>
      <c r="I92" s="18">
        <f t="shared" si="6"/>
        <v>2838</v>
      </c>
      <c r="J92" s="19"/>
    </row>
    <row r="93" spans="1:10" ht="12.75">
      <c r="A93" s="15"/>
      <c r="B93" s="16">
        <v>920</v>
      </c>
      <c r="C93" s="17">
        <v>695</v>
      </c>
      <c r="D93" s="17">
        <v>35</v>
      </c>
      <c r="E93" s="17"/>
      <c r="F93" s="17"/>
      <c r="G93" s="17"/>
      <c r="H93" s="30"/>
      <c r="I93" s="18">
        <f t="shared" si="6"/>
        <v>4170</v>
      </c>
      <c r="J93" s="19"/>
    </row>
    <row r="94" spans="1:10" ht="12.75">
      <c r="A94" s="15"/>
      <c r="B94" s="21" t="s">
        <v>18</v>
      </c>
      <c r="C94" s="17">
        <v>207</v>
      </c>
      <c r="D94" s="17">
        <v>32</v>
      </c>
      <c r="E94" s="17"/>
      <c r="F94" s="17"/>
      <c r="G94" s="17"/>
      <c r="H94" s="30"/>
      <c r="I94" s="18">
        <f t="shared" si="6"/>
        <v>1242</v>
      </c>
      <c r="J94" s="19">
        <f>SUM(I91:I94)</f>
        <v>11652</v>
      </c>
    </row>
    <row r="95" spans="1:10" ht="12.75">
      <c r="A95" s="15">
        <v>40839</v>
      </c>
      <c r="B95" s="16" t="s">
        <v>15</v>
      </c>
      <c r="C95" s="17">
        <v>1031</v>
      </c>
      <c r="D95" s="17">
        <v>119</v>
      </c>
      <c r="E95" s="17"/>
      <c r="F95" s="17"/>
      <c r="G95" s="17"/>
      <c r="H95" s="29"/>
      <c r="I95" s="18">
        <f t="shared" si="6"/>
        <v>6186</v>
      </c>
      <c r="J95" s="19"/>
    </row>
    <row r="96" spans="1:10" ht="12.75">
      <c r="A96" s="15"/>
      <c r="B96" s="16" t="s">
        <v>17</v>
      </c>
      <c r="C96" s="28">
        <v>727</v>
      </c>
      <c r="D96" s="28">
        <v>127</v>
      </c>
      <c r="E96" s="28"/>
      <c r="F96" s="28"/>
      <c r="G96" s="28"/>
      <c r="H96" s="30"/>
      <c r="I96" s="18">
        <f t="shared" si="6"/>
        <v>4362</v>
      </c>
      <c r="J96" s="19"/>
    </row>
    <row r="97" spans="1:10" ht="12.75">
      <c r="A97" s="15"/>
      <c r="B97" s="16">
        <v>920</v>
      </c>
      <c r="C97" s="28">
        <v>578</v>
      </c>
      <c r="D97" s="28">
        <v>97</v>
      </c>
      <c r="E97" s="28"/>
      <c r="F97" s="28"/>
      <c r="G97" s="28"/>
      <c r="H97" s="30"/>
      <c r="I97" s="18">
        <f t="shared" si="6"/>
        <v>3468</v>
      </c>
      <c r="J97" s="19"/>
    </row>
    <row r="98" spans="1:10" ht="12.75">
      <c r="A98" s="15"/>
      <c r="B98" s="21" t="s">
        <v>18</v>
      </c>
      <c r="C98" s="28">
        <v>208</v>
      </c>
      <c r="D98" s="28">
        <v>53</v>
      </c>
      <c r="E98" s="28"/>
      <c r="F98" s="28"/>
      <c r="G98" s="28"/>
      <c r="H98" s="30"/>
      <c r="I98" s="18">
        <f t="shared" si="6"/>
        <v>1248</v>
      </c>
      <c r="J98" s="19">
        <f>SUM(I95:I98)</f>
        <v>15264</v>
      </c>
    </row>
    <row r="99" spans="1:10" ht="12.75">
      <c r="A99" s="127" t="s">
        <v>20</v>
      </c>
      <c r="B99" s="127">
        <v>920</v>
      </c>
      <c r="C99" s="23">
        <f aca="true" t="shared" si="7" ref="C99:I99">SUM(C71:C98)</f>
        <v>7079</v>
      </c>
      <c r="D99" s="23">
        <f t="shared" si="7"/>
        <v>1150</v>
      </c>
      <c r="E99" s="24">
        <f t="shared" si="7"/>
        <v>0</v>
      </c>
      <c r="F99" s="24">
        <f t="shared" si="7"/>
        <v>49</v>
      </c>
      <c r="G99" s="24">
        <f t="shared" si="7"/>
        <v>0</v>
      </c>
      <c r="H99" s="24">
        <f t="shared" si="7"/>
        <v>0</v>
      </c>
      <c r="I99" s="24">
        <f t="shared" si="7"/>
        <v>42817</v>
      </c>
      <c r="J99" s="25">
        <f>SUM(J74,J78,J82,J86,J90,J94,J98)</f>
        <v>42817</v>
      </c>
    </row>
    <row r="100" spans="1:10" ht="12.75">
      <c r="A100" s="15">
        <v>40840</v>
      </c>
      <c r="B100" s="16" t="s">
        <v>15</v>
      </c>
      <c r="C100" s="28">
        <v>195</v>
      </c>
      <c r="D100" s="28">
        <v>48</v>
      </c>
      <c r="E100" s="28"/>
      <c r="F100" s="28">
        <v>40</v>
      </c>
      <c r="G100" s="28"/>
      <c r="H100" s="31"/>
      <c r="I100" s="18">
        <f aca="true" t="shared" si="8" ref="I100:I127">SUM(C100*6,D100*0,E100*10,F100*7,G100*5)</f>
        <v>1450</v>
      </c>
      <c r="J100" s="19"/>
    </row>
    <row r="101" spans="1:10" ht="12.75">
      <c r="A101" s="15"/>
      <c r="B101" s="16" t="s">
        <v>19</v>
      </c>
      <c r="C101" s="17">
        <v>295</v>
      </c>
      <c r="D101" s="17">
        <v>59</v>
      </c>
      <c r="E101" s="17">
        <v>1</v>
      </c>
      <c r="F101" s="17">
        <v>39</v>
      </c>
      <c r="G101" s="30"/>
      <c r="H101" s="31"/>
      <c r="I101" s="18">
        <f t="shared" si="8"/>
        <v>2053</v>
      </c>
      <c r="J101" s="19"/>
    </row>
    <row r="102" spans="1:10" ht="12.75">
      <c r="A102" s="15"/>
      <c r="B102" s="16">
        <v>920</v>
      </c>
      <c r="C102" s="17">
        <v>155</v>
      </c>
      <c r="D102" s="17">
        <v>19</v>
      </c>
      <c r="E102" s="17"/>
      <c r="F102" s="17"/>
      <c r="G102" s="30"/>
      <c r="H102" s="30"/>
      <c r="I102" s="18">
        <f t="shared" si="8"/>
        <v>930</v>
      </c>
      <c r="J102" s="19"/>
    </row>
    <row r="103" spans="1:10" ht="12.75">
      <c r="A103" s="15"/>
      <c r="B103" s="21" t="s">
        <v>18</v>
      </c>
      <c r="C103" s="17">
        <v>71</v>
      </c>
      <c r="D103" s="17">
        <v>24</v>
      </c>
      <c r="E103" s="17"/>
      <c r="F103" s="17"/>
      <c r="G103" s="30"/>
      <c r="H103" s="30"/>
      <c r="I103" s="18">
        <f t="shared" si="8"/>
        <v>426</v>
      </c>
      <c r="J103" s="19">
        <f>SUM(I100:I103)</f>
        <v>4859</v>
      </c>
    </row>
    <row r="104" spans="1:10" ht="12.75">
      <c r="A104" s="15">
        <v>40841</v>
      </c>
      <c r="B104" s="16" t="s">
        <v>15</v>
      </c>
      <c r="C104" s="17">
        <v>522</v>
      </c>
      <c r="D104" s="17">
        <v>65</v>
      </c>
      <c r="E104" s="17"/>
      <c r="F104" s="17">
        <v>79</v>
      </c>
      <c r="G104" s="30">
        <v>1</v>
      </c>
      <c r="H104" s="30"/>
      <c r="I104" s="18">
        <f t="shared" si="8"/>
        <v>3690</v>
      </c>
      <c r="J104" s="19"/>
    </row>
    <row r="105" spans="1:10" ht="12.75">
      <c r="A105" s="15"/>
      <c r="B105" s="16" t="s">
        <v>19</v>
      </c>
      <c r="C105" s="17">
        <v>18</v>
      </c>
      <c r="D105" s="17">
        <v>4</v>
      </c>
      <c r="E105" s="17">
        <v>0</v>
      </c>
      <c r="F105" s="17">
        <v>0</v>
      </c>
      <c r="G105" s="30">
        <v>0</v>
      </c>
      <c r="H105" s="30">
        <v>0</v>
      </c>
      <c r="I105" s="18">
        <f t="shared" si="8"/>
        <v>108</v>
      </c>
      <c r="J105" s="19"/>
    </row>
    <row r="106" spans="1:10" ht="12.75">
      <c r="A106" s="15"/>
      <c r="B106" s="26">
        <v>920</v>
      </c>
      <c r="C106" s="17">
        <v>245</v>
      </c>
      <c r="D106" s="17">
        <v>60</v>
      </c>
      <c r="E106" s="17"/>
      <c r="F106" s="17"/>
      <c r="G106" s="30"/>
      <c r="H106" s="30"/>
      <c r="I106" s="18">
        <f t="shared" si="8"/>
        <v>1470</v>
      </c>
      <c r="J106" s="19"/>
    </row>
    <row r="107" spans="1:10" ht="12.75">
      <c r="A107" s="15"/>
      <c r="B107" s="21" t="s">
        <v>18</v>
      </c>
      <c r="C107" s="17">
        <v>72</v>
      </c>
      <c r="D107" s="17">
        <v>4</v>
      </c>
      <c r="E107" s="17"/>
      <c r="F107" s="17"/>
      <c r="G107" s="30"/>
      <c r="H107" s="30"/>
      <c r="I107" s="18">
        <f t="shared" si="8"/>
        <v>432</v>
      </c>
      <c r="J107" s="19">
        <f>SUM(I104:I107)</f>
        <v>5700</v>
      </c>
    </row>
    <row r="108" spans="1:10" ht="12.75">
      <c r="A108" s="15">
        <v>40842</v>
      </c>
      <c r="B108" s="16" t="s">
        <v>15</v>
      </c>
      <c r="C108" s="17">
        <v>329</v>
      </c>
      <c r="D108" s="17">
        <v>113</v>
      </c>
      <c r="E108" s="17">
        <v>0</v>
      </c>
      <c r="F108" s="17">
        <v>101</v>
      </c>
      <c r="G108" s="30"/>
      <c r="H108" s="30"/>
      <c r="I108" s="18">
        <f t="shared" si="8"/>
        <v>2681</v>
      </c>
      <c r="J108" s="19"/>
    </row>
    <row r="109" spans="1:10" ht="12.75">
      <c r="A109" s="15"/>
      <c r="B109" s="16" t="s">
        <v>17</v>
      </c>
      <c r="C109" s="17">
        <v>0</v>
      </c>
      <c r="D109" s="17">
        <v>0</v>
      </c>
      <c r="E109" s="17">
        <v>0</v>
      </c>
      <c r="F109" s="17"/>
      <c r="G109" s="30"/>
      <c r="H109" s="30"/>
      <c r="I109" s="18">
        <f t="shared" si="8"/>
        <v>0</v>
      </c>
      <c r="J109" s="19"/>
    </row>
    <row r="110" spans="1:10" ht="12.75">
      <c r="A110" s="15"/>
      <c r="B110" s="16">
        <v>920</v>
      </c>
      <c r="C110" s="17">
        <v>227</v>
      </c>
      <c r="D110" s="17">
        <v>19</v>
      </c>
      <c r="E110" s="17"/>
      <c r="F110" s="17"/>
      <c r="G110" s="30"/>
      <c r="H110" s="30"/>
      <c r="I110" s="18">
        <f t="shared" si="8"/>
        <v>1362</v>
      </c>
      <c r="J110" s="19"/>
    </row>
    <row r="111" spans="1:10" ht="12.75">
      <c r="A111" s="15"/>
      <c r="B111" s="21" t="s">
        <v>18</v>
      </c>
      <c r="C111" s="28">
        <v>77</v>
      </c>
      <c r="D111" s="28">
        <v>34</v>
      </c>
      <c r="E111" s="28"/>
      <c r="F111" s="28"/>
      <c r="G111" s="30"/>
      <c r="H111" s="30"/>
      <c r="I111" s="18">
        <f t="shared" si="8"/>
        <v>462</v>
      </c>
      <c r="J111" s="19">
        <f>SUM(I108:I111)</f>
        <v>4505</v>
      </c>
    </row>
    <row r="112" spans="1:10" ht="12.75">
      <c r="A112" s="15">
        <v>40843</v>
      </c>
      <c r="B112" s="16" t="s">
        <v>15</v>
      </c>
      <c r="C112" s="28">
        <v>208</v>
      </c>
      <c r="D112" s="28">
        <v>68</v>
      </c>
      <c r="E112" s="28"/>
      <c r="F112" s="28">
        <v>57</v>
      </c>
      <c r="G112" s="30"/>
      <c r="H112" s="31"/>
      <c r="I112" s="18">
        <f t="shared" si="8"/>
        <v>1647</v>
      </c>
      <c r="J112" s="19"/>
    </row>
    <row r="113" spans="1:10" ht="12.75">
      <c r="A113" s="15"/>
      <c r="B113" s="16" t="s">
        <v>17</v>
      </c>
      <c r="C113" s="28">
        <v>167</v>
      </c>
      <c r="D113" s="28">
        <v>61</v>
      </c>
      <c r="E113" s="28"/>
      <c r="F113" s="28">
        <v>30</v>
      </c>
      <c r="G113" s="30"/>
      <c r="H113" s="31"/>
      <c r="I113" s="18">
        <f t="shared" si="8"/>
        <v>1212</v>
      </c>
      <c r="J113" s="19"/>
    </row>
    <row r="114" spans="1:10" ht="12.75">
      <c r="A114" s="15"/>
      <c r="B114" s="16">
        <v>920</v>
      </c>
      <c r="C114" s="28">
        <v>216</v>
      </c>
      <c r="D114" s="28">
        <v>42</v>
      </c>
      <c r="E114" s="28"/>
      <c r="F114" s="28"/>
      <c r="G114" s="30"/>
      <c r="H114" s="30"/>
      <c r="I114" s="18">
        <f t="shared" si="8"/>
        <v>1296</v>
      </c>
      <c r="J114" s="19"/>
    </row>
    <row r="115" spans="1:10" ht="12.75">
      <c r="A115" s="15"/>
      <c r="B115" s="21" t="s">
        <v>18</v>
      </c>
      <c r="C115" s="28">
        <v>65</v>
      </c>
      <c r="D115" s="28">
        <v>36</v>
      </c>
      <c r="E115" s="28"/>
      <c r="F115" s="28"/>
      <c r="G115" s="30"/>
      <c r="H115" s="30"/>
      <c r="I115" s="18">
        <f t="shared" si="8"/>
        <v>390</v>
      </c>
      <c r="J115" s="19">
        <f>SUM(I112:I115)</f>
        <v>4545</v>
      </c>
    </row>
    <row r="116" spans="1:10" ht="12.75">
      <c r="A116" s="15">
        <v>40844</v>
      </c>
      <c r="B116" s="16" t="s">
        <v>15</v>
      </c>
      <c r="C116" s="28">
        <v>267</v>
      </c>
      <c r="D116" s="28">
        <v>75</v>
      </c>
      <c r="E116" s="28">
        <v>1</v>
      </c>
      <c r="F116" s="28">
        <v>49</v>
      </c>
      <c r="G116" s="28"/>
      <c r="H116" s="30"/>
      <c r="I116" s="18">
        <f t="shared" si="8"/>
        <v>1955</v>
      </c>
      <c r="J116" s="19"/>
    </row>
    <row r="117" spans="1:10" ht="12.75">
      <c r="A117" s="15"/>
      <c r="B117" s="16" t="s">
        <v>19</v>
      </c>
      <c r="C117" s="17">
        <v>338</v>
      </c>
      <c r="D117" s="17">
        <v>53</v>
      </c>
      <c r="E117" s="17">
        <v>0</v>
      </c>
      <c r="F117" s="17">
        <v>51</v>
      </c>
      <c r="G117" s="30"/>
      <c r="H117" s="30"/>
      <c r="I117" s="18">
        <f t="shared" si="8"/>
        <v>2385</v>
      </c>
      <c r="J117" s="19"/>
    </row>
    <row r="118" spans="1:10" ht="12.75">
      <c r="A118" s="15"/>
      <c r="B118" s="16">
        <v>920</v>
      </c>
      <c r="C118" s="17">
        <v>237</v>
      </c>
      <c r="D118" s="17">
        <v>36</v>
      </c>
      <c r="E118" s="17"/>
      <c r="F118" s="17"/>
      <c r="G118" s="30"/>
      <c r="H118" s="30"/>
      <c r="I118" s="18">
        <f t="shared" si="8"/>
        <v>1422</v>
      </c>
      <c r="J118" s="19"/>
    </row>
    <row r="119" spans="1:10" ht="12.75">
      <c r="A119" s="15"/>
      <c r="B119" s="21" t="s">
        <v>18</v>
      </c>
      <c r="C119" s="17">
        <v>143</v>
      </c>
      <c r="D119" s="17">
        <v>20</v>
      </c>
      <c r="E119" s="17"/>
      <c r="F119" s="17"/>
      <c r="G119" s="30"/>
      <c r="H119" s="30"/>
      <c r="I119" s="18">
        <f t="shared" si="8"/>
        <v>858</v>
      </c>
      <c r="J119" s="19">
        <f>SUM(I116:I119)</f>
        <v>6620</v>
      </c>
    </row>
    <row r="120" spans="1:10" ht="12.75">
      <c r="A120" s="15">
        <v>40845</v>
      </c>
      <c r="B120" s="16" t="s">
        <v>15</v>
      </c>
      <c r="C120" s="17">
        <v>851</v>
      </c>
      <c r="D120" s="17">
        <v>110</v>
      </c>
      <c r="E120" s="17">
        <v>2</v>
      </c>
      <c r="F120" s="17">
        <v>151</v>
      </c>
      <c r="G120" s="30">
        <v>3</v>
      </c>
      <c r="H120" s="30"/>
      <c r="I120" s="18">
        <f t="shared" si="8"/>
        <v>6198</v>
      </c>
      <c r="J120" s="19"/>
    </row>
    <row r="121" spans="1:10" ht="12.75">
      <c r="A121" s="15"/>
      <c r="B121" s="16" t="s">
        <v>19</v>
      </c>
      <c r="C121" s="17">
        <v>854</v>
      </c>
      <c r="D121" s="17">
        <v>119</v>
      </c>
      <c r="E121" s="17"/>
      <c r="F121" s="17">
        <v>138</v>
      </c>
      <c r="G121" s="30">
        <v>5</v>
      </c>
      <c r="H121" s="30"/>
      <c r="I121" s="18">
        <f t="shared" si="8"/>
        <v>6115</v>
      </c>
      <c r="J121" s="19"/>
    </row>
    <row r="122" spans="1:10" ht="12.75">
      <c r="A122" s="15"/>
      <c r="B122" s="26">
        <v>920</v>
      </c>
      <c r="C122" s="17">
        <v>699</v>
      </c>
      <c r="D122" s="17">
        <v>49</v>
      </c>
      <c r="E122" s="17"/>
      <c r="F122" s="17"/>
      <c r="G122" s="30"/>
      <c r="H122" s="30"/>
      <c r="I122" s="18">
        <f t="shared" si="8"/>
        <v>4194</v>
      </c>
      <c r="J122" s="19"/>
    </row>
    <row r="123" spans="1:10" ht="12.75">
      <c r="A123" s="15"/>
      <c r="B123" s="21" t="s">
        <v>18</v>
      </c>
      <c r="C123" s="17">
        <v>232</v>
      </c>
      <c r="D123" s="17">
        <v>11</v>
      </c>
      <c r="E123" s="17"/>
      <c r="F123" s="17"/>
      <c r="G123" s="30"/>
      <c r="H123" s="30"/>
      <c r="I123" s="18">
        <f t="shared" si="8"/>
        <v>1392</v>
      </c>
      <c r="J123" s="19">
        <f>SUM(I120:I123)</f>
        <v>17899</v>
      </c>
    </row>
    <row r="124" spans="1:10" ht="12.75">
      <c r="A124" s="15">
        <v>40846</v>
      </c>
      <c r="B124" s="16" t="s">
        <v>15</v>
      </c>
      <c r="C124" s="17">
        <v>1128</v>
      </c>
      <c r="D124" s="17">
        <v>59</v>
      </c>
      <c r="E124" s="17"/>
      <c r="F124" s="17">
        <v>106</v>
      </c>
      <c r="G124" s="30">
        <v>10</v>
      </c>
      <c r="H124" s="30"/>
      <c r="I124" s="18">
        <f t="shared" si="8"/>
        <v>7560</v>
      </c>
      <c r="J124" s="19"/>
    </row>
    <row r="125" spans="1:10" ht="12.75">
      <c r="A125" s="15"/>
      <c r="B125" s="16" t="s">
        <v>19</v>
      </c>
      <c r="C125" s="17">
        <v>1072</v>
      </c>
      <c r="D125" s="17">
        <v>190</v>
      </c>
      <c r="E125" s="17"/>
      <c r="F125" s="17">
        <v>131</v>
      </c>
      <c r="G125" s="30">
        <v>3</v>
      </c>
      <c r="H125" s="30"/>
      <c r="I125" s="18">
        <f t="shared" si="8"/>
        <v>7364</v>
      </c>
      <c r="J125" s="19"/>
    </row>
    <row r="126" spans="1:10" ht="12.75">
      <c r="A126" s="15"/>
      <c r="B126" s="26">
        <v>920</v>
      </c>
      <c r="C126" s="17">
        <v>832</v>
      </c>
      <c r="D126" s="17">
        <v>94</v>
      </c>
      <c r="E126" s="17"/>
      <c r="F126" s="17"/>
      <c r="G126" s="30"/>
      <c r="H126" s="30"/>
      <c r="I126" s="18">
        <f t="shared" si="8"/>
        <v>4992</v>
      </c>
      <c r="J126" s="19"/>
    </row>
    <row r="127" spans="1:10" ht="12.75">
      <c r="A127" s="15"/>
      <c r="B127" s="21" t="s">
        <v>18</v>
      </c>
      <c r="C127" s="17">
        <v>277</v>
      </c>
      <c r="D127" s="17">
        <v>63</v>
      </c>
      <c r="E127" s="17"/>
      <c r="F127" s="17"/>
      <c r="G127" s="30"/>
      <c r="H127" s="30"/>
      <c r="I127" s="18">
        <f t="shared" si="8"/>
        <v>1662</v>
      </c>
      <c r="J127" s="19">
        <f>SUM(I124:I127)</f>
        <v>21578</v>
      </c>
    </row>
    <row r="128" spans="1:10" ht="12.75">
      <c r="A128" s="127" t="s">
        <v>20</v>
      </c>
      <c r="B128" s="127">
        <v>920</v>
      </c>
      <c r="C128" s="23">
        <f aca="true" t="shared" si="9" ref="C128:I128">SUM(C100:C127)</f>
        <v>9792</v>
      </c>
      <c r="D128" s="23">
        <f t="shared" si="9"/>
        <v>1535</v>
      </c>
      <c r="E128" s="24">
        <f t="shared" si="9"/>
        <v>4</v>
      </c>
      <c r="F128" s="24">
        <f t="shared" si="9"/>
        <v>972</v>
      </c>
      <c r="G128" s="24">
        <f t="shared" si="9"/>
        <v>22</v>
      </c>
      <c r="H128" s="24">
        <f t="shared" si="9"/>
        <v>0</v>
      </c>
      <c r="I128" s="24">
        <f t="shared" si="9"/>
        <v>65706</v>
      </c>
      <c r="J128" s="25">
        <f>SUM(J103,J107,J111,J115,J119,J123,J127)</f>
        <v>65706</v>
      </c>
    </row>
    <row r="129" spans="1:10" ht="12.75">
      <c r="A129" s="15">
        <v>40847</v>
      </c>
      <c r="B129" s="16" t="s">
        <v>15</v>
      </c>
      <c r="C129" s="17">
        <v>142</v>
      </c>
      <c r="D129" s="17">
        <v>15</v>
      </c>
      <c r="E129" s="17">
        <v>1</v>
      </c>
      <c r="F129" s="17">
        <v>24</v>
      </c>
      <c r="G129" s="30"/>
      <c r="H129" s="29"/>
      <c r="I129" s="18">
        <f>SUM(C129*6,D129*0,E129*10,F129*7,G129*5)</f>
        <v>1030</v>
      </c>
      <c r="J129" s="19"/>
    </row>
    <row r="130" spans="1:10" ht="12.75">
      <c r="A130" s="15"/>
      <c r="B130" s="16" t="s">
        <v>17</v>
      </c>
      <c r="C130" s="17">
        <v>200</v>
      </c>
      <c r="D130" s="17">
        <v>22</v>
      </c>
      <c r="E130" s="17"/>
      <c r="F130" s="17">
        <v>27</v>
      </c>
      <c r="G130" s="30"/>
      <c r="H130" s="32"/>
      <c r="I130" s="18">
        <f>SUM(C130*6,D130*0,E130*10,F130*7,G130*5)</f>
        <v>1389</v>
      </c>
      <c r="J130" s="19"/>
    </row>
    <row r="131" spans="1:10" ht="12.75">
      <c r="A131" s="15"/>
      <c r="B131" s="16">
        <v>920</v>
      </c>
      <c r="C131" s="17">
        <v>265</v>
      </c>
      <c r="D131" s="17">
        <v>16</v>
      </c>
      <c r="E131" s="17"/>
      <c r="F131" s="17"/>
      <c r="G131" s="30"/>
      <c r="H131" s="20"/>
      <c r="I131" s="18">
        <f>SUM(C131*6,D131*0,E131*10,F131*7,G131*5)</f>
        <v>1590</v>
      </c>
      <c r="J131" s="19"/>
    </row>
    <row r="132" spans="1:10" ht="12.75">
      <c r="A132" s="15"/>
      <c r="B132" s="21" t="s">
        <v>18</v>
      </c>
      <c r="C132" s="28">
        <v>78</v>
      </c>
      <c r="D132" s="28">
        <v>10</v>
      </c>
      <c r="E132" s="28"/>
      <c r="F132" s="28"/>
      <c r="G132" s="30"/>
      <c r="I132" s="18">
        <f>SUM(C132*6,D132*0,E132*10,F132*7,G132*5)</f>
        <v>468</v>
      </c>
      <c r="J132" s="19">
        <f>SUM(I129:I132)</f>
        <v>4477</v>
      </c>
    </row>
    <row r="133" spans="1:10" ht="12.75">
      <c r="A133" s="127" t="s">
        <v>20</v>
      </c>
      <c r="B133" s="127">
        <v>920</v>
      </c>
      <c r="C133" s="23">
        <f aca="true" t="shared" si="10" ref="C133:I133">SUM(C129:C132)</f>
        <v>685</v>
      </c>
      <c r="D133" s="23">
        <f t="shared" si="10"/>
        <v>63</v>
      </c>
      <c r="E133" s="24">
        <f t="shared" si="10"/>
        <v>1</v>
      </c>
      <c r="F133" s="24">
        <f t="shared" si="10"/>
        <v>51</v>
      </c>
      <c r="G133" s="24">
        <f t="shared" si="10"/>
        <v>0</v>
      </c>
      <c r="H133" s="24">
        <f t="shared" si="10"/>
        <v>0</v>
      </c>
      <c r="I133" s="24">
        <f t="shared" si="10"/>
        <v>4477</v>
      </c>
      <c r="J133" s="25">
        <f>SUM(J132)</f>
        <v>4477</v>
      </c>
    </row>
    <row r="134" spans="1:10" ht="12">
      <c r="A134" s="33"/>
      <c r="B134" s="34"/>
      <c r="C134" s="35">
        <f aca="true" t="shared" si="11" ref="C134:J134">SUM(C12,C41,C70,C99,C128,C133)</f>
        <v>41214</v>
      </c>
      <c r="D134" s="35">
        <f t="shared" si="11"/>
        <v>6377</v>
      </c>
      <c r="E134" s="36">
        <f t="shared" si="11"/>
        <v>22</v>
      </c>
      <c r="F134" s="36">
        <f t="shared" si="11"/>
        <v>3323</v>
      </c>
      <c r="G134" s="36">
        <f t="shared" si="11"/>
        <v>61</v>
      </c>
      <c r="H134" s="36">
        <f t="shared" si="11"/>
        <v>2</v>
      </c>
      <c r="I134" s="36">
        <f t="shared" si="11"/>
        <v>271070</v>
      </c>
      <c r="J134" s="36">
        <f t="shared" si="11"/>
        <v>271070</v>
      </c>
    </row>
  </sheetData>
  <sheetProtection selectLockedCells="1" selectUnlockedCells="1"/>
  <mergeCells count="10">
    <mergeCell ref="A70:B70"/>
    <mergeCell ref="A99:B99"/>
    <mergeCell ref="A128:B128"/>
    <mergeCell ref="A133:B133"/>
    <mergeCell ref="A1:J1"/>
    <mergeCell ref="A2:B2"/>
    <mergeCell ref="C2:D2"/>
    <mergeCell ref="E2:G2"/>
    <mergeCell ref="A12:B12"/>
    <mergeCell ref="A41:B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29"/>
  <sheetViews>
    <sheetView zoomScalePageLayoutView="0" workbookViewId="0" topLeftCell="B106">
      <selection activeCell="G108" sqref="G108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0" customWidth="1"/>
    <col min="9" max="9" width="13.7109375" style="1" customWidth="1"/>
    <col min="10" max="10" width="11.140625" style="1" customWidth="1"/>
  </cols>
  <sheetData>
    <row r="1" spans="1:10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6.25">
      <c r="A2" s="125" t="s">
        <v>38</v>
      </c>
      <c r="B2" s="125"/>
      <c r="C2" s="126" t="s">
        <v>2</v>
      </c>
      <c r="D2" s="126"/>
      <c r="E2" s="126" t="s">
        <v>3</v>
      </c>
      <c r="F2" s="126"/>
      <c r="G2" s="126"/>
      <c r="H2" s="2"/>
      <c r="I2" s="3" t="s">
        <v>4</v>
      </c>
      <c r="J2" s="4" t="s">
        <v>5</v>
      </c>
    </row>
    <row r="3" spans="1:256" s="5" customFormat="1" ht="12.75">
      <c r="A3" s="4" t="s">
        <v>6</v>
      </c>
      <c r="B3" s="4" t="s">
        <v>7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14</v>
      </c>
      <c r="IM3"/>
      <c r="IN3"/>
      <c r="IO3"/>
      <c r="IP3"/>
      <c r="IQ3"/>
      <c r="IR3"/>
      <c r="IS3"/>
      <c r="IT3"/>
      <c r="IU3"/>
      <c r="IV3"/>
    </row>
    <row r="4" spans="1:10" ht="12.75">
      <c r="A4" s="39">
        <v>40848</v>
      </c>
      <c r="B4" s="40" t="s">
        <v>15</v>
      </c>
      <c r="C4" s="31">
        <v>219</v>
      </c>
      <c r="D4" s="31">
        <v>41</v>
      </c>
      <c r="E4" s="31">
        <v>1</v>
      </c>
      <c r="F4" s="31">
        <v>28</v>
      </c>
      <c r="G4" s="31">
        <v>1</v>
      </c>
      <c r="H4" s="31"/>
      <c r="I4" s="18">
        <f>SUM(C4*6,D4*0,E4*10,F4*7,G4*5)</f>
        <v>1525</v>
      </c>
      <c r="J4" s="41"/>
    </row>
    <row r="5" spans="1:10" ht="12.75">
      <c r="A5" s="42"/>
      <c r="B5" s="40" t="s">
        <v>17</v>
      </c>
      <c r="C5" s="31">
        <v>158</v>
      </c>
      <c r="D5" s="31">
        <v>9</v>
      </c>
      <c r="E5" s="31">
        <v>1</v>
      </c>
      <c r="F5" s="31">
        <v>17</v>
      </c>
      <c r="G5" s="31"/>
      <c r="H5" s="31"/>
      <c r="I5" s="18">
        <f>SUM(C5*6,D5*0,E5*10,F5*7,G5*5)</f>
        <v>1077</v>
      </c>
      <c r="J5" s="41"/>
    </row>
    <row r="6" spans="1:10" ht="12.75">
      <c r="A6" s="43"/>
      <c r="B6" s="40">
        <v>920</v>
      </c>
      <c r="C6" s="31">
        <v>304</v>
      </c>
      <c r="D6" s="31">
        <v>19</v>
      </c>
      <c r="E6" s="31"/>
      <c r="F6" s="31"/>
      <c r="G6" s="31"/>
      <c r="H6" s="31"/>
      <c r="I6" s="18">
        <f>SUM(C6*6,D6*0,E6*10,F6*7,G6*5)</f>
        <v>1824</v>
      </c>
      <c r="J6" s="19"/>
    </row>
    <row r="7" spans="1:10" ht="12.75">
      <c r="A7" s="43"/>
      <c r="B7" s="44" t="s">
        <v>18</v>
      </c>
      <c r="C7" s="31">
        <v>91</v>
      </c>
      <c r="D7" s="31">
        <v>14</v>
      </c>
      <c r="E7" s="31"/>
      <c r="F7" s="31"/>
      <c r="G7" s="31"/>
      <c r="H7" s="45"/>
      <c r="I7" s="18">
        <f>SUM(C7*6,D7*0,E7*10,F7*7,G7*5)</f>
        <v>546</v>
      </c>
      <c r="J7" s="19">
        <f>SUM(I4:I7)</f>
        <v>4972</v>
      </c>
    </row>
    <row r="8" spans="1:10" ht="12.75">
      <c r="A8" s="46">
        <v>40849</v>
      </c>
      <c r="B8" s="47" t="s">
        <v>15</v>
      </c>
      <c r="C8" s="17">
        <v>765</v>
      </c>
      <c r="D8" s="17">
        <v>35</v>
      </c>
      <c r="E8" s="17"/>
      <c r="F8" s="17">
        <v>176</v>
      </c>
      <c r="G8" s="17"/>
      <c r="H8" s="17"/>
      <c r="I8" s="18">
        <f>SUM(C8*6,D8*0,E8*10,F8*7,G8*5)+8</f>
        <v>5830</v>
      </c>
      <c r="J8" s="19"/>
    </row>
    <row r="9" spans="1:10" ht="12.75">
      <c r="A9" s="51"/>
      <c r="B9" s="47" t="s">
        <v>19</v>
      </c>
      <c r="C9" s="17">
        <v>627</v>
      </c>
      <c r="D9" s="17">
        <v>72</v>
      </c>
      <c r="E9" s="17"/>
      <c r="F9" s="17">
        <v>146</v>
      </c>
      <c r="G9" s="17"/>
      <c r="H9" s="17"/>
      <c r="I9" s="18">
        <f aca="true" t="shared" si="0" ref="I9:I27">SUM(C9*6,D9*0,E9*10,F9*7,G9*5)</f>
        <v>4784</v>
      </c>
      <c r="J9" s="19"/>
    </row>
    <row r="10" spans="1:10" ht="12.75">
      <c r="A10" s="52"/>
      <c r="B10" s="47">
        <v>920</v>
      </c>
      <c r="C10" s="17">
        <v>517</v>
      </c>
      <c r="D10" s="17">
        <v>58</v>
      </c>
      <c r="E10" s="17"/>
      <c r="F10" s="17"/>
      <c r="G10" s="17"/>
      <c r="H10" s="17"/>
      <c r="I10" s="18">
        <f t="shared" si="0"/>
        <v>3102</v>
      </c>
      <c r="J10" s="19"/>
    </row>
    <row r="11" spans="1:10" ht="12.75">
      <c r="A11" s="52"/>
      <c r="B11" s="50" t="s">
        <v>18</v>
      </c>
      <c r="C11" s="17">
        <v>227</v>
      </c>
      <c r="D11" s="17">
        <v>68</v>
      </c>
      <c r="E11" s="17"/>
      <c r="F11" s="17"/>
      <c r="G11" s="17"/>
      <c r="H11" s="17"/>
      <c r="I11" s="18">
        <f t="shared" si="0"/>
        <v>1362</v>
      </c>
      <c r="J11" s="19">
        <f>SUM(I8:I11)</f>
        <v>15078</v>
      </c>
    </row>
    <row r="12" spans="1:10" ht="12.75">
      <c r="A12" s="15">
        <v>40850</v>
      </c>
      <c r="B12" s="16" t="s">
        <v>15</v>
      </c>
      <c r="C12" s="17">
        <v>264</v>
      </c>
      <c r="D12" s="17">
        <v>70</v>
      </c>
      <c r="E12" s="17">
        <v>1</v>
      </c>
      <c r="F12" s="17">
        <v>43</v>
      </c>
      <c r="G12" s="17"/>
      <c r="H12" s="17"/>
      <c r="I12" s="18">
        <f t="shared" si="0"/>
        <v>1895</v>
      </c>
      <c r="J12" s="19"/>
    </row>
    <row r="13" spans="1:10" ht="12.75">
      <c r="A13"/>
      <c r="B13" s="16" t="s">
        <v>19</v>
      </c>
      <c r="C13" s="17">
        <v>196</v>
      </c>
      <c r="D13" s="17">
        <v>49</v>
      </c>
      <c r="E13" s="17"/>
      <c r="F13" s="17">
        <v>25</v>
      </c>
      <c r="G13" s="17"/>
      <c r="H13" s="17"/>
      <c r="I13" s="18">
        <f t="shared" si="0"/>
        <v>1351</v>
      </c>
      <c r="J13" s="19"/>
    </row>
    <row r="14" spans="1:10" ht="12.75">
      <c r="A14" s="15"/>
      <c r="B14" s="26">
        <v>920</v>
      </c>
      <c r="C14" s="17">
        <v>231</v>
      </c>
      <c r="D14" s="17">
        <v>11</v>
      </c>
      <c r="E14" s="17"/>
      <c r="F14" s="17"/>
      <c r="G14" s="17"/>
      <c r="H14" s="17"/>
      <c r="I14" s="18">
        <f t="shared" si="0"/>
        <v>1386</v>
      </c>
      <c r="J14" s="19"/>
    </row>
    <row r="15" spans="1:10" ht="12.75">
      <c r="A15" s="15"/>
      <c r="B15" s="21" t="s">
        <v>18</v>
      </c>
      <c r="C15" s="17">
        <v>57</v>
      </c>
      <c r="D15" s="17">
        <v>45</v>
      </c>
      <c r="E15" s="17"/>
      <c r="F15" s="17"/>
      <c r="G15" s="17"/>
      <c r="H15" s="17"/>
      <c r="I15" s="18">
        <f t="shared" si="0"/>
        <v>342</v>
      </c>
      <c r="J15" s="19">
        <f>SUM(I12:I15)</f>
        <v>4974</v>
      </c>
    </row>
    <row r="16" spans="1:10" ht="12.75">
      <c r="A16" s="15">
        <v>40851</v>
      </c>
      <c r="B16" s="16" t="s">
        <v>15</v>
      </c>
      <c r="C16" s="17">
        <v>330</v>
      </c>
      <c r="D16" s="17">
        <v>0</v>
      </c>
      <c r="E16" s="17"/>
      <c r="F16" s="17">
        <v>43</v>
      </c>
      <c r="G16" s="17"/>
      <c r="H16" s="17"/>
      <c r="I16" s="18">
        <f t="shared" si="0"/>
        <v>2281</v>
      </c>
      <c r="J16" s="19"/>
    </row>
    <row r="17" spans="1:10" ht="12.75">
      <c r="A17" s="15"/>
      <c r="B17" s="16" t="s">
        <v>17</v>
      </c>
      <c r="C17" s="17">
        <v>216</v>
      </c>
      <c r="D17" s="17">
        <v>44</v>
      </c>
      <c r="E17" s="17">
        <v>1</v>
      </c>
      <c r="F17" s="17">
        <v>51</v>
      </c>
      <c r="G17" s="17"/>
      <c r="H17" s="17"/>
      <c r="I17" s="18">
        <f t="shared" si="0"/>
        <v>1663</v>
      </c>
      <c r="J17" s="19"/>
    </row>
    <row r="18" spans="1:10" ht="12.75">
      <c r="A18" s="15"/>
      <c r="B18" s="16">
        <v>920</v>
      </c>
      <c r="C18" s="17">
        <v>271</v>
      </c>
      <c r="D18" s="17">
        <v>31</v>
      </c>
      <c r="E18" s="17"/>
      <c r="F18" s="17"/>
      <c r="G18" s="17"/>
      <c r="H18" s="17"/>
      <c r="I18" s="18">
        <f t="shared" si="0"/>
        <v>1626</v>
      </c>
      <c r="J18" s="19"/>
    </row>
    <row r="19" spans="1:10" ht="12.75">
      <c r="A19" s="15"/>
      <c r="B19" s="21" t="s">
        <v>18</v>
      </c>
      <c r="C19" s="17">
        <v>85</v>
      </c>
      <c r="D19" s="17">
        <v>33</v>
      </c>
      <c r="E19" s="17"/>
      <c r="F19" s="17"/>
      <c r="G19" s="17"/>
      <c r="H19" s="17"/>
      <c r="I19" s="18">
        <f t="shared" si="0"/>
        <v>510</v>
      </c>
      <c r="J19" s="19">
        <f>SUM(I16:I19)</f>
        <v>6080</v>
      </c>
    </row>
    <row r="20" spans="1:10" ht="12.75">
      <c r="A20" s="15">
        <v>40852</v>
      </c>
      <c r="B20" s="16" t="s">
        <v>15</v>
      </c>
      <c r="C20" s="17">
        <v>822</v>
      </c>
      <c r="D20" s="17">
        <v>71</v>
      </c>
      <c r="E20" s="17"/>
      <c r="F20" s="17">
        <v>158</v>
      </c>
      <c r="G20" s="17">
        <v>4</v>
      </c>
      <c r="H20" s="17"/>
      <c r="I20" s="18">
        <f t="shared" si="0"/>
        <v>6058</v>
      </c>
      <c r="J20" s="19"/>
    </row>
    <row r="21" spans="1:10" ht="12.75">
      <c r="A21" s="15"/>
      <c r="B21" s="16" t="s">
        <v>17</v>
      </c>
      <c r="C21" s="17">
        <v>778</v>
      </c>
      <c r="D21" s="17">
        <v>155</v>
      </c>
      <c r="E21" s="17">
        <v>0</v>
      </c>
      <c r="F21" s="17">
        <v>153</v>
      </c>
      <c r="G21" s="17">
        <v>2</v>
      </c>
      <c r="H21" s="17"/>
      <c r="I21" s="18">
        <f t="shared" si="0"/>
        <v>5749</v>
      </c>
      <c r="J21" s="19"/>
    </row>
    <row r="22" spans="1:10" ht="12.75">
      <c r="A22" s="15"/>
      <c r="B22" s="16">
        <v>920</v>
      </c>
      <c r="C22" s="17">
        <v>604</v>
      </c>
      <c r="D22" s="17">
        <v>62</v>
      </c>
      <c r="E22" s="17"/>
      <c r="F22" s="17"/>
      <c r="G22" s="17"/>
      <c r="H22" s="17"/>
      <c r="I22" s="18">
        <f t="shared" si="0"/>
        <v>3624</v>
      </c>
      <c r="J22" s="19"/>
    </row>
    <row r="23" spans="1:10" ht="12.75">
      <c r="A23" s="15"/>
      <c r="B23" s="21" t="s">
        <v>18</v>
      </c>
      <c r="C23" s="17">
        <v>179</v>
      </c>
      <c r="D23" s="17">
        <v>76</v>
      </c>
      <c r="E23" s="17"/>
      <c r="F23" s="17"/>
      <c r="G23" s="17"/>
      <c r="H23" s="17"/>
      <c r="I23" s="18">
        <f t="shared" si="0"/>
        <v>1074</v>
      </c>
      <c r="J23" s="19">
        <f>SUM(I20:I23)</f>
        <v>16505</v>
      </c>
    </row>
    <row r="24" spans="1:10" ht="12.75">
      <c r="A24" s="15">
        <v>40853</v>
      </c>
      <c r="B24" s="16" t="s">
        <v>15</v>
      </c>
      <c r="C24" s="17">
        <v>1075</v>
      </c>
      <c r="D24" s="17">
        <v>74</v>
      </c>
      <c r="E24" s="17">
        <v>2</v>
      </c>
      <c r="F24" s="17">
        <v>131</v>
      </c>
      <c r="G24" s="17">
        <v>3</v>
      </c>
      <c r="H24" s="17"/>
      <c r="I24" s="18">
        <f t="shared" si="0"/>
        <v>7402</v>
      </c>
      <c r="J24" s="19"/>
    </row>
    <row r="25" spans="1:10" ht="12.75">
      <c r="A25" s="15"/>
      <c r="B25" s="16" t="s">
        <v>19</v>
      </c>
      <c r="C25" s="17">
        <v>1237</v>
      </c>
      <c r="D25" s="17">
        <v>10</v>
      </c>
      <c r="E25" s="17">
        <v>0</v>
      </c>
      <c r="F25" s="17">
        <v>241</v>
      </c>
      <c r="G25" s="17">
        <v>8</v>
      </c>
      <c r="H25" s="17"/>
      <c r="I25" s="18">
        <f t="shared" si="0"/>
        <v>9149</v>
      </c>
      <c r="J25" s="19"/>
    </row>
    <row r="26" spans="1:10" ht="12.75">
      <c r="A26" s="15"/>
      <c r="B26" s="16">
        <v>920</v>
      </c>
      <c r="C26" s="17">
        <v>766</v>
      </c>
      <c r="D26" s="17"/>
      <c r="E26" s="17"/>
      <c r="F26" s="17"/>
      <c r="G26" s="17"/>
      <c r="H26" s="17"/>
      <c r="I26" s="18">
        <f t="shared" si="0"/>
        <v>4596</v>
      </c>
      <c r="J26" s="19"/>
    </row>
    <row r="27" spans="1:10" ht="12.75">
      <c r="A27" s="15"/>
      <c r="B27" s="21" t="s">
        <v>18</v>
      </c>
      <c r="C27" s="17">
        <v>297</v>
      </c>
      <c r="D27" s="17"/>
      <c r="E27" s="17"/>
      <c r="F27" s="17"/>
      <c r="G27" s="17"/>
      <c r="H27" s="17"/>
      <c r="I27" s="18">
        <f t="shared" si="0"/>
        <v>1782</v>
      </c>
      <c r="J27" s="19">
        <f>SUM(I24:I27)</f>
        <v>22929</v>
      </c>
    </row>
    <row r="28" spans="1:10" ht="12.75">
      <c r="A28" s="127" t="s">
        <v>20</v>
      </c>
      <c r="B28" s="127">
        <v>920</v>
      </c>
      <c r="C28" s="23">
        <f aca="true" t="shared" si="1" ref="C28:I28">SUM(C4:C27)</f>
        <v>10316</v>
      </c>
      <c r="D28" s="23">
        <f t="shared" si="1"/>
        <v>1047</v>
      </c>
      <c r="E28" s="23">
        <f t="shared" si="1"/>
        <v>6</v>
      </c>
      <c r="F28" s="23">
        <f t="shared" si="1"/>
        <v>1212</v>
      </c>
      <c r="G28" s="23">
        <f t="shared" si="1"/>
        <v>18</v>
      </c>
      <c r="H28" s="23">
        <f t="shared" si="1"/>
        <v>0</v>
      </c>
      <c r="I28" s="23">
        <f t="shared" si="1"/>
        <v>70538</v>
      </c>
      <c r="J28" s="25">
        <f>SUM(J2,J7,J11,J15,J19,J23,J27)</f>
        <v>70538</v>
      </c>
    </row>
    <row r="29" spans="1:10" ht="12.75">
      <c r="A29" s="15">
        <v>40854</v>
      </c>
      <c r="B29" s="16" t="s">
        <v>15</v>
      </c>
      <c r="C29" s="28">
        <v>282</v>
      </c>
      <c r="D29" s="28">
        <v>43</v>
      </c>
      <c r="E29" s="28">
        <v>1</v>
      </c>
      <c r="F29" s="28">
        <v>43</v>
      </c>
      <c r="G29" s="28"/>
      <c r="H29" s="17"/>
      <c r="I29" s="18">
        <f aca="true" t="shared" si="2" ref="I29:I56">SUM(C29*6,D29*0,E29*10,F29*7,G29*5)</f>
        <v>2003</v>
      </c>
      <c r="J29" s="19"/>
    </row>
    <row r="30" spans="1:10" ht="12.75">
      <c r="A30" s="15"/>
      <c r="B30" s="16" t="s">
        <v>19</v>
      </c>
      <c r="C30" s="28">
        <v>235</v>
      </c>
      <c r="D30" s="28">
        <v>29</v>
      </c>
      <c r="E30" s="28"/>
      <c r="F30" s="28">
        <v>28</v>
      </c>
      <c r="G30" s="28"/>
      <c r="H30" s="17"/>
      <c r="I30" s="18">
        <f t="shared" si="2"/>
        <v>1606</v>
      </c>
      <c r="J30" s="19"/>
    </row>
    <row r="31" spans="1:10" ht="12.75">
      <c r="A31" s="15"/>
      <c r="B31" s="16">
        <v>920</v>
      </c>
      <c r="C31" s="17">
        <v>286</v>
      </c>
      <c r="D31" s="17">
        <v>18</v>
      </c>
      <c r="E31" s="17"/>
      <c r="F31" s="17"/>
      <c r="G31" s="17"/>
      <c r="H31" s="17"/>
      <c r="I31" s="18">
        <f t="shared" si="2"/>
        <v>1716</v>
      </c>
      <c r="J31" s="19"/>
    </row>
    <row r="32" spans="1:10" ht="12.75">
      <c r="A32" s="15"/>
      <c r="B32" s="21" t="s">
        <v>18</v>
      </c>
      <c r="C32" s="17">
        <v>76</v>
      </c>
      <c r="D32" s="17">
        <v>40</v>
      </c>
      <c r="E32" s="17"/>
      <c r="F32" s="17"/>
      <c r="G32" s="17"/>
      <c r="H32" s="17"/>
      <c r="I32" s="18">
        <f t="shared" si="2"/>
        <v>456</v>
      </c>
      <c r="J32" s="19">
        <f>SUM(I29:I32)</f>
        <v>5781</v>
      </c>
    </row>
    <row r="33" spans="1:10" ht="12.75">
      <c r="A33" s="15">
        <v>40855</v>
      </c>
      <c r="B33" s="16" t="s">
        <v>15</v>
      </c>
      <c r="C33" s="17">
        <v>178</v>
      </c>
      <c r="D33" s="17">
        <v>50</v>
      </c>
      <c r="E33" s="17"/>
      <c r="F33" s="17">
        <v>30</v>
      </c>
      <c r="G33" s="17"/>
      <c r="H33" s="28"/>
      <c r="I33" s="18">
        <f t="shared" si="2"/>
        <v>1278</v>
      </c>
      <c r="J33" s="19"/>
    </row>
    <row r="34" spans="1:10" ht="12.75">
      <c r="A34" s="15"/>
      <c r="B34" s="16" t="s">
        <v>17</v>
      </c>
      <c r="C34" s="17">
        <v>244</v>
      </c>
      <c r="D34" s="17">
        <v>11</v>
      </c>
      <c r="E34" s="17"/>
      <c r="F34" s="17">
        <v>33</v>
      </c>
      <c r="G34" s="17"/>
      <c r="H34" s="28"/>
      <c r="I34" s="18">
        <f t="shared" si="2"/>
        <v>1695</v>
      </c>
      <c r="J34" s="19"/>
    </row>
    <row r="35" spans="1:10" ht="12.75">
      <c r="A35" s="15"/>
      <c r="B35" s="16">
        <v>920</v>
      </c>
      <c r="C35" s="17">
        <v>249</v>
      </c>
      <c r="D35" s="17">
        <v>18</v>
      </c>
      <c r="E35" s="17"/>
      <c r="F35" s="17"/>
      <c r="G35" s="17"/>
      <c r="H35" s="28"/>
      <c r="I35" s="18">
        <f t="shared" si="2"/>
        <v>1494</v>
      </c>
      <c r="J35" s="19"/>
    </row>
    <row r="36" spans="1:10" ht="12.75">
      <c r="A36" s="15"/>
      <c r="B36" s="21" t="s">
        <v>18</v>
      </c>
      <c r="C36" s="17">
        <v>58</v>
      </c>
      <c r="D36" s="17">
        <v>28</v>
      </c>
      <c r="E36" s="17"/>
      <c r="F36" s="17"/>
      <c r="G36" s="17"/>
      <c r="H36" s="28"/>
      <c r="I36" s="18">
        <f t="shared" si="2"/>
        <v>348</v>
      </c>
      <c r="J36" s="19">
        <f>SUM(I33:I36)</f>
        <v>4815</v>
      </c>
    </row>
    <row r="37" spans="1:10" ht="12.75">
      <c r="A37" s="15">
        <v>40856</v>
      </c>
      <c r="B37" s="16" t="s">
        <v>15</v>
      </c>
      <c r="C37" s="17">
        <v>126</v>
      </c>
      <c r="D37" s="17">
        <v>62</v>
      </c>
      <c r="E37" s="17"/>
      <c r="F37" s="17">
        <v>41</v>
      </c>
      <c r="G37" s="17"/>
      <c r="H37" s="29"/>
      <c r="I37" s="18">
        <f t="shared" si="2"/>
        <v>1043</v>
      </c>
      <c r="J37" s="19"/>
    </row>
    <row r="38" spans="1:10" ht="12.75">
      <c r="A38" s="15"/>
      <c r="B38" s="16" t="s">
        <v>17</v>
      </c>
      <c r="C38" s="28">
        <v>186</v>
      </c>
      <c r="D38" s="28">
        <v>43</v>
      </c>
      <c r="E38" s="28"/>
      <c r="F38" s="28">
        <v>24</v>
      </c>
      <c r="G38" s="28">
        <v>1</v>
      </c>
      <c r="H38" s="17"/>
      <c r="I38" s="18">
        <f t="shared" si="2"/>
        <v>1289</v>
      </c>
      <c r="J38" s="19"/>
    </row>
    <row r="39" spans="1:10" ht="12.75">
      <c r="A39" s="15"/>
      <c r="B39" s="16">
        <v>920</v>
      </c>
      <c r="C39" s="28">
        <v>147</v>
      </c>
      <c r="D39" s="28">
        <v>0</v>
      </c>
      <c r="E39" s="28"/>
      <c r="F39" s="28"/>
      <c r="G39" s="28"/>
      <c r="H39" s="17"/>
      <c r="I39" s="18">
        <f t="shared" si="2"/>
        <v>882</v>
      </c>
      <c r="J39" s="19"/>
    </row>
    <row r="40" spans="1:10" ht="12.75">
      <c r="A40" s="15"/>
      <c r="B40" s="21" t="s">
        <v>18</v>
      </c>
      <c r="C40" s="28">
        <v>61</v>
      </c>
      <c r="D40" s="28">
        <v>50</v>
      </c>
      <c r="E40" s="28"/>
      <c r="F40" s="28"/>
      <c r="G40" s="28"/>
      <c r="H40" s="17"/>
      <c r="I40" s="18">
        <f t="shared" si="2"/>
        <v>366</v>
      </c>
      <c r="J40" s="19">
        <f>SUM(I37:I40)</f>
        <v>3580</v>
      </c>
    </row>
    <row r="41" spans="1:10" ht="12.75">
      <c r="A41" s="15">
        <v>40857</v>
      </c>
      <c r="B41" s="16" t="s">
        <v>15</v>
      </c>
      <c r="C41" s="28">
        <v>208</v>
      </c>
      <c r="D41" s="28">
        <v>67</v>
      </c>
      <c r="E41" s="28"/>
      <c r="F41" s="28">
        <v>45</v>
      </c>
      <c r="G41" s="28">
        <v>1</v>
      </c>
      <c r="H41" s="17"/>
      <c r="I41" s="18">
        <f t="shared" si="2"/>
        <v>1568</v>
      </c>
      <c r="J41" s="19"/>
    </row>
    <row r="42" spans="1:10" ht="12.75">
      <c r="A42" s="15"/>
      <c r="B42" s="16" t="s">
        <v>19</v>
      </c>
      <c r="C42" s="17">
        <v>148</v>
      </c>
      <c r="D42" s="17">
        <v>40</v>
      </c>
      <c r="E42" s="17"/>
      <c r="F42" s="17">
        <v>41</v>
      </c>
      <c r="G42" s="30"/>
      <c r="H42" s="17"/>
      <c r="I42" s="18">
        <f t="shared" si="2"/>
        <v>1175</v>
      </c>
      <c r="J42" s="19"/>
    </row>
    <row r="43" spans="1:10" ht="12.75">
      <c r="A43" s="15"/>
      <c r="B43" s="16">
        <v>920</v>
      </c>
      <c r="C43" s="17">
        <v>189</v>
      </c>
      <c r="D43" s="17"/>
      <c r="E43" s="17"/>
      <c r="F43" s="17"/>
      <c r="G43" s="30"/>
      <c r="H43" s="17"/>
      <c r="I43" s="18">
        <f t="shared" si="2"/>
        <v>1134</v>
      </c>
      <c r="J43" s="19"/>
    </row>
    <row r="44" spans="1:10" ht="12.75">
      <c r="A44" s="15"/>
      <c r="B44" s="21" t="s">
        <v>18</v>
      </c>
      <c r="C44" s="17">
        <v>79</v>
      </c>
      <c r="D44" s="17">
        <v>45</v>
      </c>
      <c r="E44" s="17"/>
      <c r="F44" s="17"/>
      <c r="G44" s="30"/>
      <c r="H44" s="17"/>
      <c r="I44" s="18">
        <f t="shared" si="2"/>
        <v>474</v>
      </c>
      <c r="J44" s="19">
        <f>SUM(I41:I44)</f>
        <v>4351</v>
      </c>
    </row>
    <row r="45" spans="1:10" ht="12.75">
      <c r="A45" s="15">
        <v>40858</v>
      </c>
      <c r="B45" s="16" t="s">
        <v>15</v>
      </c>
      <c r="C45" s="17">
        <v>235</v>
      </c>
      <c r="D45" s="17">
        <v>42</v>
      </c>
      <c r="E45" s="17">
        <v>1</v>
      </c>
      <c r="F45" s="17">
        <v>39</v>
      </c>
      <c r="G45" s="30"/>
      <c r="H45" s="17"/>
      <c r="I45" s="18">
        <f t="shared" si="2"/>
        <v>1693</v>
      </c>
      <c r="J45" s="19"/>
    </row>
    <row r="46" spans="1:10" ht="12.75">
      <c r="A46" s="15"/>
      <c r="B46" s="16" t="s">
        <v>19</v>
      </c>
      <c r="C46" s="17">
        <v>150</v>
      </c>
      <c r="D46" s="17">
        <v>50</v>
      </c>
      <c r="E46" s="17"/>
      <c r="F46" s="17">
        <v>31</v>
      </c>
      <c r="G46" s="30">
        <v>1</v>
      </c>
      <c r="H46" s="17"/>
      <c r="I46" s="18">
        <f t="shared" si="2"/>
        <v>1122</v>
      </c>
      <c r="J46" s="19"/>
    </row>
    <row r="47" spans="1:10" ht="12.75">
      <c r="A47" s="15"/>
      <c r="B47" s="26">
        <v>920</v>
      </c>
      <c r="C47" s="17">
        <v>224</v>
      </c>
      <c r="D47" s="17">
        <v>15</v>
      </c>
      <c r="E47" s="17"/>
      <c r="F47" s="17"/>
      <c r="G47" s="30"/>
      <c r="H47" s="17"/>
      <c r="I47" s="18">
        <f t="shared" si="2"/>
        <v>1344</v>
      </c>
      <c r="J47" s="19"/>
    </row>
    <row r="48" spans="1:10" ht="12.75">
      <c r="A48" s="15"/>
      <c r="B48" s="21" t="s">
        <v>18</v>
      </c>
      <c r="C48" s="17">
        <v>71</v>
      </c>
      <c r="D48" s="17">
        <v>0</v>
      </c>
      <c r="E48" s="17"/>
      <c r="F48" s="17"/>
      <c r="G48" s="30"/>
      <c r="H48" s="17"/>
      <c r="I48" s="18">
        <f t="shared" si="2"/>
        <v>426</v>
      </c>
      <c r="J48" s="19">
        <f>SUM(I45:I48)</f>
        <v>4585</v>
      </c>
    </row>
    <row r="49" spans="1:10" ht="12.75">
      <c r="A49" s="15">
        <v>40859</v>
      </c>
      <c r="B49" s="16" t="s">
        <v>15</v>
      </c>
      <c r="C49" s="17">
        <v>1013</v>
      </c>
      <c r="D49" s="17">
        <v>114</v>
      </c>
      <c r="E49" s="17">
        <v>1</v>
      </c>
      <c r="F49" s="17">
        <v>142</v>
      </c>
      <c r="G49" s="30">
        <v>2</v>
      </c>
      <c r="H49" s="17"/>
      <c r="I49" s="18">
        <f t="shared" si="2"/>
        <v>7092</v>
      </c>
      <c r="J49" s="19"/>
    </row>
    <row r="50" spans="1:10" ht="12.75">
      <c r="A50" s="15"/>
      <c r="B50" s="16" t="s">
        <v>17</v>
      </c>
      <c r="C50" s="17">
        <v>735</v>
      </c>
      <c r="D50" s="17">
        <v>124</v>
      </c>
      <c r="E50" s="17">
        <v>1</v>
      </c>
      <c r="F50" s="17">
        <v>187</v>
      </c>
      <c r="G50" s="30">
        <v>6</v>
      </c>
      <c r="H50" s="17"/>
      <c r="I50" s="18">
        <f t="shared" si="2"/>
        <v>5759</v>
      </c>
      <c r="J50" s="19"/>
    </row>
    <row r="51" spans="1:10" ht="12.75">
      <c r="A51" s="15"/>
      <c r="B51" s="16">
        <v>920</v>
      </c>
      <c r="C51" s="17">
        <v>537</v>
      </c>
      <c r="D51" s="17">
        <v>51</v>
      </c>
      <c r="E51" s="17"/>
      <c r="F51" s="17"/>
      <c r="G51" s="30"/>
      <c r="H51" s="28"/>
      <c r="I51" s="18">
        <f t="shared" si="2"/>
        <v>3222</v>
      </c>
      <c r="J51" s="19"/>
    </row>
    <row r="52" spans="1:10" ht="12.75">
      <c r="A52" s="15"/>
      <c r="B52" s="21" t="s">
        <v>18</v>
      </c>
      <c r="C52" s="28">
        <v>272</v>
      </c>
      <c r="D52" s="28"/>
      <c r="E52" s="28"/>
      <c r="F52" s="28"/>
      <c r="G52" s="30"/>
      <c r="H52" s="28"/>
      <c r="I52" s="18">
        <f t="shared" si="2"/>
        <v>1632</v>
      </c>
      <c r="J52" s="19">
        <f>SUM(I49:I52)</f>
        <v>17705</v>
      </c>
    </row>
    <row r="53" spans="1:10" ht="12.75">
      <c r="A53" s="15">
        <v>40860</v>
      </c>
      <c r="B53" s="16" t="s">
        <v>15</v>
      </c>
      <c r="C53" s="28">
        <v>1300</v>
      </c>
      <c r="D53" s="28">
        <v>0</v>
      </c>
      <c r="E53" s="28"/>
      <c r="F53" s="28">
        <v>218</v>
      </c>
      <c r="G53" s="30">
        <v>3</v>
      </c>
      <c r="H53" s="28">
        <v>1</v>
      </c>
      <c r="I53" s="18">
        <f t="shared" si="2"/>
        <v>9341</v>
      </c>
      <c r="J53" s="19"/>
    </row>
    <row r="54" spans="1:10" ht="12.75">
      <c r="A54" s="15"/>
      <c r="B54" s="16" t="s">
        <v>17</v>
      </c>
      <c r="C54" s="28">
        <v>1005</v>
      </c>
      <c r="D54" s="28">
        <v>133</v>
      </c>
      <c r="E54" s="28"/>
      <c r="F54" s="28">
        <v>155</v>
      </c>
      <c r="G54" s="30"/>
      <c r="H54" s="28"/>
      <c r="I54" s="18">
        <f t="shared" si="2"/>
        <v>7115</v>
      </c>
      <c r="J54" s="19"/>
    </row>
    <row r="55" spans="1:10" ht="12.75">
      <c r="A55" s="15"/>
      <c r="B55" s="16">
        <v>920</v>
      </c>
      <c r="C55" s="28">
        <v>1164</v>
      </c>
      <c r="D55" s="28">
        <v>86</v>
      </c>
      <c r="E55" s="28"/>
      <c r="F55" s="28"/>
      <c r="G55" s="30"/>
      <c r="H55" s="28"/>
      <c r="I55" s="18">
        <f t="shared" si="2"/>
        <v>6984</v>
      </c>
      <c r="J55" s="19"/>
    </row>
    <row r="56" spans="1:10" ht="12.75">
      <c r="A56" s="15"/>
      <c r="B56" s="21" t="s">
        <v>18</v>
      </c>
      <c r="C56" s="28">
        <v>381</v>
      </c>
      <c r="D56" s="28">
        <v>53</v>
      </c>
      <c r="E56" s="28"/>
      <c r="F56" s="28"/>
      <c r="G56" s="30"/>
      <c r="H56" s="28"/>
      <c r="I56" s="18">
        <f t="shared" si="2"/>
        <v>2286</v>
      </c>
      <c r="J56" s="19">
        <f>SUM(I53:I56)</f>
        <v>25726</v>
      </c>
    </row>
    <row r="57" spans="1:10" ht="12.75">
      <c r="A57" s="127" t="s">
        <v>20</v>
      </c>
      <c r="B57" s="127">
        <v>920</v>
      </c>
      <c r="C57" s="23">
        <f aca="true" t="shared" si="3" ref="C57:I57">SUM(C29:C56)</f>
        <v>9839</v>
      </c>
      <c r="D57" s="23">
        <f t="shared" si="3"/>
        <v>1212</v>
      </c>
      <c r="E57" s="23">
        <f t="shared" si="3"/>
        <v>4</v>
      </c>
      <c r="F57" s="23">
        <f t="shared" si="3"/>
        <v>1057</v>
      </c>
      <c r="G57" s="23">
        <f t="shared" si="3"/>
        <v>14</v>
      </c>
      <c r="H57" s="23">
        <f t="shared" si="3"/>
        <v>1</v>
      </c>
      <c r="I57" s="23">
        <f t="shared" si="3"/>
        <v>66543</v>
      </c>
      <c r="J57" s="25">
        <f>SUM(J32,J36,J40,J44,J48,J52,J56)</f>
        <v>66543</v>
      </c>
    </row>
    <row r="58" spans="1:10" ht="12.75">
      <c r="A58" s="15">
        <v>40861</v>
      </c>
      <c r="B58" s="16" t="s">
        <v>15</v>
      </c>
      <c r="C58" s="28">
        <v>664</v>
      </c>
      <c r="D58" s="28">
        <v>0</v>
      </c>
      <c r="E58" s="28"/>
      <c r="F58" s="28">
        <v>100</v>
      </c>
      <c r="G58" s="28"/>
      <c r="H58" s="30"/>
      <c r="I58" s="18">
        <f aca="true" t="shared" si="4" ref="I58:I85">SUM(C58*6,D58*0,E58*10,F58*7,G58*5)</f>
        <v>4684</v>
      </c>
      <c r="J58" s="19"/>
    </row>
    <row r="59" spans="1:10" ht="12.75">
      <c r="A59" s="15"/>
      <c r="B59" s="16" t="s">
        <v>19</v>
      </c>
      <c r="C59" s="28"/>
      <c r="D59" s="28"/>
      <c r="E59" s="28"/>
      <c r="F59" s="28">
        <v>116</v>
      </c>
      <c r="G59" s="28"/>
      <c r="H59" s="30"/>
      <c r="I59" s="18">
        <f t="shared" si="4"/>
        <v>812</v>
      </c>
      <c r="J59" s="19"/>
    </row>
    <row r="60" spans="1:10" ht="12.75">
      <c r="A60" s="15"/>
      <c r="B60" s="16">
        <v>920</v>
      </c>
      <c r="C60" s="17">
        <v>600</v>
      </c>
      <c r="D60" s="17">
        <v>44</v>
      </c>
      <c r="E60" s="17"/>
      <c r="F60" s="17"/>
      <c r="G60" s="17"/>
      <c r="H60" s="30"/>
      <c r="I60" s="18">
        <f t="shared" si="4"/>
        <v>3600</v>
      </c>
      <c r="J60" s="19"/>
    </row>
    <row r="61" spans="1:10" ht="12.75">
      <c r="A61" s="15"/>
      <c r="B61" s="21" t="s">
        <v>18</v>
      </c>
      <c r="C61" s="17">
        <v>146</v>
      </c>
      <c r="D61" s="17">
        <v>30</v>
      </c>
      <c r="E61" s="17"/>
      <c r="F61" s="17"/>
      <c r="G61" s="17"/>
      <c r="H61" s="30"/>
      <c r="I61" s="18">
        <f t="shared" si="4"/>
        <v>876</v>
      </c>
      <c r="J61" s="19">
        <f>SUM(I58:I61)</f>
        <v>9972</v>
      </c>
    </row>
    <row r="62" spans="1:10" ht="12.75">
      <c r="A62" s="15">
        <v>40862</v>
      </c>
      <c r="B62" s="16" t="s">
        <v>15</v>
      </c>
      <c r="C62" s="17">
        <v>561</v>
      </c>
      <c r="D62" s="17">
        <v>29</v>
      </c>
      <c r="E62" s="17"/>
      <c r="F62" s="17">
        <v>130</v>
      </c>
      <c r="G62" s="17">
        <v>1</v>
      </c>
      <c r="H62" s="30"/>
      <c r="I62" s="18">
        <f t="shared" si="4"/>
        <v>4281</v>
      </c>
      <c r="J62" s="19"/>
    </row>
    <row r="63" spans="1:10" ht="12.75">
      <c r="A63" s="15"/>
      <c r="B63" s="16" t="s">
        <v>17</v>
      </c>
      <c r="C63" s="17">
        <v>583</v>
      </c>
      <c r="D63" s="17">
        <v>0</v>
      </c>
      <c r="E63" s="17"/>
      <c r="F63" s="17">
        <v>135</v>
      </c>
      <c r="G63" s="17"/>
      <c r="H63" s="30"/>
      <c r="I63" s="18">
        <f t="shared" si="4"/>
        <v>4443</v>
      </c>
      <c r="J63" s="19"/>
    </row>
    <row r="64" spans="1:10" ht="12.75">
      <c r="A64" s="15"/>
      <c r="B64" s="16">
        <v>920</v>
      </c>
      <c r="C64" s="17">
        <v>429</v>
      </c>
      <c r="D64" s="17">
        <v>36</v>
      </c>
      <c r="E64" s="17"/>
      <c r="F64" s="17"/>
      <c r="G64" s="17"/>
      <c r="H64" s="30"/>
      <c r="I64" s="18">
        <f t="shared" si="4"/>
        <v>2574</v>
      </c>
      <c r="J64" s="19"/>
    </row>
    <row r="65" spans="1:10" ht="12.75">
      <c r="A65" s="15"/>
      <c r="B65" s="21" t="s">
        <v>18</v>
      </c>
      <c r="C65" s="17">
        <v>201</v>
      </c>
      <c r="D65" s="17">
        <v>30</v>
      </c>
      <c r="E65" s="17"/>
      <c r="F65" s="17"/>
      <c r="G65" s="17"/>
      <c r="H65" s="30"/>
      <c r="I65" s="18">
        <f t="shared" si="4"/>
        <v>1206</v>
      </c>
      <c r="J65" s="19">
        <f>SUM(I62:I65)</f>
        <v>12504</v>
      </c>
    </row>
    <row r="66" spans="1:10" ht="12.75">
      <c r="A66" s="15">
        <v>40863</v>
      </c>
      <c r="B66" s="16" t="s">
        <v>15</v>
      </c>
      <c r="C66" s="17">
        <v>98</v>
      </c>
      <c r="D66" s="17">
        <v>10</v>
      </c>
      <c r="E66" s="17"/>
      <c r="F66" s="17">
        <v>3</v>
      </c>
      <c r="G66" s="17"/>
      <c r="H66" s="29"/>
      <c r="I66" s="18">
        <f t="shared" si="4"/>
        <v>609</v>
      </c>
      <c r="J66" s="19"/>
    </row>
    <row r="67" spans="1:10" ht="12.75">
      <c r="A67" s="15"/>
      <c r="B67" s="16" t="s">
        <v>17</v>
      </c>
      <c r="C67" s="28">
        <v>64</v>
      </c>
      <c r="D67" s="28">
        <v>0</v>
      </c>
      <c r="E67" s="28"/>
      <c r="F67" s="28">
        <v>14</v>
      </c>
      <c r="G67" s="28"/>
      <c r="H67" s="30"/>
      <c r="I67" s="18">
        <f t="shared" si="4"/>
        <v>482</v>
      </c>
      <c r="J67" s="19"/>
    </row>
    <row r="68" spans="1:10" ht="12.75">
      <c r="A68" s="15"/>
      <c r="B68" s="16">
        <v>920</v>
      </c>
      <c r="C68" s="28">
        <v>182</v>
      </c>
      <c r="D68" s="28">
        <v>5</v>
      </c>
      <c r="E68" s="28"/>
      <c r="F68" s="28"/>
      <c r="G68" s="28"/>
      <c r="H68" s="30"/>
      <c r="I68" s="18">
        <f t="shared" si="4"/>
        <v>1092</v>
      </c>
      <c r="J68" s="19"/>
    </row>
    <row r="69" spans="1:10" ht="12.75">
      <c r="A69" s="15"/>
      <c r="B69" s="21" t="s">
        <v>18</v>
      </c>
      <c r="C69" s="28">
        <v>33</v>
      </c>
      <c r="D69" s="28">
        <v>15</v>
      </c>
      <c r="E69" s="28"/>
      <c r="F69" s="28"/>
      <c r="G69" s="28"/>
      <c r="H69" s="30"/>
      <c r="I69" s="18">
        <f t="shared" si="4"/>
        <v>198</v>
      </c>
      <c r="J69" s="19">
        <f>SUM(I66:I69)</f>
        <v>2381</v>
      </c>
    </row>
    <row r="70" spans="1:10" ht="12.75">
      <c r="A70" s="15">
        <v>40864</v>
      </c>
      <c r="B70" s="16" t="s">
        <v>15</v>
      </c>
      <c r="C70" s="28">
        <v>177</v>
      </c>
      <c r="D70" s="28">
        <v>31</v>
      </c>
      <c r="E70" s="28"/>
      <c r="F70" s="28">
        <v>28</v>
      </c>
      <c r="G70" s="28"/>
      <c r="H70" s="31"/>
      <c r="I70" s="18">
        <f t="shared" si="4"/>
        <v>1258</v>
      </c>
      <c r="J70" s="19"/>
    </row>
    <row r="71" spans="1:10" ht="12.75">
      <c r="A71" s="15"/>
      <c r="B71" s="16" t="s">
        <v>19</v>
      </c>
      <c r="C71" s="17">
        <v>140</v>
      </c>
      <c r="D71" s="17">
        <v>17</v>
      </c>
      <c r="E71" s="17">
        <v>1</v>
      </c>
      <c r="F71" s="17">
        <v>18</v>
      </c>
      <c r="G71" s="30"/>
      <c r="H71" s="31"/>
      <c r="I71" s="18">
        <f t="shared" si="4"/>
        <v>976</v>
      </c>
      <c r="J71" s="19"/>
    </row>
    <row r="72" spans="1:10" ht="12.75">
      <c r="A72" s="15"/>
      <c r="B72" s="16">
        <v>920</v>
      </c>
      <c r="C72" s="17">
        <v>225</v>
      </c>
      <c r="D72" s="17">
        <v>0</v>
      </c>
      <c r="E72" s="17"/>
      <c r="F72" s="17"/>
      <c r="G72" s="30"/>
      <c r="H72" s="30"/>
      <c r="I72" s="18">
        <f t="shared" si="4"/>
        <v>1350</v>
      </c>
      <c r="J72" s="19"/>
    </row>
    <row r="73" spans="1:10" ht="12.75">
      <c r="A73" s="15"/>
      <c r="B73" s="21" t="s">
        <v>18</v>
      </c>
      <c r="C73" s="17">
        <v>72</v>
      </c>
      <c r="D73" s="17">
        <v>0</v>
      </c>
      <c r="E73" s="17"/>
      <c r="F73" s="17"/>
      <c r="G73" s="30"/>
      <c r="H73" s="30"/>
      <c r="I73" s="18">
        <f t="shared" si="4"/>
        <v>432</v>
      </c>
      <c r="J73" s="19">
        <f>SUM(I70:I73)</f>
        <v>4016</v>
      </c>
    </row>
    <row r="74" spans="1:10" ht="12.75">
      <c r="A74" s="15">
        <v>40865</v>
      </c>
      <c r="B74" s="16" t="s">
        <v>15</v>
      </c>
      <c r="C74" s="17">
        <v>81</v>
      </c>
      <c r="D74" s="17">
        <v>39</v>
      </c>
      <c r="E74" s="17"/>
      <c r="F74" s="17">
        <v>43</v>
      </c>
      <c r="G74" s="30">
        <v>1</v>
      </c>
      <c r="H74" s="30"/>
      <c r="I74" s="18">
        <f t="shared" si="4"/>
        <v>792</v>
      </c>
      <c r="J74" s="19"/>
    </row>
    <row r="75" spans="1:10" ht="12.75">
      <c r="A75" s="15"/>
      <c r="B75" s="16" t="s">
        <v>19</v>
      </c>
      <c r="C75" s="17">
        <v>242</v>
      </c>
      <c r="D75" s="17">
        <v>100</v>
      </c>
      <c r="E75" s="17"/>
      <c r="F75" s="17">
        <v>12</v>
      </c>
      <c r="G75" s="30"/>
      <c r="H75" s="30"/>
      <c r="I75" s="18">
        <f t="shared" si="4"/>
        <v>1536</v>
      </c>
      <c r="J75" s="19"/>
    </row>
    <row r="76" spans="1:10" ht="12.75">
      <c r="A76" s="15"/>
      <c r="B76" s="26">
        <v>920</v>
      </c>
      <c r="C76" s="17">
        <v>265</v>
      </c>
      <c r="D76" s="17">
        <v>22</v>
      </c>
      <c r="E76" s="17"/>
      <c r="F76" s="17"/>
      <c r="G76" s="30"/>
      <c r="H76" s="30"/>
      <c r="I76" s="18">
        <f t="shared" si="4"/>
        <v>1590</v>
      </c>
      <c r="J76" s="19"/>
    </row>
    <row r="77" spans="1:10" ht="12.75">
      <c r="A77" s="15"/>
      <c r="B77" s="21" t="s">
        <v>18</v>
      </c>
      <c r="C77" s="17">
        <v>91</v>
      </c>
      <c r="D77" s="17">
        <v>29</v>
      </c>
      <c r="E77" s="17"/>
      <c r="F77" s="17"/>
      <c r="G77" s="30"/>
      <c r="H77" s="30"/>
      <c r="I77" s="18">
        <f t="shared" si="4"/>
        <v>546</v>
      </c>
      <c r="J77" s="19">
        <f>SUM(I74:I77)</f>
        <v>4464</v>
      </c>
    </row>
    <row r="78" spans="1:10" ht="12.75">
      <c r="A78" s="15">
        <v>40866</v>
      </c>
      <c r="B78" s="16" t="s">
        <v>15</v>
      </c>
      <c r="C78" s="17">
        <v>688</v>
      </c>
      <c r="D78" s="17">
        <v>72</v>
      </c>
      <c r="E78" s="17"/>
      <c r="F78" s="17">
        <v>113</v>
      </c>
      <c r="G78" s="30"/>
      <c r="H78" s="30"/>
      <c r="I78" s="18">
        <f t="shared" si="4"/>
        <v>4919</v>
      </c>
      <c r="J78" s="19"/>
    </row>
    <row r="79" spans="1:10" ht="12.75">
      <c r="A79" s="15"/>
      <c r="B79" s="16" t="s">
        <v>17</v>
      </c>
      <c r="C79" s="17">
        <v>582</v>
      </c>
      <c r="D79" s="17">
        <v>96</v>
      </c>
      <c r="E79" s="17">
        <v>1</v>
      </c>
      <c r="F79" s="17">
        <v>126</v>
      </c>
      <c r="G79" s="30">
        <v>1</v>
      </c>
      <c r="H79" s="30"/>
      <c r="I79" s="18">
        <f t="shared" si="4"/>
        <v>4389</v>
      </c>
      <c r="J79" s="19"/>
    </row>
    <row r="80" spans="1:10" ht="12.75">
      <c r="A80" s="15"/>
      <c r="B80" s="16">
        <v>920</v>
      </c>
      <c r="C80" s="17">
        <v>534</v>
      </c>
      <c r="D80" s="17">
        <v>41</v>
      </c>
      <c r="E80" s="17"/>
      <c r="F80" s="17"/>
      <c r="G80" s="30"/>
      <c r="H80" s="30"/>
      <c r="I80" s="18">
        <f t="shared" si="4"/>
        <v>3204</v>
      </c>
      <c r="J80" s="19"/>
    </row>
    <row r="81" spans="1:10" ht="12.75">
      <c r="A81" s="15"/>
      <c r="B81" s="21" t="s">
        <v>18</v>
      </c>
      <c r="C81" s="28">
        <v>107</v>
      </c>
      <c r="D81" s="28">
        <v>0</v>
      </c>
      <c r="E81" s="28"/>
      <c r="F81" s="28"/>
      <c r="G81" s="30"/>
      <c r="H81" s="30"/>
      <c r="I81" s="18">
        <f t="shared" si="4"/>
        <v>642</v>
      </c>
      <c r="J81" s="19">
        <f>SUM(I78:I81)</f>
        <v>13154</v>
      </c>
    </row>
    <row r="82" spans="1:10" ht="12.75">
      <c r="A82" s="15">
        <v>40867</v>
      </c>
      <c r="B82" s="16" t="s">
        <v>15</v>
      </c>
      <c r="C82" s="28">
        <v>1047</v>
      </c>
      <c r="D82" s="28"/>
      <c r="E82" s="28"/>
      <c r="F82" s="28">
        <v>182</v>
      </c>
      <c r="G82" s="30">
        <v>2</v>
      </c>
      <c r="H82" s="28"/>
      <c r="I82" s="18">
        <f t="shared" si="4"/>
        <v>7566</v>
      </c>
      <c r="J82" s="19"/>
    </row>
    <row r="83" spans="1:10" ht="12.75">
      <c r="A83" s="15"/>
      <c r="B83" s="16" t="s">
        <v>17</v>
      </c>
      <c r="C83" s="28">
        <v>838</v>
      </c>
      <c r="D83" s="28">
        <v>180</v>
      </c>
      <c r="E83" s="28">
        <v>1</v>
      </c>
      <c r="F83" s="28">
        <v>167</v>
      </c>
      <c r="G83" s="30"/>
      <c r="H83" s="28"/>
      <c r="I83" s="18">
        <f t="shared" si="4"/>
        <v>6207</v>
      </c>
      <c r="J83" s="19"/>
    </row>
    <row r="84" spans="1:10" ht="12.75">
      <c r="A84" s="15"/>
      <c r="B84" s="16">
        <v>920</v>
      </c>
      <c r="C84" s="28">
        <v>446</v>
      </c>
      <c r="D84" s="28">
        <v>36</v>
      </c>
      <c r="E84" s="28"/>
      <c r="F84" s="28"/>
      <c r="G84" s="30"/>
      <c r="H84" s="28"/>
      <c r="I84" s="18">
        <f t="shared" si="4"/>
        <v>2676</v>
      </c>
      <c r="J84" s="19"/>
    </row>
    <row r="85" spans="1:10" ht="12.75">
      <c r="A85" s="15"/>
      <c r="B85" s="21" t="s">
        <v>18</v>
      </c>
      <c r="C85" s="28">
        <v>176</v>
      </c>
      <c r="D85" s="28">
        <v>0</v>
      </c>
      <c r="E85" s="28"/>
      <c r="F85" s="28"/>
      <c r="G85" s="30"/>
      <c r="H85" s="28"/>
      <c r="I85" s="18">
        <f t="shared" si="4"/>
        <v>1056</v>
      </c>
      <c r="J85" s="19">
        <f>SUM(I82:I85)</f>
        <v>17505</v>
      </c>
    </row>
    <row r="86" spans="1:10" ht="12.75">
      <c r="A86" s="127" t="s">
        <v>20</v>
      </c>
      <c r="B86" s="127">
        <v>920</v>
      </c>
      <c r="C86" s="23">
        <f aca="true" t="shared" si="5" ref="C86:I86">SUM(C58:C85)</f>
        <v>9272</v>
      </c>
      <c r="D86" s="23">
        <f t="shared" si="5"/>
        <v>862</v>
      </c>
      <c r="E86" s="23">
        <f t="shared" si="5"/>
        <v>3</v>
      </c>
      <c r="F86" s="23">
        <f t="shared" si="5"/>
        <v>1187</v>
      </c>
      <c r="G86" s="23">
        <f t="shared" si="5"/>
        <v>5</v>
      </c>
      <c r="H86" s="23">
        <f t="shared" si="5"/>
        <v>0</v>
      </c>
      <c r="I86" s="23">
        <f t="shared" si="5"/>
        <v>63996</v>
      </c>
      <c r="J86" s="25">
        <f>SUM(J61,J65,J69,J73,J77,J81,J85)</f>
        <v>63996</v>
      </c>
    </row>
    <row r="87" spans="1:10" ht="12.75">
      <c r="A87" s="15">
        <v>40868</v>
      </c>
      <c r="B87" s="16" t="s">
        <v>15</v>
      </c>
      <c r="C87" s="28">
        <v>268</v>
      </c>
      <c r="D87" s="28">
        <v>0</v>
      </c>
      <c r="E87" s="28">
        <v>0</v>
      </c>
      <c r="F87" s="28">
        <v>45</v>
      </c>
      <c r="G87" s="28">
        <v>1</v>
      </c>
      <c r="H87" s="30"/>
      <c r="I87" s="18">
        <f aca="true" t="shared" si="6" ref="I87:I114">SUM(C87*6,D87*0,E87*10,F87*7,G87*5)</f>
        <v>1928</v>
      </c>
      <c r="J87" s="19"/>
    </row>
    <row r="88" spans="1:10" ht="12.75">
      <c r="A88" s="15"/>
      <c r="B88" s="16" t="s">
        <v>19</v>
      </c>
      <c r="C88" s="28">
        <v>130</v>
      </c>
      <c r="D88" s="28">
        <v>0</v>
      </c>
      <c r="E88" s="28">
        <v>0</v>
      </c>
      <c r="F88" s="28">
        <v>18</v>
      </c>
      <c r="G88" s="28">
        <v>1</v>
      </c>
      <c r="H88" s="30"/>
      <c r="I88" s="18">
        <f t="shared" si="6"/>
        <v>911</v>
      </c>
      <c r="J88" s="19"/>
    </row>
    <row r="89" spans="1:10" ht="12.75">
      <c r="A89" s="15"/>
      <c r="B89" s="16">
        <v>920</v>
      </c>
      <c r="C89" s="17">
        <v>169</v>
      </c>
      <c r="D89" s="17">
        <v>23</v>
      </c>
      <c r="E89" s="17"/>
      <c r="F89" s="17"/>
      <c r="G89" s="17"/>
      <c r="H89" s="30"/>
      <c r="I89" s="18">
        <f t="shared" si="6"/>
        <v>1014</v>
      </c>
      <c r="J89" s="19"/>
    </row>
    <row r="90" spans="1:10" ht="12.75">
      <c r="A90" s="15"/>
      <c r="B90" s="21" t="s">
        <v>18</v>
      </c>
      <c r="C90" s="17">
        <v>67</v>
      </c>
      <c r="D90" s="17">
        <v>26</v>
      </c>
      <c r="E90" s="17"/>
      <c r="F90" s="17"/>
      <c r="G90" s="17"/>
      <c r="H90" s="30"/>
      <c r="I90" s="18">
        <f t="shared" si="6"/>
        <v>402</v>
      </c>
      <c r="J90" s="19">
        <f>SUM(I87:I90)</f>
        <v>4255</v>
      </c>
    </row>
    <row r="91" spans="1:10" ht="12.75">
      <c r="A91" s="15">
        <v>40869</v>
      </c>
      <c r="B91" s="16" t="s">
        <v>15</v>
      </c>
      <c r="C91" s="17">
        <v>318</v>
      </c>
      <c r="D91" s="17">
        <v>0</v>
      </c>
      <c r="E91" s="17">
        <v>2</v>
      </c>
      <c r="F91" s="17">
        <v>38</v>
      </c>
      <c r="G91" s="17">
        <v>0</v>
      </c>
      <c r="H91" s="30"/>
      <c r="I91" s="18">
        <f t="shared" si="6"/>
        <v>2194</v>
      </c>
      <c r="J91" s="19"/>
    </row>
    <row r="92" spans="1:10" ht="12.75">
      <c r="A92" s="15"/>
      <c r="B92" s="16" t="s">
        <v>17</v>
      </c>
      <c r="C92" s="17">
        <v>218</v>
      </c>
      <c r="D92" s="17">
        <v>41</v>
      </c>
      <c r="E92" s="17">
        <v>0</v>
      </c>
      <c r="F92" s="17">
        <v>34</v>
      </c>
      <c r="G92" s="17">
        <v>1</v>
      </c>
      <c r="H92" s="30"/>
      <c r="I92" s="18">
        <f t="shared" si="6"/>
        <v>1551</v>
      </c>
      <c r="J92" s="19"/>
    </row>
    <row r="93" spans="1:10" ht="12.75">
      <c r="A93" s="15"/>
      <c r="B93" s="16">
        <v>920</v>
      </c>
      <c r="C93" s="17">
        <v>149</v>
      </c>
      <c r="D93" s="17">
        <v>15</v>
      </c>
      <c r="E93" s="17"/>
      <c r="F93" s="17"/>
      <c r="G93" s="17"/>
      <c r="H93" s="30"/>
      <c r="I93" s="18">
        <f t="shared" si="6"/>
        <v>894</v>
      </c>
      <c r="J93" s="19"/>
    </row>
    <row r="94" spans="1:10" ht="12.75">
      <c r="A94" s="15"/>
      <c r="B94" s="21" t="s">
        <v>18</v>
      </c>
      <c r="C94" s="17">
        <v>74</v>
      </c>
      <c r="D94" s="17">
        <v>20</v>
      </c>
      <c r="E94" s="17"/>
      <c r="F94" s="17"/>
      <c r="G94" s="17"/>
      <c r="H94" s="30"/>
      <c r="I94" s="18">
        <f t="shared" si="6"/>
        <v>444</v>
      </c>
      <c r="J94" s="19">
        <f>SUM(I91:I94)</f>
        <v>5083</v>
      </c>
    </row>
    <row r="95" spans="1:10" ht="12.75">
      <c r="A95" s="15">
        <v>40870</v>
      </c>
      <c r="B95" s="16" t="s">
        <v>15</v>
      </c>
      <c r="C95" s="17">
        <v>167</v>
      </c>
      <c r="D95" s="17">
        <v>26</v>
      </c>
      <c r="E95" s="17">
        <v>1</v>
      </c>
      <c r="F95" s="17">
        <v>15</v>
      </c>
      <c r="G95" s="17"/>
      <c r="H95" s="29"/>
      <c r="I95" s="18">
        <f t="shared" si="6"/>
        <v>1117</v>
      </c>
      <c r="J95" s="19"/>
    </row>
    <row r="96" spans="1:10" ht="12.75">
      <c r="A96" s="15"/>
      <c r="B96" s="16" t="s">
        <v>17</v>
      </c>
      <c r="C96" s="28">
        <v>69</v>
      </c>
      <c r="D96" s="28">
        <v>0</v>
      </c>
      <c r="E96" s="28">
        <v>0</v>
      </c>
      <c r="F96" s="28">
        <v>8</v>
      </c>
      <c r="G96" s="28"/>
      <c r="H96" s="30"/>
      <c r="I96" s="18">
        <f t="shared" si="6"/>
        <v>470</v>
      </c>
      <c r="J96" s="19"/>
    </row>
    <row r="97" spans="1:10" ht="12.75">
      <c r="A97" s="15"/>
      <c r="B97" s="16">
        <v>920</v>
      </c>
      <c r="C97" s="28">
        <v>138</v>
      </c>
      <c r="D97" s="28">
        <v>11</v>
      </c>
      <c r="E97" s="28"/>
      <c r="F97" s="28"/>
      <c r="G97" s="28"/>
      <c r="H97" s="30"/>
      <c r="I97" s="18">
        <f t="shared" si="6"/>
        <v>828</v>
      </c>
      <c r="J97" s="19"/>
    </row>
    <row r="98" spans="1:10" ht="12.75">
      <c r="A98" s="15"/>
      <c r="B98" s="21" t="s">
        <v>18</v>
      </c>
      <c r="C98" s="28">
        <v>45</v>
      </c>
      <c r="D98" s="28">
        <v>11</v>
      </c>
      <c r="E98" s="28"/>
      <c r="F98" s="28"/>
      <c r="G98" s="28"/>
      <c r="H98" s="30"/>
      <c r="I98" s="18">
        <f t="shared" si="6"/>
        <v>270</v>
      </c>
      <c r="J98" s="19">
        <f>SUM(I95:I98)</f>
        <v>2685</v>
      </c>
    </row>
    <row r="99" spans="1:10" ht="12.75">
      <c r="A99" s="15">
        <v>40871</v>
      </c>
      <c r="B99" s="16" t="s">
        <v>15</v>
      </c>
      <c r="C99" s="28">
        <v>196</v>
      </c>
      <c r="D99" s="28">
        <v>50</v>
      </c>
      <c r="E99" s="28">
        <v>0</v>
      </c>
      <c r="F99" s="28">
        <v>30</v>
      </c>
      <c r="G99" s="28"/>
      <c r="H99" s="31"/>
      <c r="I99" s="18">
        <f t="shared" si="6"/>
        <v>1386</v>
      </c>
      <c r="J99" s="19"/>
    </row>
    <row r="100" spans="1:10" ht="12.75">
      <c r="A100" s="15"/>
      <c r="B100" s="16" t="s">
        <v>19</v>
      </c>
      <c r="C100" s="17">
        <v>183</v>
      </c>
      <c r="D100" s="17">
        <v>66</v>
      </c>
      <c r="E100" s="17"/>
      <c r="F100" s="17">
        <v>27</v>
      </c>
      <c r="G100" s="30"/>
      <c r="H100" s="31"/>
      <c r="I100" s="18">
        <f t="shared" si="6"/>
        <v>1287</v>
      </c>
      <c r="J100" s="19"/>
    </row>
    <row r="101" spans="1:10" ht="12.75">
      <c r="A101" s="15"/>
      <c r="B101" s="16">
        <v>920</v>
      </c>
      <c r="C101" s="17">
        <v>188</v>
      </c>
      <c r="D101" s="17">
        <v>52</v>
      </c>
      <c r="E101" s="17"/>
      <c r="F101" s="17"/>
      <c r="G101" s="30"/>
      <c r="H101" s="30"/>
      <c r="I101" s="18">
        <f t="shared" si="6"/>
        <v>1128</v>
      </c>
      <c r="J101" s="19"/>
    </row>
    <row r="102" spans="1:10" ht="12.75">
      <c r="A102" s="15"/>
      <c r="B102" s="21" t="s">
        <v>18</v>
      </c>
      <c r="C102" s="17">
        <v>61</v>
      </c>
      <c r="D102" s="17">
        <v>0</v>
      </c>
      <c r="E102" s="17"/>
      <c r="F102" s="17"/>
      <c r="G102" s="30"/>
      <c r="H102" s="30"/>
      <c r="I102" s="18">
        <f t="shared" si="6"/>
        <v>366</v>
      </c>
      <c r="J102" s="19">
        <f>SUM(I99:I102)</f>
        <v>4167</v>
      </c>
    </row>
    <row r="103" spans="1:10" ht="12.75">
      <c r="A103" s="15">
        <v>40872</v>
      </c>
      <c r="B103" s="16" t="s">
        <v>15</v>
      </c>
      <c r="C103" s="17">
        <v>351</v>
      </c>
      <c r="D103" s="17">
        <v>93</v>
      </c>
      <c r="E103" s="17">
        <v>1</v>
      </c>
      <c r="F103" s="17">
        <v>41</v>
      </c>
      <c r="G103" s="30"/>
      <c r="H103" s="30"/>
      <c r="I103" s="18">
        <f t="shared" si="6"/>
        <v>2403</v>
      </c>
      <c r="J103" s="19"/>
    </row>
    <row r="104" spans="1:10" ht="12.75">
      <c r="A104" s="15"/>
      <c r="B104" s="16" t="s">
        <v>19</v>
      </c>
      <c r="C104" s="17">
        <v>235</v>
      </c>
      <c r="D104" s="17">
        <v>48</v>
      </c>
      <c r="E104" s="17">
        <v>1</v>
      </c>
      <c r="F104" s="17">
        <v>15</v>
      </c>
      <c r="G104" s="30"/>
      <c r="H104" s="30"/>
      <c r="I104" s="18">
        <f t="shared" si="6"/>
        <v>1525</v>
      </c>
      <c r="J104" s="19"/>
    </row>
    <row r="105" spans="1:10" ht="12.75">
      <c r="A105" s="15"/>
      <c r="B105" s="26">
        <v>920</v>
      </c>
      <c r="C105" s="17">
        <v>188</v>
      </c>
      <c r="D105" s="17">
        <v>0</v>
      </c>
      <c r="E105" s="17"/>
      <c r="F105" s="17"/>
      <c r="G105" s="30"/>
      <c r="H105" s="30"/>
      <c r="I105" s="18">
        <f t="shared" si="6"/>
        <v>1128</v>
      </c>
      <c r="J105" s="19"/>
    </row>
    <row r="106" spans="1:10" ht="12.75">
      <c r="A106" s="15"/>
      <c r="B106" s="21" t="s">
        <v>18</v>
      </c>
      <c r="C106" s="17">
        <v>77</v>
      </c>
      <c r="D106" s="17">
        <v>44</v>
      </c>
      <c r="E106" s="17"/>
      <c r="F106" s="17"/>
      <c r="G106" s="30"/>
      <c r="H106" s="30"/>
      <c r="I106" s="18">
        <f t="shared" si="6"/>
        <v>462</v>
      </c>
      <c r="J106" s="19">
        <f>SUM(I103:I106)</f>
        <v>5518</v>
      </c>
    </row>
    <row r="107" spans="1:10" ht="12.75">
      <c r="A107" s="15">
        <v>40873</v>
      </c>
      <c r="B107" s="16" t="s">
        <v>15</v>
      </c>
      <c r="C107" s="17">
        <v>523</v>
      </c>
      <c r="D107" s="17">
        <v>79</v>
      </c>
      <c r="E107" s="17"/>
      <c r="F107" s="17"/>
      <c r="G107" s="30"/>
      <c r="H107" s="30"/>
      <c r="I107" s="18">
        <f t="shared" si="6"/>
        <v>3138</v>
      </c>
      <c r="J107" s="19"/>
    </row>
    <row r="108" spans="1:10" ht="12.75">
      <c r="A108" s="15"/>
      <c r="B108" s="16" t="s">
        <v>17</v>
      </c>
      <c r="C108" s="17">
        <v>478</v>
      </c>
      <c r="D108" s="17">
        <v>42</v>
      </c>
      <c r="E108" s="17"/>
      <c r="F108" s="17">
        <v>109</v>
      </c>
      <c r="G108" s="30"/>
      <c r="H108" s="30"/>
      <c r="I108" s="18">
        <f t="shared" si="6"/>
        <v>3631</v>
      </c>
      <c r="J108" s="19"/>
    </row>
    <row r="109" spans="1:10" ht="12.75">
      <c r="A109" s="15"/>
      <c r="B109" s="16">
        <v>920</v>
      </c>
      <c r="C109" s="17">
        <v>560</v>
      </c>
      <c r="D109" s="17">
        <v>46</v>
      </c>
      <c r="E109" s="17"/>
      <c r="F109" s="17"/>
      <c r="G109" s="30"/>
      <c r="H109" s="30"/>
      <c r="I109" s="18">
        <f t="shared" si="6"/>
        <v>3360</v>
      </c>
      <c r="J109" s="19"/>
    </row>
    <row r="110" spans="1:10" ht="12.75">
      <c r="A110" s="15"/>
      <c r="B110" s="21" t="s">
        <v>18</v>
      </c>
      <c r="C110" s="28">
        <v>195</v>
      </c>
      <c r="D110" s="28">
        <v>42</v>
      </c>
      <c r="E110" s="28"/>
      <c r="F110" s="28"/>
      <c r="G110" s="30"/>
      <c r="H110" s="30"/>
      <c r="I110" s="18">
        <f t="shared" si="6"/>
        <v>1170</v>
      </c>
      <c r="J110" s="19">
        <f>SUM(I107:I110)</f>
        <v>11299</v>
      </c>
    </row>
    <row r="111" spans="1:10" ht="12.75">
      <c r="A111" s="15">
        <v>40874</v>
      </c>
      <c r="B111" s="16" t="s">
        <v>15</v>
      </c>
      <c r="C111" s="28">
        <v>245</v>
      </c>
      <c r="D111" s="28">
        <v>66</v>
      </c>
      <c r="E111" s="28">
        <v>1</v>
      </c>
      <c r="F111" s="28">
        <v>34</v>
      </c>
      <c r="G111" s="30"/>
      <c r="H111" s="31"/>
      <c r="I111" s="18">
        <f t="shared" si="6"/>
        <v>1718</v>
      </c>
      <c r="J111" s="19"/>
    </row>
    <row r="112" spans="1:10" ht="12.75">
      <c r="A112" s="15"/>
      <c r="B112" s="16" t="s">
        <v>17</v>
      </c>
      <c r="C112" s="28">
        <v>210</v>
      </c>
      <c r="D112" s="28">
        <v>27</v>
      </c>
      <c r="E112" s="28">
        <v>0</v>
      </c>
      <c r="F112" s="28">
        <v>32</v>
      </c>
      <c r="G112" s="30"/>
      <c r="H112" s="31"/>
      <c r="I112" s="18">
        <f t="shared" si="6"/>
        <v>1484</v>
      </c>
      <c r="J112" s="19"/>
    </row>
    <row r="113" spans="1:10" ht="12.75">
      <c r="A113" s="15"/>
      <c r="B113" s="16">
        <v>920</v>
      </c>
      <c r="C113" s="28">
        <v>216</v>
      </c>
      <c r="D113" s="28">
        <v>6</v>
      </c>
      <c r="E113" s="28"/>
      <c r="F113" s="28"/>
      <c r="G113" s="30"/>
      <c r="H113" s="30"/>
      <c r="I113" s="18">
        <f t="shared" si="6"/>
        <v>1296</v>
      </c>
      <c r="J113" s="19"/>
    </row>
    <row r="114" spans="1:10" ht="12.75">
      <c r="A114" s="15"/>
      <c r="B114" s="21" t="s">
        <v>18</v>
      </c>
      <c r="C114" s="28">
        <v>73</v>
      </c>
      <c r="D114" s="28">
        <v>0</v>
      </c>
      <c r="E114" s="28"/>
      <c r="F114" s="28"/>
      <c r="G114" s="30"/>
      <c r="H114" s="30"/>
      <c r="I114" s="18">
        <f t="shared" si="6"/>
        <v>438</v>
      </c>
      <c r="J114" s="19">
        <f>SUM(I111:I114)</f>
        <v>4936</v>
      </c>
    </row>
    <row r="115" spans="1:10" ht="12.75">
      <c r="A115" s="127" t="s">
        <v>20</v>
      </c>
      <c r="B115" s="127">
        <v>920</v>
      </c>
      <c r="C115" s="23">
        <f aca="true" t="shared" si="7" ref="C115:I115">SUM(C87:C114)</f>
        <v>5791</v>
      </c>
      <c r="D115" s="23">
        <f t="shared" si="7"/>
        <v>834</v>
      </c>
      <c r="E115" s="23">
        <f t="shared" si="7"/>
        <v>6</v>
      </c>
      <c r="F115" s="23">
        <f t="shared" si="7"/>
        <v>446</v>
      </c>
      <c r="G115" s="23">
        <f t="shared" si="7"/>
        <v>3</v>
      </c>
      <c r="H115" s="23">
        <f t="shared" si="7"/>
        <v>0</v>
      </c>
      <c r="I115" s="23">
        <f t="shared" si="7"/>
        <v>37943</v>
      </c>
      <c r="J115" s="25">
        <f>SUM(J90,J94,J98,J102,J106,J110,J114)</f>
        <v>37943</v>
      </c>
    </row>
    <row r="116" spans="1:10" ht="12.75">
      <c r="A116" s="15">
        <v>40875</v>
      </c>
      <c r="B116" s="16" t="s">
        <v>15</v>
      </c>
      <c r="C116" s="28">
        <v>123</v>
      </c>
      <c r="D116" s="28">
        <v>23</v>
      </c>
      <c r="E116" s="28"/>
      <c r="F116" s="28">
        <v>17</v>
      </c>
      <c r="G116" s="28"/>
      <c r="H116" s="30">
        <v>1</v>
      </c>
      <c r="I116" s="18">
        <f aca="true" t="shared" si="8" ref="I116:I127">SUM(C116*6,D116*0,E116*10,F116*7,G116*5)</f>
        <v>857</v>
      </c>
      <c r="J116" s="19"/>
    </row>
    <row r="117" spans="1:10" ht="12.75">
      <c r="A117" s="15"/>
      <c r="B117" s="16" t="s">
        <v>19</v>
      </c>
      <c r="C117" s="17">
        <v>100</v>
      </c>
      <c r="D117" s="17">
        <v>7</v>
      </c>
      <c r="E117" s="17"/>
      <c r="F117" s="17">
        <v>7</v>
      </c>
      <c r="G117" s="30"/>
      <c r="H117" s="30"/>
      <c r="I117" s="18">
        <f t="shared" si="8"/>
        <v>649</v>
      </c>
      <c r="J117" s="19"/>
    </row>
    <row r="118" spans="1:10" ht="12.75">
      <c r="A118" s="15"/>
      <c r="B118" s="16">
        <v>920</v>
      </c>
      <c r="C118" s="17">
        <v>167</v>
      </c>
      <c r="D118" s="17">
        <v>15</v>
      </c>
      <c r="E118" s="17"/>
      <c r="F118" s="17"/>
      <c r="G118" s="30"/>
      <c r="H118" s="30"/>
      <c r="I118" s="18">
        <f t="shared" si="8"/>
        <v>1002</v>
      </c>
      <c r="J118" s="19"/>
    </row>
    <row r="119" spans="1:10" ht="12.75">
      <c r="A119" s="15"/>
      <c r="B119" s="21" t="s">
        <v>18</v>
      </c>
      <c r="C119" s="17">
        <v>37</v>
      </c>
      <c r="D119" s="17">
        <v>12</v>
      </c>
      <c r="E119" s="17"/>
      <c r="F119" s="17"/>
      <c r="G119" s="30"/>
      <c r="H119" s="30"/>
      <c r="I119" s="18">
        <f t="shared" si="8"/>
        <v>222</v>
      </c>
      <c r="J119" s="19">
        <f>SUM(I116:I119)</f>
        <v>2730</v>
      </c>
    </row>
    <row r="120" spans="1:10" ht="12.75">
      <c r="A120" s="15">
        <v>40876</v>
      </c>
      <c r="B120" s="16" t="s">
        <v>15</v>
      </c>
      <c r="C120" s="17">
        <v>112</v>
      </c>
      <c r="D120" s="17">
        <v>133</v>
      </c>
      <c r="E120" s="17"/>
      <c r="F120" s="17">
        <v>35</v>
      </c>
      <c r="G120" s="30"/>
      <c r="H120" s="30">
        <v>1</v>
      </c>
      <c r="I120" s="18">
        <f t="shared" si="8"/>
        <v>917</v>
      </c>
      <c r="J120" s="19"/>
    </row>
    <row r="121" spans="1:10" ht="12.75">
      <c r="A121" s="15"/>
      <c r="B121" s="16" t="s">
        <v>19</v>
      </c>
      <c r="C121" s="17">
        <v>129</v>
      </c>
      <c r="D121" s="17">
        <v>98</v>
      </c>
      <c r="E121" s="17"/>
      <c r="F121" s="17">
        <v>17</v>
      </c>
      <c r="G121" s="30"/>
      <c r="H121" s="30"/>
      <c r="I121" s="18">
        <f t="shared" si="8"/>
        <v>893</v>
      </c>
      <c r="J121" s="19"/>
    </row>
    <row r="122" spans="1:10" ht="12.75">
      <c r="A122" s="15"/>
      <c r="B122" s="26">
        <v>920</v>
      </c>
      <c r="C122" s="17">
        <v>167</v>
      </c>
      <c r="D122" s="17">
        <v>22</v>
      </c>
      <c r="E122" s="17"/>
      <c r="F122" s="17"/>
      <c r="G122" s="30"/>
      <c r="H122" s="30"/>
      <c r="I122" s="18">
        <f t="shared" si="8"/>
        <v>1002</v>
      </c>
      <c r="J122" s="19"/>
    </row>
    <row r="123" spans="1:10" ht="12.75">
      <c r="A123" s="15"/>
      <c r="B123" s="21" t="s">
        <v>18</v>
      </c>
      <c r="C123" s="17">
        <v>42</v>
      </c>
      <c r="D123" s="17">
        <v>31</v>
      </c>
      <c r="E123" s="17"/>
      <c r="F123" s="17"/>
      <c r="G123" s="30"/>
      <c r="H123" s="30"/>
      <c r="I123" s="18">
        <f t="shared" si="8"/>
        <v>252</v>
      </c>
      <c r="J123" s="19">
        <f>SUM(I120:I123)</f>
        <v>3064</v>
      </c>
    </row>
    <row r="124" spans="1:10" ht="12.75">
      <c r="A124" s="15">
        <v>40877</v>
      </c>
      <c r="B124" s="16" t="s">
        <v>15</v>
      </c>
      <c r="C124" s="17">
        <v>274</v>
      </c>
      <c r="D124" s="17">
        <v>78</v>
      </c>
      <c r="E124" s="17">
        <v>3</v>
      </c>
      <c r="F124" s="17">
        <v>47</v>
      </c>
      <c r="G124" s="30">
        <v>3</v>
      </c>
      <c r="H124" s="30"/>
      <c r="I124" s="18">
        <f t="shared" si="8"/>
        <v>2018</v>
      </c>
      <c r="J124" s="19"/>
    </row>
    <row r="125" spans="1:10" ht="12.75">
      <c r="A125" s="15"/>
      <c r="B125" s="16" t="s">
        <v>19</v>
      </c>
      <c r="C125" s="17">
        <v>161</v>
      </c>
      <c r="D125" s="17">
        <v>29</v>
      </c>
      <c r="E125" s="17"/>
      <c r="F125" s="17">
        <v>15</v>
      </c>
      <c r="G125" s="30"/>
      <c r="H125" s="30"/>
      <c r="I125" s="18">
        <f t="shared" si="8"/>
        <v>1071</v>
      </c>
      <c r="J125" s="19"/>
    </row>
    <row r="126" spans="1:10" ht="12.75">
      <c r="A126" s="15"/>
      <c r="B126" s="26">
        <v>920</v>
      </c>
      <c r="C126" s="17">
        <v>148</v>
      </c>
      <c r="D126" s="17">
        <v>14</v>
      </c>
      <c r="E126" s="17"/>
      <c r="F126" s="17"/>
      <c r="G126" s="30"/>
      <c r="H126" s="30"/>
      <c r="I126" s="18">
        <f t="shared" si="8"/>
        <v>888</v>
      </c>
      <c r="J126" s="19"/>
    </row>
    <row r="127" spans="1:10" ht="12.75">
      <c r="A127" s="15"/>
      <c r="B127" s="21" t="s">
        <v>18</v>
      </c>
      <c r="C127" s="17">
        <v>62</v>
      </c>
      <c r="D127" s="17">
        <v>26</v>
      </c>
      <c r="E127" s="17"/>
      <c r="F127" s="17"/>
      <c r="G127" s="30"/>
      <c r="H127" s="30"/>
      <c r="I127" s="18">
        <f t="shared" si="8"/>
        <v>372</v>
      </c>
      <c r="J127" s="19"/>
    </row>
    <row r="128" spans="1:10" ht="12.75">
      <c r="A128" s="127" t="s">
        <v>20</v>
      </c>
      <c r="B128" s="127">
        <v>920</v>
      </c>
      <c r="C128" s="23">
        <f>SUM(C116:C127)</f>
        <v>1522</v>
      </c>
      <c r="D128" s="23">
        <f aca="true" t="shared" si="9" ref="D128:I128">SUM(D99:D127)</f>
        <v>1983</v>
      </c>
      <c r="E128" s="24">
        <f t="shared" si="9"/>
        <v>12</v>
      </c>
      <c r="F128" s="24">
        <f t="shared" si="9"/>
        <v>872</v>
      </c>
      <c r="G128" s="24">
        <f t="shared" si="9"/>
        <v>6</v>
      </c>
      <c r="H128" s="24">
        <f t="shared" si="9"/>
        <v>2</v>
      </c>
      <c r="I128" s="24">
        <f t="shared" si="9"/>
        <v>74006</v>
      </c>
      <c r="J128" s="25">
        <f>SUM(J113,J118,J123,J127)</f>
        <v>3064</v>
      </c>
    </row>
    <row r="129" spans="1:10" ht="12">
      <c r="A129" s="33"/>
      <c r="B129" s="34"/>
      <c r="C129" s="35">
        <f aca="true" t="shared" si="10" ref="C129:J129">SUM(C28,C57,C86,C115,C128)</f>
        <v>36740</v>
      </c>
      <c r="D129" s="35">
        <f t="shared" si="10"/>
        <v>5938</v>
      </c>
      <c r="E129" s="36">
        <f t="shared" si="10"/>
        <v>31</v>
      </c>
      <c r="F129" s="36">
        <f t="shared" si="10"/>
        <v>4774</v>
      </c>
      <c r="G129" s="36">
        <f t="shared" si="10"/>
        <v>46</v>
      </c>
      <c r="H129" s="36">
        <f t="shared" si="10"/>
        <v>3</v>
      </c>
      <c r="I129" s="36">
        <f t="shared" si="10"/>
        <v>313026</v>
      </c>
      <c r="J129" s="36">
        <f t="shared" si="10"/>
        <v>242084</v>
      </c>
    </row>
  </sheetData>
  <sheetProtection selectLockedCells="1" selectUnlockedCells="1"/>
  <mergeCells count="9">
    <mergeCell ref="A86:B86"/>
    <mergeCell ref="A115:B115"/>
    <mergeCell ref="A128:B128"/>
    <mergeCell ref="A1:J1"/>
    <mergeCell ref="A2:B2"/>
    <mergeCell ref="C2:D2"/>
    <mergeCell ref="E2:G2"/>
    <mergeCell ref="A28:B28"/>
    <mergeCell ref="A57:B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33"/>
  <sheetViews>
    <sheetView zoomScalePageLayoutView="0" workbookViewId="0" topLeftCell="A105">
      <selection activeCell="C133" sqref="C133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0" customWidth="1"/>
    <col min="9" max="9" width="13.7109375" style="1" customWidth="1"/>
    <col min="10" max="10" width="11.140625" style="1" customWidth="1"/>
  </cols>
  <sheetData>
    <row r="1" spans="1:10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6.25">
      <c r="A2" s="125" t="s">
        <v>39</v>
      </c>
      <c r="B2" s="125"/>
      <c r="C2" s="126" t="s">
        <v>2</v>
      </c>
      <c r="D2" s="126"/>
      <c r="E2" s="126" t="s">
        <v>3</v>
      </c>
      <c r="F2" s="126"/>
      <c r="G2" s="126"/>
      <c r="H2" s="2"/>
      <c r="I2" s="3" t="s">
        <v>4</v>
      </c>
      <c r="J2" s="4" t="s">
        <v>5</v>
      </c>
    </row>
    <row r="3" spans="1:256" s="5" customFormat="1" ht="12.75">
      <c r="A3" s="4" t="s">
        <v>6</v>
      </c>
      <c r="B3" s="4" t="s">
        <v>7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14</v>
      </c>
      <c r="IM3"/>
      <c r="IN3"/>
      <c r="IO3"/>
      <c r="IP3"/>
      <c r="IQ3"/>
      <c r="IR3"/>
      <c r="IS3"/>
      <c r="IT3"/>
      <c r="IU3"/>
      <c r="IV3"/>
    </row>
    <row r="4" spans="1:10" ht="12.75">
      <c r="A4" s="39">
        <v>40878</v>
      </c>
      <c r="B4" s="40" t="s">
        <v>15</v>
      </c>
      <c r="C4" s="31">
        <v>121</v>
      </c>
      <c r="D4" s="31">
        <v>39</v>
      </c>
      <c r="E4" s="31">
        <v>0</v>
      </c>
      <c r="F4" s="31">
        <v>28</v>
      </c>
      <c r="G4" s="31"/>
      <c r="H4" s="31">
        <v>1</v>
      </c>
      <c r="I4" s="18">
        <f aca="true" t="shared" si="0" ref="I4:I19">SUM(C4*6,D4*0,E4*10,F4*7,G4*5)</f>
        <v>922</v>
      </c>
      <c r="J4" s="41"/>
    </row>
    <row r="5" spans="1:10" ht="12.75">
      <c r="A5" s="42"/>
      <c r="B5" s="40" t="s">
        <v>17</v>
      </c>
      <c r="C5" s="31">
        <v>209</v>
      </c>
      <c r="D5" s="31">
        <v>116</v>
      </c>
      <c r="E5" s="31">
        <v>1</v>
      </c>
      <c r="F5" s="31">
        <v>36</v>
      </c>
      <c r="G5" s="31"/>
      <c r="H5" s="31"/>
      <c r="I5" s="18">
        <f t="shared" si="0"/>
        <v>1516</v>
      </c>
      <c r="J5" s="41"/>
    </row>
    <row r="6" spans="1:10" ht="12.75">
      <c r="A6" s="43"/>
      <c r="B6" s="40">
        <v>920</v>
      </c>
      <c r="C6" s="31">
        <v>195</v>
      </c>
      <c r="D6" s="31">
        <v>20</v>
      </c>
      <c r="E6" s="31"/>
      <c r="F6" s="31"/>
      <c r="G6" s="31"/>
      <c r="H6" s="31"/>
      <c r="I6" s="18">
        <f t="shared" si="0"/>
        <v>1170</v>
      </c>
      <c r="J6" s="19"/>
    </row>
    <row r="7" spans="1:10" ht="12.75">
      <c r="A7" s="43"/>
      <c r="B7" s="44" t="s">
        <v>18</v>
      </c>
      <c r="C7" s="31">
        <v>43</v>
      </c>
      <c r="D7" s="31">
        <v>30</v>
      </c>
      <c r="E7" s="31"/>
      <c r="F7" s="31"/>
      <c r="G7" s="31"/>
      <c r="H7" s="45"/>
      <c r="I7" s="18">
        <f t="shared" si="0"/>
        <v>258</v>
      </c>
      <c r="J7" s="19">
        <f>SUM(I4:I7)</f>
        <v>3866</v>
      </c>
    </row>
    <row r="8" spans="1:10" ht="12.75">
      <c r="A8" s="15">
        <v>40879</v>
      </c>
      <c r="B8" s="16" t="s">
        <v>15</v>
      </c>
      <c r="C8" s="17">
        <v>133</v>
      </c>
      <c r="D8" s="17">
        <v>38</v>
      </c>
      <c r="E8" s="17"/>
      <c r="F8" s="17">
        <v>9</v>
      </c>
      <c r="G8" s="17"/>
      <c r="H8" s="17"/>
      <c r="I8" s="18">
        <f t="shared" si="0"/>
        <v>861</v>
      </c>
      <c r="J8" s="19"/>
    </row>
    <row r="9" spans="1:10" ht="12.75">
      <c r="A9" s="20"/>
      <c r="B9" s="16" t="s">
        <v>19</v>
      </c>
      <c r="C9" s="17">
        <v>53</v>
      </c>
      <c r="D9" s="17">
        <v>8</v>
      </c>
      <c r="E9" s="17"/>
      <c r="F9" s="17">
        <v>12</v>
      </c>
      <c r="G9" s="17"/>
      <c r="H9" s="17"/>
      <c r="I9" s="18">
        <f t="shared" si="0"/>
        <v>402</v>
      </c>
      <c r="J9" s="19"/>
    </row>
    <row r="10" spans="1:10" ht="12.75">
      <c r="A10"/>
      <c r="B10" s="16">
        <v>920</v>
      </c>
      <c r="C10" s="17">
        <v>198</v>
      </c>
      <c r="D10" s="17">
        <v>49</v>
      </c>
      <c r="E10" s="17"/>
      <c r="F10" s="17"/>
      <c r="G10" s="17"/>
      <c r="H10" s="17"/>
      <c r="I10" s="18">
        <f t="shared" si="0"/>
        <v>1188</v>
      </c>
      <c r="J10" s="19"/>
    </row>
    <row r="11" spans="1:10" ht="12.75">
      <c r="A11"/>
      <c r="B11" s="21" t="s">
        <v>18</v>
      </c>
      <c r="C11" s="17">
        <v>41</v>
      </c>
      <c r="D11" s="17">
        <v>11</v>
      </c>
      <c r="E11" s="17"/>
      <c r="F11" s="17"/>
      <c r="G11" s="17"/>
      <c r="H11" s="17"/>
      <c r="I11" s="18">
        <f t="shared" si="0"/>
        <v>246</v>
      </c>
      <c r="J11" s="19">
        <f>SUM(I8:I11)</f>
        <v>2697</v>
      </c>
    </row>
    <row r="12" spans="1:10" ht="12.75">
      <c r="A12" s="15">
        <v>40880</v>
      </c>
      <c r="B12" s="16" t="s">
        <v>15</v>
      </c>
      <c r="C12" s="17">
        <v>477</v>
      </c>
      <c r="D12" s="17">
        <v>78</v>
      </c>
      <c r="E12" s="17"/>
      <c r="F12" s="17">
        <v>148</v>
      </c>
      <c r="G12" s="17">
        <v>3</v>
      </c>
      <c r="H12" s="17"/>
      <c r="I12" s="18">
        <f t="shared" si="0"/>
        <v>3913</v>
      </c>
      <c r="J12" s="19"/>
    </row>
    <row r="13" spans="1:10" ht="12.75">
      <c r="A13"/>
      <c r="B13" s="16" t="s">
        <v>19</v>
      </c>
      <c r="C13" s="17">
        <v>549</v>
      </c>
      <c r="D13" s="17">
        <v>71</v>
      </c>
      <c r="E13" s="17"/>
      <c r="F13" s="17">
        <v>125</v>
      </c>
      <c r="G13" s="17"/>
      <c r="H13" s="17">
        <v>1</v>
      </c>
      <c r="I13" s="18">
        <f t="shared" si="0"/>
        <v>4169</v>
      </c>
      <c r="J13" s="19"/>
    </row>
    <row r="14" spans="1:10" ht="12.75">
      <c r="A14" s="15"/>
      <c r="B14" s="26">
        <v>920</v>
      </c>
      <c r="C14" s="17">
        <v>314</v>
      </c>
      <c r="D14" s="17">
        <v>51</v>
      </c>
      <c r="E14" s="17"/>
      <c r="F14" s="17"/>
      <c r="G14" s="17"/>
      <c r="H14" s="17"/>
      <c r="I14" s="18">
        <f t="shared" si="0"/>
        <v>1884</v>
      </c>
      <c r="J14" s="19"/>
    </row>
    <row r="15" spans="1:10" ht="12.75">
      <c r="A15" s="15"/>
      <c r="B15" s="21" t="s">
        <v>18</v>
      </c>
      <c r="C15" s="17">
        <v>124</v>
      </c>
      <c r="D15" s="17">
        <v>48</v>
      </c>
      <c r="E15" s="17"/>
      <c r="F15" s="17"/>
      <c r="G15" s="17"/>
      <c r="H15" s="17"/>
      <c r="I15" s="18">
        <f t="shared" si="0"/>
        <v>744</v>
      </c>
      <c r="J15" s="19">
        <f>SUM(I12:I15)</f>
        <v>10710</v>
      </c>
    </row>
    <row r="16" spans="1:10" ht="12.75">
      <c r="A16" s="15">
        <v>40881</v>
      </c>
      <c r="B16" s="16" t="s">
        <v>15</v>
      </c>
      <c r="C16" s="17">
        <v>725</v>
      </c>
      <c r="D16" s="17">
        <v>116</v>
      </c>
      <c r="E16" s="17">
        <v>1</v>
      </c>
      <c r="F16" s="17">
        <v>168</v>
      </c>
      <c r="G16" s="17">
        <v>2</v>
      </c>
      <c r="H16" s="17"/>
      <c r="I16" s="18">
        <f t="shared" si="0"/>
        <v>5546</v>
      </c>
      <c r="J16" s="19"/>
    </row>
    <row r="17" spans="1:10" ht="12.75">
      <c r="A17" s="15"/>
      <c r="B17" s="16" t="s">
        <v>17</v>
      </c>
      <c r="C17" s="17">
        <v>484</v>
      </c>
      <c r="D17" s="17">
        <v>92</v>
      </c>
      <c r="E17" s="17">
        <v>1</v>
      </c>
      <c r="F17" s="17">
        <v>149</v>
      </c>
      <c r="G17" s="17">
        <v>1</v>
      </c>
      <c r="H17" s="17"/>
      <c r="I17" s="18">
        <f t="shared" si="0"/>
        <v>3962</v>
      </c>
      <c r="J17" s="19"/>
    </row>
    <row r="18" spans="1:10" ht="12.75">
      <c r="A18" s="15"/>
      <c r="B18" s="16">
        <v>920</v>
      </c>
      <c r="C18" s="17">
        <v>497</v>
      </c>
      <c r="D18" s="17">
        <v>45</v>
      </c>
      <c r="E18" s="17"/>
      <c r="F18" s="17"/>
      <c r="G18" s="17"/>
      <c r="H18" s="17"/>
      <c r="I18" s="18">
        <f t="shared" si="0"/>
        <v>2982</v>
      </c>
      <c r="J18" s="19"/>
    </row>
    <row r="19" spans="1:10" ht="12.75">
      <c r="A19" s="15"/>
      <c r="B19" s="21" t="s">
        <v>18</v>
      </c>
      <c r="C19" s="17">
        <v>217</v>
      </c>
      <c r="D19" s="17">
        <v>46</v>
      </c>
      <c r="E19" s="17"/>
      <c r="F19" s="17"/>
      <c r="G19" s="17"/>
      <c r="H19" s="17"/>
      <c r="I19" s="18">
        <f t="shared" si="0"/>
        <v>1302</v>
      </c>
      <c r="J19" s="19">
        <f>SUM(I16:I19)</f>
        <v>13792</v>
      </c>
    </row>
    <row r="20" spans="1:10" ht="12.75">
      <c r="A20" s="127" t="s">
        <v>20</v>
      </c>
      <c r="B20" s="127">
        <v>920</v>
      </c>
      <c r="C20" s="23">
        <f aca="true" t="shared" si="1" ref="C20:I20">SUM(C4:C19)</f>
        <v>4380</v>
      </c>
      <c r="D20" s="23">
        <f t="shared" si="1"/>
        <v>858</v>
      </c>
      <c r="E20" s="24">
        <f t="shared" si="1"/>
        <v>3</v>
      </c>
      <c r="F20" s="24">
        <f t="shared" si="1"/>
        <v>675</v>
      </c>
      <c r="G20" s="24">
        <f t="shared" si="1"/>
        <v>6</v>
      </c>
      <c r="H20" s="24">
        <f t="shared" si="1"/>
        <v>2</v>
      </c>
      <c r="I20" s="24">
        <f t="shared" si="1"/>
        <v>31065</v>
      </c>
      <c r="J20" s="25">
        <f>SUM(J7,J11,J15,J19)</f>
        <v>31065</v>
      </c>
    </row>
    <row r="21" spans="1:10" ht="12.75">
      <c r="A21" s="15">
        <v>40882</v>
      </c>
      <c r="B21" s="16" t="s">
        <v>15</v>
      </c>
      <c r="C21" s="17">
        <v>192</v>
      </c>
      <c r="D21" s="17">
        <v>62</v>
      </c>
      <c r="E21" s="17"/>
      <c r="F21" s="17">
        <v>39</v>
      </c>
      <c r="G21" s="17"/>
      <c r="H21" s="17"/>
      <c r="I21" s="18">
        <f aca="true" t="shared" si="2" ref="I21:I48">SUM(C21*6,D21*0,E21*10,F21*7,G21*5)</f>
        <v>1425</v>
      </c>
      <c r="J21" s="19"/>
    </row>
    <row r="22" spans="1:10" ht="12.75">
      <c r="A22" s="15"/>
      <c r="B22" s="16" t="s">
        <v>17</v>
      </c>
      <c r="C22" s="17">
        <v>174</v>
      </c>
      <c r="D22" s="17">
        <v>32</v>
      </c>
      <c r="E22" s="17">
        <v>1</v>
      </c>
      <c r="F22" s="17">
        <v>36</v>
      </c>
      <c r="G22" s="17"/>
      <c r="H22" s="17"/>
      <c r="I22" s="18">
        <f t="shared" si="2"/>
        <v>1306</v>
      </c>
      <c r="J22" s="19"/>
    </row>
    <row r="23" spans="1:10" ht="12.75">
      <c r="A23" s="15"/>
      <c r="B23" s="16">
        <v>920</v>
      </c>
      <c r="C23" s="17">
        <v>154</v>
      </c>
      <c r="D23" s="17">
        <v>11</v>
      </c>
      <c r="E23" s="17"/>
      <c r="F23" s="17"/>
      <c r="G23" s="17"/>
      <c r="H23" s="17"/>
      <c r="I23" s="18">
        <f t="shared" si="2"/>
        <v>924</v>
      </c>
      <c r="J23" s="19"/>
    </row>
    <row r="24" spans="1:10" ht="12.75">
      <c r="A24" s="15"/>
      <c r="B24" s="21" t="s">
        <v>18</v>
      </c>
      <c r="C24" s="17">
        <v>78</v>
      </c>
      <c r="D24" s="17">
        <v>37</v>
      </c>
      <c r="E24" s="17"/>
      <c r="F24" s="17"/>
      <c r="G24" s="17"/>
      <c r="H24" s="17"/>
      <c r="I24" s="18">
        <f t="shared" si="2"/>
        <v>468</v>
      </c>
      <c r="J24" s="19">
        <f>SUM(I21:I24)</f>
        <v>4123</v>
      </c>
    </row>
    <row r="25" spans="1:10" ht="12.75">
      <c r="A25" s="15">
        <v>40883</v>
      </c>
      <c r="B25" s="16" t="s">
        <v>15</v>
      </c>
      <c r="C25" s="17">
        <v>468</v>
      </c>
      <c r="D25" s="17">
        <v>88</v>
      </c>
      <c r="E25" s="17">
        <v>1</v>
      </c>
      <c r="F25" s="17">
        <v>82</v>
      </c>
      <c r="G25" s="17">
        <v>3</v>
      </c>
      <c r="H25" s="17"/>
      <c r="I25" s="18">
        <f t="shared" si="2"/>
        <v>3407</v>
      </c>
      <c r="J25" s="19"/>
    </row>
    <row r="26" spans="1:10" ht="12.75">
      <c r="A26" s="15"/>
      <c r="B26" s="16" t="s">
        <v>19</v>
      </c>
      <c r="C26" s="17">
        <v>0</v>
      </c>
      <c r="D26" s="17">
        <v>0</v>
      </c>
      <c r="E26" s="17">
        <v>0</v>
      </c>
      <c r="F26" s="17"/>
      <c r="G26" s="17"/>
      <c r="H26" s="17"/>
      <c r="I26" s="18">
        <f t="shared" si="2"/>
        <v>0</v>
      </c>
      <c r="J26" s="19"/>
    </row>
    <row r="27" spans="1:10" ht="12.75">
      <c r="A27" s="15"/>
      <c r="B27" s="16">
        <v>920</v>
      </c>
      <c r="C27" s="17">
        <v>170</v>
      </c>
      <c r="D27" s="17">
        <v>66</v>
      </c>
      <c r="E27" s="17"/>
      <c r="F27" s="17"/>
      <c r="G27" s="17"/>
      <c r="H27" s="17"/>
      <c r="I27" s="18">
        <f t="shared" si="2"/>
        <v>1020</v>
      </c>
      <c r="J27" s="19"/>
    </row>
    <row r="28" spans="1:10" ht="12.75">
      <c r="A28" s="15"/>
      <c r="B28" s="21" t="s">
        <v>18</v>
      </c>
      <c r="C28" s="17">
        <v>89</v>
      </c>
      <c r="D28" s="17">
        <v>40</v>
      </c>
      <c r="E28" s="17"/>
      <c r="F28" s="17"/>
      <c r="G28" s="17"/>
      <c r="H28" s="17"/>
      <c r="I28" s="18">
        <f t="shared" si="2"/>
        <v>534</v>
      </c>
      <c r="J28" s="19">
        <f>SUM(I25:I28)</f>
        <v>4961</v>
      </c>
    </row>
    <row r="29" spans="1:10" ht="12.75">
      <c r="A29" s="15">
        <v>40884</v>
      </c>
      <c r="B29" s="16" t="s">
        <v>15</v>
      </c>
      <c r="C29" s="28">
        <v>164</v>
      </c>
      <c r="D29" s="28">
        <v>49</v>
      </c>
      <c r="E29" s="28"/>
      <c r="F29" s="28">
        <v>29</v>
      </c>
      <c r="G29" s="28"/>
      <c r="H29" s="17"/>
      <c r="I29" s="18">
        <f t="shared" si="2"/>
        <v>1187</v>
      </c>
      <c r="J29" s="19"/>
    </row>
    <row r="30" spans="1:10" ht="12.75">
      <c r="A30" s="15"/>
      <c r="B30" s="16" t="s">
        <v>19</v>
      </c>
      <c r="C30" s="28">
        <v>183</v>
      </c>
      <c r="D30" s="28">
        <v>66</v>
      </c>
      <c r="E30" s="28"/>
      <c r="F30" s="28">
        <v>58</v>
      </c>
      <c r="G30" s="28">
        <v>1</v>
      </c>
      <c r="H30" s="17"/>
      <c r="I30" s="18">
        <f t="shared" si="2"/>
        <v>1509</v>
      </c>
      <c r="J30" s="19"/>
    </row>
    <row r="31" spans="1:10" ht="12.75">
      <c r="A31" s="15"/>
      <c r="B31" s="16">
        <v>920</v>
      </c>
      <c r="C31" s="17">
        <v>241</v>
      </c>
      <c r="D31" s="17">
        <v>43</v>
      </c>
      <c r="E31" s="17"/>
      <c r="F31" s="17"/>
      <c r="G31" s="17"/>
      <c r="H31" s="17"/>
      <c r="I31" s="18">
        <f t="shared" si="2"/>
        <v>1446</v>
      </c>
      <c r="J31" s="19"/>
    </row>
    <row r="32" spans="1:10" ht="12.75">
      <c r="A32" s="15"/>
      <c r="B32" s="21" t="s">
        <v>18</v>
      </c>
      <c r="C32" s="17">
        <v>83</v>
      </c>
      <c r="D32" s="17">
        <v>32</v>
      </c>
      <c r="E32" s="17"/>
      <c r="F32" s="17"/>
      <c r="G32" s="17"/>
      <c r="H32" s="17"/>
      <c r="I32" s="18">
        <f t="shared" si="2"/>
        <v>498</v>
      </c>
      <c r="J32" s="19">
        <f>SUM(I29:I32)</f>
        <v>4640</v>
      </c>
    </row>
    <row r="33" spans="1:10" ht="12.75">
      <c r="A33" s="15">
        <v>40885</v>
      </c>
      <c r="B33" s="16" t="s">
        <v>15</v>
      </c>
      <c r="C33" s="17">
        <v>167</v>
      </c>
      <c r="D33" s="17">
        <v>28</v>
      </c>
      <c r="E33" s="17"/>
      <c r="F33" s="17">
        <v>19</v>
      </c>
      <c r="G33" s="17"/>
      <c r="H33" s="28"/>
      <c r="I33" s="18">
        <f t="shared" si="2"/>
        <v>1135</v>
      </c>
      <c r="J33" s="19"/>
    </row>
    <row r="34" spans="1:10" ht="12.75">
      <c r="A34" s="15"/>
      <c r="B34" s="16" t="s">
        <v>17</v>
      </c>
      <c r="C34" s="17">
        <v>216</v>
      </c>
      <c r="D34" s="17">
        <v>35</v>
      </c>
      <c r="E34" s="17"/>
      <c r="F34" s="17">
        <v>39</v>
      </c>
      <c r="G34" s="17">
        <v>1</v>
      </c>
      <c r="H34" s="28"/>
      <c r="I34" s="18">
        <f t="shared" si="2"/>
        <v>1574</v>
      </c>
      <c r="J34" s="19"/>
    </row>
    <row r="35" spans="1:10" ht="12.75">
      <c r="A35" s="15"/>
      <c r="B35" s="16">
        <v>920</v>
      </c>
      <c r="C35" s="17">
        <v>168</v>
      </c>
      <c r="D35" s="17">
        <v>30</v>
      </c>
      <c r="E35" s="17"/>
      <c r="F35" s="17"/>
      <c r="G35" s="17"/>
      <c r="H35" s="28"/>
      <c r="I35" s="18">
        <f t="shared" si="2"/>
        <v>1008</v>
      </c>
      <c r="J35" s="19"/>
    </row>
    <row r="36" spans="1:10" ht="12.75">
      <c r="A36" s="15"/>
      <c r="B36" s="21" t="s">
        <v>18</v>
      </c>
      <c r="C36" s="17">
        <v>89</v>
      </c>
      <c r="D36" s="17">
        <v>3</v>
      </c>
      <c r="E36" s="17"/>
      <c r="F36" s="17"/>
      <c r="G36" s="17"/>
      <c r="H36" s="28"/>
      <c r="I36" s="18">
        <f t="shared" si="2"/>
        <v>534</v>
      </c>
      <c r="J36" s="19">
        <f>SUM(I33:I36)</f>
        <v>4251</v>
      </c>
    </row>
    <row r="37" spans="1:10" ht="12.75">
      <c r="A37" s="15">
        <v>40886</v>
      </c>
      <c r="B37" s="16" t="s">
        <v>15</v>
      </c>
      <c r="C37" s="17">
        <v>197</v>
      </c>
      <c r="D37" s="17">
        <v>42</v>
      </c>
      <c r="E37" s="17"/>
      <c r="F37" s="17">
        <v>29</v>
      </c>
      <c r="G37" s="17"/>
      <c r="H37" s="29"/>
      <c r="I37" s="18">
        <f t="shared" si="2"/>
        <v>1385</v>
      </c>
      <c r="J37" s="19"/>
    </row>
    <row r="38" spans="1:10" ht="12.75">
      <c r="A38" s="15"/>
      <c r="B38" s="16" t="s">
        <v>17</v>
      </c>
      <c r="C38" s="28">
        <v>151</v>
      </c>
      <c r="D38" s="28">
        <v>23</v>
      </c>
      <c r="E38" s="28"/>
      <c r="F38" s="28">
        <v>21</v>
      </c>
      <c r="G38" s="28"/>
      <c r="H38" s="17"/>
      <c r="I38" s="18">
        <f t="shared" si="2"/>
        <v>1053</v>
      </c>
      <c r="J38" s="19"/>
    </row>
    <row r="39" spans="1:10" ht="12.75" customHeight="1">
      <c r="A39" s="15"/>
      <c r="B39" s="16">
        <v>920</v>
      </c>
      <c r="C39" s="28">
        <v>223</v>
      </c>
      <c r="D39" s="28">
        <v>35</v>
      </c>
      <c r="E39" s="28"/>
      <c r="F39" s="28"/>
      <c r="G39" s="28"/>
      <c r="H39" s="17"/>
      <c r="I39" s="18">
        <f t="shared" si="2"/>
        <v>1338</v>
      </c>
      <c r="J39" s="19"/>
    </row>
    <row r="40" spans="1:10" ht="12.75">
      <c r="A40" s="15"/>
      <c r="B40" s="21" t="s">
        <v>18</v>
      </c>
      <c r="C40" s="28">
        <v>90</v>
      </c>
      <c r="D40" s="28">
        <v>6</v>
      </c>
      <c r="E40" s="28"/>
      <c r="F40" s="28"/>
      <c r="G40" s="28"/>
      <c r="H40" s="17"/>
      <c r="I40" s="18">
        <f t="shared" si="2"/>
        <v>540</v>
      </c>
      <c r="J40" s="19">
        <f>SUM(I37:I40)</f>
        <v>4316</v>
      </c>
    </row>
    <row r="41" spans="1:10" ht="12.75">
      <c r="A41" s="15">
        <v>40887</v>
      </c>
      <c r="B41" s="16" t="s">
        <v>15</v>
      </c>
      <c r="C41" s="28">
        <v>172</v>
      </c>
      <c r="D41" s="28">
        <v>34</v>
      </c>
      <c r="E41" s="28"/>
      <c r="F41" s="28">
        <v>23</v>
      </c>
      <c r="G41" s="28"/>
      <c r="H41" s="17"/>
      <c r="I41" s="18">
        <f t="shared" si="2"/>
        <v>1193</v>
      </c>
      <c r="J41" s="19"/>
    </row>
    <row r="42" spans="1:10" ht="12.75">
      <c r="A42" s="15"/>
      <c r="B42" s="16" t="s">
        <v>19</v>
      </c>
      <c r="C42" s="17">
        <v>313</v>
      </c>
      <c r="D42" s="17">
        <v>63</v>
      </c>
      <c r="E42" s="17">
        <v>2</v>
      </c>
      <c r="F42" s="17">
        <v>69</v>
      </c>
      <c r="G42" s="30"/>
      <c r="H42" s="17"/>
      <c r="I42" s="18">
        <f t="shared" si="2"/>
        <v>2381</v>
      </c>
      <c r="J42" s="19"/>
    </row>
    <row r="43" spans="1:10" ht="12.75">
      <c r="A43" s="15"/>
      <c r="B43" s="16">
        <v>920</v>
      </c>
      <c r="C43" s="17">
        <v>401</v>
      </c>
      <c r="D43" s="17">
        <v>22</v>
      </c>
      <c r="E43" s="17"/>
      <c r="F43" s="17"/>
      <c r="G43" s="30"/>
      <c r="H43" s="17"/>
      <c r="I43" s="18">
        <f t="shared" si="2"/>
        <v>2406</v>
      </c>
      <c r="J43" s="19"/>
    </row>
    <row r="44" spans="1:10" ht="12.75">
      <c r="A44" s="15"/>
      <c r="B44" s="21" t="s">
        <v>18</v>
      </c>
      <c r="C44" s="17">
        <v>109</v>
      </c>
      <c r="D44" s="17">
        <v>11</v>
      </c>
      <c r="E44" s="17"/>
      <c r="F44" s="17"/>
      <c r="G44" s="30"/>
      <c r="H44" s="17"/>
      <c r="I44" s="18">
        <f t="shared" si="2"/>
        <v>654</v>
      </c>
      <c r="J44" s="19">
        <f>SUM(I41:I44)</f>
        <v>6634</v>
      </c>
    </row>
    <row r="45" spans="1:10" ht="12.75">
      <c r="A45" s="15">
        <v>40888</v>
      </c>
      <c r="B45" s="16" t="s">
        <v>15</v>
      </c>
      <c r="C45" s="17">
        <v>575</v>
      </c>
      <c r="D45" s="17">
        <v>83</v>
      </c>
      <c r="E45" s="17">
        <v>1</v>
      </c>
      <c r="F45" s="17">
        <v>135</v>
      </c>
      <c r="G45" s="30">
        <v>1</v>
      </c>
      <c r="H45" s="17"/>
      <c r="I45" s="18">
        <f t="shared" si="2"/>
        <v>4410</v>
      </c>
      <c r="J45" s="19"/>
    </row>
    <row r="46" spans="1:10" ht="12.75">
      <c r="A46" s="15"/>
      <c r="B46" s="16" t="s">
        <v>19</v>
      </c>
      <c r="C46" s="17">
        <v>706</v>
      </c>
      <c r="D46" s="17">
        <v>57</v>
      </c>
      <c r="E46" s="17">
        <v>1</v>
      </c>
      <c r="F46" s="17">
        <v>172</v>
      </c>
      <c r="G46" s="30">
        <v>1</v>
      </c>
      <c r="H46" s="17"/>
      <c r="I46" s="18">
        <f t="shared" si="2"/>
        <v>5455</v>
      </c>
      <c r="J46" s="19"/>
    </row>
    <row r="47" spans="1:10" ht="12.75">
      <c r="A47" s="15"/>
      <c r="B47" s="26">
        <v>920</v>
      </c>
      <c r="C47" s="17">
        <v>370</v>
      </c>
      <c r="D47" s="17">
        <v>32</v>
      </c>
      <c r="E47" s="17"/>
      <c r="F47" s="17"/>
      <c r="G47" s="30"/>
      <c r="H47" s="17"/>
      <c r="I47" s="18">
        <f t="shared" si="2"/>
        <v>2220</v>
      </c>
      <c r="J47" s="19"/>
    </row>
    <row r="48" spans="1:10" ht="12.75">
      <c r="A48" s="15"/>
      <c r="B48" s="21" t="s">
        <v>18</v>
      </c>
      <c r="C48" s="17">
        <v>159</v>
      </c>
      <c r="D48" s="17">
        <v>41</v>
      </c>
      <c r="E48" s="17"/>
      <c r="F48" s="17"/>
      <c r="G48" s="30"/>
      <c r="H48" s="17"/>
      <c r="I48" s="18">
        <f t="shared" si="2"/>
        <v>954</v>
      </c>
      <c r="J48" s="19">
        <f>SUM(I45:I48)</f>
        <v>13039</v>
      </c>
    </row>
    <row r="49" spans="1:10" ht="12.75">
      <c r="A49" s="127" t="s">
        <v>20</v>
      </c>
      <c r="B49" s="127">
        <v>920</v>
      </c>
      <c r="C49" s="23">
        <f>SUM(C21:C48)</f>
        <v>6102</v>
      </c>
      <c r="D49" s="23">
        <f>SUM(D20:D48)</f>
        <v>1929</v>
      </c>
      <c r="E49" s="24">
        <f>SUM(E20:E48)</f>
        <v>9</v>
      </c>
      <c r="F49" s="24">
        <f>SUM(F20:F48)</f>
        <v>1426</v>
      </c>
      <c r="G49" s="24">
        <f>SUM(G20:G48)</f>
        <v>13</v>
      </c>
      <c r="H49" s="24">
        <f>SUM(H20:H48)</f>
        <v>2</v>
      </c>
      <c r="I49" s="24">
        <f>SUM(I21:I48)</f>
        <v>41964</v>
      </c>
      <c r="J49" s="25">
        <f>SUM(J24,J28,J32,J36,J40,J44,J48)</f>
        <v>41964</v>
      </c>
    </row>
    <row r="50" spans="1:10" ht="12.75">
      <c r="A50" s="15">
        <v>40889</v>
      </c>
      <c r="B50" s="16" t="s">
        <v>15</v>
      </c>
      <c r="C50" s="17">
        <v>289</v>
      </c>
      <c r="D50" s="17">
        <v>37</v>
      </c>
      <c r="E50" s="17">
        <v>1</v>
      </c>
      <c r="F50" s="17">
        <v>61</v>
      </c>
      <c r="G50" s="30"/>
      <c r="H50" s="17"/>
      <c r="I50" s="18">
        <f aca="true" t="shared" si="3" ref="I50:I77">SUM(C50*6,D50*0,E50*10,F50*7,G50*5)</f>
        <v>2171</v>
      </c>
      <c r="J50" s="19"/>
    </row>
    <row r="51" spans="1:10" ht="12.75">
      <c r="A51" s="15"/>
      <c r="B51" s="16" t="s">
        <v>17</v>
      </c>
      <c r="C51" s="17">
        <v>108</v>
      </c>
      <c r="D51" s="17">
        <v>52</v>
      </c>
      <c r="E51" s="17"/>
      <c r="F51" s="17">
        <v>23</v>
      </c>
      <c r="G51" s="30"/>
      <c r="H51" s="17"/>
      <c r="I51" s="18">
        <f t="shared" si="3"/>
        <v>809</v>
      </c>
      <c r="J51" s="19"/>
    </row>
    <row r="52" spans="1:10" ht="12.75">
      <c r="A52" s="15"/>
      <c r="B52" s="16">
        <v>920</v>
      </c>
      <c r="C52" s="17">
        <v>211</v>
      </c>
      <c r="D52" s="17">
        <v>33</v>
      </c>
      <c r="E52" s="17"/>
      <c r="F52" s="17"/>
      <c r="G52" s="30"/>
      <c r="H52" s="28"/>
      <c r="I52" s="18">
        <f t="shared" si="3"/>
        <v>1266</v>
      </c>
      <c r="J52" s="19"/>
    </row>
    <row r="53" spans="1:10" ht="12.75">
      <c r="A53" s="15"/>
      <c r="B53" s="21" t="s">
        <v>18</v>
      </c>
      <c r="C53" s="28">
        <v>85</v>
      </c>
      <c r="D53" s="28">
        <v>36</v>
      </c>
      <c r="E53" s="28"/>
      <c r="F53" s="28"/>
      <c r="G53" s="30"/>
      <c r="H53" s="28"/>
      <c r="I53" s="18">
        <f t="shared" si="3"/>
        <v>510</v>
      </c>
      <c r="J53" s="19">
        <f>SUM(I50:I53)</f>
        <v>4756</v>
      </c>
    </row>
    <row r="54" spans="1:10" ht="12.75">
      <c r="A54" s="15">
        <v>40890</v>
      </c>
      <c r="B54" s="16" t="s">
        <v>15</v>
      </c>
      <c r="C54" s="28">
        <v>285</v>
      </c>
      <c r="D54" s="28">
        <v>129</v>
      </c>
      <c r="E54" s="28"/>
      <c r="F54" s="28">
        <v>63</v>
      </c>
      <c r="G54" s="30">
        <v>1</v>
      </c>
      <c r="H54" s="28"/>
      <c r="I54" s="18">
        <f t="shared" si="3"/>
        <v>2156</v>
      </c>
      <c r="J54" s="19"/>
    </row>
    <row r="55" spans="1:10" ht="12.75">
      <c r="A55" s="15"/>
      <c r="B55" s="16" t="s">
        <v>17</v>
      </c>
      <c r="C55" s="28">
        <v>84</v>
      </c>
      <c r="D55" s="28">
        <v>27</v>
      </c>
      <c r="E55" s="28"/>
      <c r="F55" s="28">
        <v>18</v>
      </c>
      <c r="G55" s="30">
        <v>1</v>
      </c>
      <c r="H55" s="28"/>
      <c r="I55" s="18">
        <f t="shared" si="3"/>
        <v>635</v>
      </c>
      <c r="J55" s="19"/>
    </row>
    <row r="56" spans="1:10" ht="12.75">
      <c r="A56" s="15"/>
      <c r="B56" s="16">
        <v>920</v>
      </c>
      <c r="C56" s="28">
        <v>160</v>
      </c>
      <c r="D56" s="28">
        <v>36</v>
      </c>
      <c r="E56" s="28"/>
      <c r="F56" s="28"/>
      <c r="G56" s="30"/>
      <c r="H56" s="28"/>
      <c r="I56" s="18">
        <f t="shared" si="3"/>
        <v>960</v>
      </c>
      <c r="J56" s="19"/>
    </row>
    <row r="57" spans="1:10" ht="12.75">
      <c r="A57" s="15"/>
      <c r="B57" s="21" t="s">
        <v>18</v>
      </c>
      <c r="C57" s="28">
        <v>65</v>
      </c>
      <c r="D57" s="28">
        <v>54</v>
      </c>
      <c r="E57" s="28"/>
      <c r="F57" s="28"/>
      <c r="G57" s="30"/>
      <c r="H57" s="28"/>
      <c r="I57" s="18">
        <f t="shared" si="3"/>
        <v>390</v>
      </c>
      <c r="J57" s="19">
        <f>SUM(I54:I57)</f>
        <v>4141</v>
      </c>
    </row>
    <row r="58" spans="1:10" ht="12.75">
      <c r="A58" s="15">
        <v>40891</v>
      </c>
      <c r="B58" s="16" t="s">
        <v>15</v>
      </c>
      <c r="C58" s="28">
        <v>168</v>
      </c>
      <c r="D58" s="28">
        <v>62</v>
      </c>
      <c r="E58" s="28"/>
      <c r="F58" s="28">
        <v>42</v>
      </c>
      <c r="G58" s="28"/>
      <c r="H58" s="30"/>
      <c r="I58" s="18">
        <f t="shared" si="3"/>
        <v>1302</v>
      </c>
      <c r="J58" s="19"/>
    </row>
    <row r="59" spans="1:10" ht="12.75">
      <c r="A59" s="15"/>
      <c r="B59" s="16" t="s">
        <v>19</v>
      </c>
      <c r="C59" s="28">
        <v>163</v>
      </c>
      <c r="D59" s="28">
        <v>55</v>
      </c>
      <c r="E59" s="28"/>
      <c r="F59" s="28">
        <v>55</v>
      </c>
      <c r="G59" s="28"/>
      <c r="H59" s="30"/>
      <c r="I59" s="18">
        <f t="shared" si="3"/>
        <v>1363</v>
      </c>
      <c r="J59" s="19"/>
    </row>
    <row r="60" spans="1:10" ht="12.75">
      <c r="A60" s="15"/>
      <c r="B60" s="16">
        <v>920</v>
      </c>
      <c r="C60" s="17">
        <v>173</v>
      </c>
      <c r="D60" s="17">
        <v>24</v>
      </c>
      <c r="E60" s="17"/>
      <c r="F60" s="17"/>
      <c r="G60" s="17"/>
      <c r="H60" s="30"/>
      <c r="I60" s="18">
        <f t="shared" si="3"/>
        <v>1038</v>
      </c>
      <c r="J60" s="19"/>
    </row>
    <row r="61" spans="1:10" ht="12.75">
      <c r="A61" s="15"/>
      <c r="B61" s="21" t="s">
        <v>18</v>
      </c>
      <c r="C61" s="17">
        <v>96</v>
      </c>
      <c r="D61" s="17">
        <v>26</v>
      </c>
      <c r="E61" s="17"/>
      <c r="F61" s="17"/>
      <c r="G61" s="17"/>
      <c r="H61" s="30"/>
      <c r="I61" s="18">
        <f t="shared" si="3"/>
        <v>576</v>
      </c>
      <c r="J61" s="19">
        <f>SUM(I58:I61)</f>
        <v>4279</v>
      </c>
    </row>
    <row r="62" spans="1:10" ht="12.75">
      <c r="A62" s="15">
        <v>40892</v>
      </c>
      <c r="B62" s="16" t="s">
        <v>15</v>
      </c>
      <c r="C62" s="17">
        <v>100</v>
      </c>
      <c r="D62" s="17">
        <v>12</v>
      </c>
      <c r="E62" s="17"/>
      <c r="F62" s="17">
        <v>18</v>
      </c>
      <c r="G62" s="17"/>
      <c r="H62" s="30"/>
      <c r="I62" s="18">
        <f t="shared" si="3"/>
        <v>726</v>
      </c>
      <c r="J62" s="19"/>
    </row>
    <row r="63" spans="1:10" ht="12.75">
      <c r="A63" s="15"/>
      <c r="B63" s="16" t="s">
        <v>17</v>
      </c>
      <c r="C63" s="17">
        <v>136</v>
      </c>
      <c r="D63" s="17">
        <v>36</v>
      </c>
      <c r="E63" s="17">
        <v>2</v>
      </c>
      <c r="F63" s="17">
        <v>24</v>
      </c>
      <c r="G63" s="17"/>
      <c r="H63" s="30"/>
      <c r="I63" s="18">
        <f t="shared" si="3"/>
        <v>1004</v>
      </c>
      <c r="J63" s="19"/>
    </row>
    <row r="64" spans="1:10" ht="12.75">
      <c r="A64" s="15"/>
      <c r="B64" s="16">
        <v>920</v>
      </c>
      <c r="C64" s="17">
        <v>125</v>
      </c>
      <c r="D64" s="17">
        <v>29</v>
      </c>
      <c r="E64" s="17"/>
      <c r="F64" s="17"/>
      <c r="G64" s="17"/>
      <c r="H64" s="30"/>
      <c r="I64" s="18">
        <f t="shared" si="3"/>
        <v>750</v>
      </c>
      <c r="J64" s="19"/>
    </row>
    <row r="65" spans="1:10" ht="12.75">
      <c r="A65" s="15"/>
      <c r="B65" s="21" t="s">
        <v>18</v>
      </c>
      <c r="C65" s="17">
        <v>38</v>
      </c>
      <c r="D65" s="17">
        <v>5</v>
      </c>
      <c r="E65" s="17"/>
      <c r="F65" s="17"/>
      <c r="G65" s="17"/>
      <c r="H65" s="30"/>
      <c r="I65" s="18">
        <f t="shared" si="3"/>
        <v>228</v>
      </c>
      <c r="J65" s="19">
        <f>SUM(I62:I65)</f>
        <v>2708</v>
      </c>
    </row>
    <row r="66" spans="1:10" ht="12.75">
      <c r="A66" s="15">
        <v>40893</v>
      </c>
      <c r="B66" s="16" t="s">
        <v>15</v>
      </c>
      <c r="C66" s="17">
        <v>113</v>
      </c>
      <c r="D66" s="17">
        <v>34</v>
      </c>
      <c r="E66" s="17">
        <v>4</v>
      </c>
      <c r="F66" s="17">
        <v>14</v>
      </c>
      <c r="G66" s="17"/>
      <c r="H66" s="29"/>
      <c r="I66" s="18">
        <f t="shared" si="3"/>
        <v>816</v>
      </c>
      <c r="J66" s="19"/>
    </row>
    <row r="67" spans="1:10" ht="12.75">
      <c r="A67" s="15"/>
      <c r="B67" s="16" t="s">
        <v>17</v>
      </c>
      <c r="C67" s="28">
        <v>145</v>
      </c>
      <c r="D67" s="28">
        <v>34</v>
      </c>
      <c r="E67" s="28"/>
      <c r="F67" s="28">
        <v>41</v>
      </c>
      <c r="G67" s="28">
        <v>1</v>
      </c>
      <c r="H67" s="30"/>
      <c r="I67" s="18">
        <f t="shared" si="3"/>
        <v>1162</v>
      </c>
      <c r="J67" s="19"/>
    </row>
    <row r="68" spans="1:10" ht="12.75">
      <c r="A68" s="15"/>
      <c r="B68" s="16">
        <v>920</v>
      </c>
      <c r="C68" s="28">
        <v>123</v>
      </c>
      <c r="D68" s="28">
        <v>8</v>
      </c>
      <c r="E68" s="28"/>
      <c r="F68" s="28"/>
      <c r="G68" s="28"/>
      <c r="H68" s="30"/>
      <c r="I68" s="18">
        <f t="shared" si="3"/>
        <v>738</v>
      </c>
      <c r="J68" s="19"/>
    </row>
    <row r="69" spans="1:10" ht="12.75">
      <c r="A69" s="15"/>
      <c r="B69" s="21" t="s">
        <v>18</v>
      </c>
      <c r="C69" s="28">
        <v>37</v>
      </c>
      <c r="D69" s="28">
        <v>36</v>
      </c>
      <c r="E69" s="28"/>
      <c r="F69" s="28"/>
      <c r="G69" s="28"/>
      <c r="H69" s="30"/>
      <c r="I69" s="18">
        <f t="shared" si="3"/>
        <v>222</v>
      </c>
      <c r="J69" s="19">
        <f>SUM(I66:I69)</f>
        <v>2938</v>
      </c>
    </row>
    <row r="70" spans="1:10" ht="12.75">
      <c r="A70" s="15">
        <v>40894</v>
      </c>
      <c r="B70" s="16" t="s">
        <v>15</v>
      </c>
      <c r="C70" s="28">
        <v>451</v>
      </c>
      <c r="D70" s="28">
        <v>109</v>
      </c>
      <c r="E70" s="28"/>
      <c r="F70" s="28">
        <v>140</v>
      </c>
      <c r="G70" s="28">
        <v>1</v>
      </c>
      <c r="H70" s="31"/>
      <c r="I70" s="18">
        <f t="shared" si="3"/>
        <v>3691</v>
      </c>
      <c r="J70" s="19"/>
    </row>
    <row r="71" spans="1:10" ht="12.75">
      <c r="A71" s="15"/>
      <c r="B71" s="16" t="s">
        <v>19</v>
      </c>
      <c r="C71" s="17">
        <v>409</v>
      </c>
      <c r="D71" s="17">
        <v>66</v>
      </c>
      <c r="E71" s="17">
        <v>1</v>
      </c>
      <c r="F71" s="17">
        <v>104</v>
      </c>
      <c r="G71" s="30"/>
      <c r="H71" s="31"/>
      <c r="I71" s="18">
        <f t="shared" si="3"/>
        <v>3192</v>
      </c>
      <c r="J71" s="19"/>
    </row>
    <row r="72" spans="1:10" ht="12.75">
      <c r="A72" s="15"/>
      <c r="B72" s="16">
        <v>920</v>
      </c>
      <c r="C72" s="17">
        <v>310</v>
      </c>
      <c r="D72" s="17">
        <v>38</v>
      </c>
      <c r="E72" s="17"/>
      <c r="F72" s="17"/>
      <c r="G72" s="30"/>
      <c r="H72" s="30"/>
      <c r="I72" s="18">
        <f t="shared" si="3"/>
        <v>1860</v>
      </c>
      <c r="J72" s="19"/>
    </row>
    <row r="73" spans="1:10" ht="12.75">
      <c r="A73" s="15"/>
      <c r="B73" s="21" t="s">
        <v>18</v>
      </c>
      <c r="C73" s="17">
        <v>118</v>
      </c>
      <c r="D73" s="17">
        <v>41</v>
      </c>
      <c r="E73" s="17"/>
      <c r="F73" s="17"/>
      <c r="G73" s="30"/>
      <c r="H73" s="30"/>
      <c r="I73" s="18">
        <f t="shared" si="3"/>
        <v>708</v>
      </c>
      <c r="J73" s="19">
        <f>SUM(I70:I73)</f>
        <v>9451</v>
      </c>
    </row>
    <row r="74" spans="1:10" ht="12.75">
      <c r="A74" s="15">
        <v>40895</v>
      </c>
      <c r="B74" s="16" t="s">
        <v>15</v>
      </c>
      <c r="C74" s="17">
        <v>546</v>
      </c>
      <c r="D74" s="17">
        <v>87</v>
      </c>
      <c r="E74" s="17"/>
      <c r="F74" s="17">
        <v>112</v>
      </c>
      <c r="G74" s="30"/>
      <c r="H74" s="30"/>
      <c r="I74" s="18">
        <f t="shared" si="3"/>
        <v>4060</v>
      </c>
      <c r="J74" s="19"/>
    </row>
    <row r="75" spans="1:10" ht="12.75">
      <c r="A75" s="15"/>
      <c r="B75" s="16" t="s">
        <v>19</v>
      </c>
      <c r="C75" s="17">
        <v>470</v>
      </c>
      <c r="D75" s="17">
        <v>62</v>
      </c>
      <c r="E75" s="17">
        <v>1</v>
      </c>
      <c r="F75" s="17">
        <v>93</v>
      </c>
      <c r="G75" s="30"/>
      <c r="H75" s="30"/>
      <c r="I75" s="18">
        <f t="shared" si="3"/>
        <v>3481</v>
      </c>
      <c r="J75" s="19"/>
    </row>
    <row r="76" spans="1:10" ht="12.75">
      <c r="A76" s="15"/>
      <c r="B76" s="26">
        <v>920</v>
      </c>
      <c r="C76" s="17">
        <v>352</v>
      </c>
      <c r="D76" s="17">
        <v>35</v>
      </c>
      <c r="E76" s="17"/>
      <c r="F76" s="17"/>
      <c r="G76" s="30"/>
      <c r="H76" s="30"/>
      <c r="I76" s="18">
        <f t="shared" si="3"/>
        <v>2112</v>
      </c>
      <c r="J76" s="19"/>
    </row>
    <row r="77" spans="1:10" ht="12.75">
      <c r="A77" s="15"/>
      <c r="B77" s="21" t="s">
        <v>18</v>
      </c>
      <c r="C77" s="17">
        <v>135</v>
      </c>
      <c r="D77" s="17">
        <v>20</v>
      </c>
      <c r="E77" s="17"/>
      <c r="F77" s="17"/>
      <c r="G77" s="30"/>
      <c r="H77" s="30"/>
      <c r="I77" s="18">
        <f t="shared" si="3"/>
        <v>810</v>
      </c>
      <c r="J77" s="19">
        <f>SUM(I74:I77)</f>
        <v>10463</v>
      </c>
    </row>
    <row r="78" spans="1:10" ht="12.75">
      <c r="A78" s="127" t="s">
        <v>20</v>
      </c>
      <c r="B78" s="127">
        <v>920</v>
      </c>
      <c r="C78" s="23">
        <f>SUM(C50:C77)</f>
        <v>5495</v>
      </c>
      <c r="D78" s="23">
        <f>SUM(D49:D77)</f>
        <v>3152</v>
      </c>
      <c r="E78" s="24">
        <f>SUM(E49:E77)</f>
        <v>18</v>
      </c>
      <c r="F78" s="24">
        <f>SUM(F49:F77)</f>
        <v>2234</v>
      </c>
      <c r="G78" s="24">
        <f>SUM(G49:G77)</f>
        <v>17</v>
      </c>
      <c r="H78" s="24">
        <f>SUM(H49:H77)</f>
        <v>2</v>
      </c>
      <c r="I78" s="24">
        <f>SUM(I50:I77)</f>
        <v>38736</v>
      </c>
      <c r="J78" s="25">
        <f>SUM(J53,J57,J61,J65,J70,J69,J73,J77)</f>
        <v>38736</v>
      </c>
    </row>
    <row r="79" spans="1:10" ht="12.75">
      <c r="A79" s="15">
        <v>40896</v>
      </c>
      <c r="B79" s="16" t="s">
        <v>15</v>
      </c>
      <c r="C79" s="17">
        <v>312</v>
      </c>
      <c r="D79" s="17">
        <v>38</v>
      </c>
      <c r="E79" s="17"/>
      <c r="F79" s="17">
        <v>42</v>
      </c>
      <c r="G79" s="30"/>
      <c r="H79" s="30"/>
      <c r="I79" s="18">
        <f aca="true" t="shared" si="4" ref="I79:I106">SUM(C79*6,D79*0,E79*10,F79*7,G79*5)</f>
        <v>2166</v>
      </c>
      <c r="J79" s="19"/>
    </row>
    <row r="80" spans="1:10" ht="12.75">
      <c r="A80" s="15"/>
      <c r="B80" s="16" t="s">
        <v>17</v>
      </c>
      <c r="C80" s="17">
        <v>214</v>
      </c>
      <c r="D80" s="17">
        <v>24</v>
      </c>
      <c r="E80" s="17"/>
      <c r="F80" s="17">
        <v>29</v>
      </c>
      <c r="G80" s="30">
        <v>1</v>
      </c>
      <c r="H80" s="30"/>
      <c r="I80" s="18">
        <f t="shared" si="4"/>
        <v>1492</v>
      </c>
      <c r="J80" s="19"/>
    </row>
    <row r="81" spans="1:10" ht="12.75">
      <c r="A81" s="15"/>
      <c r="B81" s="16">
        <v>920</v>
      </c>
      <c r="C81" s="17">
        <v>359</v>
      </c>
      <c r="D81" s="17">
        <v>19</v>
      </c>
      <c r="E81" s="17"/>
      <c r="F81" s="17"/>
      <c r="G81" s="30"/>
      <c r="H81" s="30"/>
      <c r="I81" s="18">
        <f t="shared" si="4"/>
        <v>2154</v>
      </c>
      <c r="J81" s="19"/>
    </row>
    <row r="82" spans="1:10" ht="12.75">
      <c r="A82" s="15"/>
      <c r="B82" s="21" t="s">
        <v>18</v>
      </c>
      <c r="C82" s="28">
        <v>93</v>
      </c>
      <c r="D82" s="28">
        <v>31</v>
      </c>
      <c r="E82" s="28"/>
      <c r="F82" s="28"/>
      <c r="G82" s="30"/>
      <c r="H82" s="30"/>
      <c r="I82" s="18">
        <f t="shared" si="4"/>
        <v>558</v>
      </c>
      <c r="J82" s="19">
        <f>SUM(I79:I82)</f>
        <v>6370</v>
      </c>
    </row>
    <row r="83" spans="1:10" ht="12.75">
      <c r="A83" s="15">
        <v>40897</v>
      </c>
      <c r="B83" s="16" t="s">
        <v>15</v>
      </c>
      <c r="C83" s="28">
        <v>228</v>
      </c>
      <c r="D83" s="28">
        <v>40</v>
      </c>
      <c r="E83" s="28"/>
      <c r="F83" s="28">
        <v>72</v>
      </c>
      <c r="G83" s="30">
        <v>1</v>
      </c>
      <c r="H83" s="28"/>
      <c r="I83" s="18">
        <f t="shared" si="4"/>
        <v>1877</v>
      </c>
      <c r="J83" s="19"/>
    </row>
    <row r="84" spans="1:10" ht="12.75">
      <c r="A84" s="15"/>
      <c r="B84" s="16" t="s">
        <v>17</v>
      </c>
      <c r="C84" s="28">
        <v>218</v>
      </c>
      <c r="D84" s="28">
        <v>28</v>
      </c>
      <c r="E84" s="28"/>
      <c r="F84" s="28">
        <v>40</v>
      </c>
      <c r="G84" s="30"/>
      <c r="H84" s="28"/>
      <c r="I84" s="18">
        <f t="shared" si="4"/>
        <v>1588</v>
      </c>
      <c r="J84" s="19"/>
    </row>
    <row r="85" spans="1:10" ht="12.75">
      <c r="A85" s="15"/>
      <c r="B85" s="16">
        <v>920</v>
      </c>
      <c r="C85" s="28">
        <v>232</v>
      </c>
      <c r="D85" s="28">
        <v>12</v>
      </c>
      <c r="E85" s="28"/>
      <c r="F85" s="28"/>
      <c r="G85" s="30"/>
      <c r="H85" s="28"/>
      <c r="I85" s="18">
        <f t="shared" si="4"/>
        <v>1392</v>
      </c>
      <c r="J85" s="19"/>
    </row>
    <row r="86" spans="1:10" ht="12.75">
      <c r="A86" s="15"/>
      <c r="B86" s="21" t="s">
        <v>18</v>
      </c>
      <c r="C86" s="28">
        <v>76</v>
      </c>
      <c r="D86" s="28">
        <v>30</v>
      </c>
      <c r="E86" s="28"/>
      <c r="F86" s="28"/>
      <c r="G86" s="30"/>
      <c r="H86" s="28"/>
      <c r="I86" s="18">
        <f t="shared" si="4"/>
        <v>456</v>
      </c>
      <c r="J86" s="19">
        <f>SUM(I83:I86)</f>
        <v>5313</v>
      </c>
    </row>
    <row r="87" spans="1:10" ht="12.75">
      <c r="A87" s="15">
        <v>40898</v>
      </c>
      <c r="B87" s="16" t="s">
        <v>15</v>
      </c>
      <c r="C87" s="28">
        <v>244</v>
      </c>
      <c r="D87" s="28">
        <v>43</v>
      </c>
      <c r="E87" s="28"/>
      <c r="F87" s="28">
        <v>49</v>
      </c>
      <c r="G87" s="28"/>
      <c r="H87" s="30"/>
      <c r="I87" s="18">
        <f t="shared" si="4"/>
        <v>1807</v>
      </c>
      <c r="J87" s="19"/>
    </row>
    <row r="88" spans="1:10" ht="12.75">
      <c r="A88" s="15"/>
      <c r="B88" s="16" t="s">
        <v>19</v>
      </c>
      <c r="C88" s="28">
        <v>299</v>
      </c>
      <c r="D88" s="28">
        <v>46</v>
      </c>
      <c r="E88" s="28">
        <v>2</v>
      </c>
      <c r="F88" s="28">
        <v>67</v>
      </c>
      <c r="G88" s="28"/>
      <c r="H88" s="30"/>
      <c r="I88" s="18">
        <f t="shared" si="4"/>
        <v>2283</v>
      </c>
      <c r="J88" s="19"/>
    </row>
    <row r="89" spans="1:10" ht="12.75">
      <c r="A89" s="15"/>
      <c r="B89" s="16">
        <v>920</v>
      </c>
      <c r="C89" s="17">
        <v>213</v>
      </c>
      <c r="D89" s="17">
        <v>23</v>
      </c>
      <c r="E89" s="17"/>
      <c r="F89" s="17"/>
      <c r="G89" s="17"/>
      <c r="H89" s="30"/>
      <c r="I89" s="18">
        <f t="shared" si="4"/>
        <v>1278</v>
      </c>
      <c r="J89" s="19"/>
    </row>
    <row r="90" spans="1:10" ht="12.75">
      <c r="A90" s="15"/>
      <c r="B90" s="21" t="s">
        <v>18</v>
      </c>
      <c r="C90" s="17">
        <v>103</v>
      </c>
      <c r="D90" s="17">
        <v>14</v>
      </c>
      <c r="E90" s="17"/>
      <c r="F90" s="17"/>
      <c r="G90" s="17"/>
      <c r="H90" s="30"/>
      <c r="I90" s="18">
        <f t="shared" si="4"/>
        <v>618</v>
      </c>
      <c r="J90" s="19">
        <f>SUM(I87:I90)</f>
        <v>5986</v>
      </c>
    </row>
    <row r="91" spans="1:10" ht="12.75">
      <c r="A91" s="15">
        <v>40899</v>
      </c>
      <c r="B91" s="16" t="s">
        <v>15</v>
      </c>
      <c r="C91" s="17">
        <v>209</v>
      </c>
      <c r="D91" s="17">
        <v>24</v>
      </c>
      <c r="E91" s="17"/>
      <c r="F91" s="17">
        <v>36</v>
      </c>
      <c r="G91" s="17"/>
      <c r="H91" s="30"/>
      <c r="I91" s="18">
        <f t="shared" si="4"/>
        <v>1506</v>
      </c>
      <c r="J91" s="19"/>
    </row>
    <row r="92" spans="1:10" ht="12.75">
      <c r="A92" s="15"/>
      <c r="B92" s="16" t="s">
        <v>17</v>
      </c>
      <c r="C92" s="17">
        <v>308</v>
      </c>
      <c r="D92" s="17">
        <v>57</v>
      </c>
      <c r="E92" s="17">
        <v>1</v>
      </c>
      <c r="F92" s="17">
        <v>82</v>
      </c>
      <c r="G92" s="17">
        <v>1</v>
      </c>
      <c r="H92" s="30"/>
      <c r="I92" s="18">
        <f t="shared" si="4"/>
        <v>2437</v>
      </c>
      <c r="J92" s="19"/>
    </row>
    <row r="93" spans="1:10" ht="12.75">
      <c r="A93" s="15"/>
      <c r="B93" s="16">
        <v>920</v>
      </c>
      <c r="C93" s="17">
        <v>196</v>
      </c>
      <c r="D93" s="17">
        <v>26</v>
      </c>
      <c r="E93" s="17"/>
      <c r="F93" s="17"/>
      <c r="G93" s="17"/>
      <c r="H93" s="30"/>
      <c r="I93" s="18">
        <f t="shared" si="4"/>
        <v>1176</v>
      </c>
      <c r="J93" s="19"/>
    </row>
    <row r="94" spans="1:10" ht="12.75">
      <c r="A94" s="15"/>
      <c r="B94" s="21" t="s">
        <v>18</v>
      </c>
      <c r="C94" s="17">
        <v>112</v>
      </c>
      <c r="D94" s="17">
        <v>31</v>
      </c>
      <c r="E94" s="17"/>
      <c r="F94" s="17"/>
      <c r="G94" s="17"/>
      <c r="H94" s="30"/>
      <c r="I94" s="18">
        <f t="shared" si="4"/>
        <v>672</v>
      </c>
      <c r="J94" s="19">
        <f>SUM(I91:I94)</f>
        <v>5791</v>
      </c>
    </row>
    <row r="95" spans="1:10" ht="12.75">
      <c r="A95" s="15">
        <v>40900</v>
      </c>
      <c r="B95" s="16" t="s">
        <v>15</v>
      </c>
      <c r="C95" s="17">
        <v>205</v>
      </c>
      <c r="D95" s="17">
        <v>44</v>
      </c>
      <c r="E95" s="17"/>
      <c r="F95" s="17">
        <v>60</v>
      </c>
      <c r="G95" s="17"/>
      <c r="H95" s="29"/>
      <c r="I95" s="18">
        <f t="shared" si="4"/>
        <v>1650</v>
      </c>
      <c r="J95" s="19"/>
    </row>
    <row r="96" spans="1:10" ht="12.75">
      <c r="A96" s="15"/>
      <c r="B96" s="16" t="s">
        <v>17</v>
      </c>
      <c r="C96" s="28">
        <v>264</v>
      </c>
      <c r="D96" s="28">
        <v>50</v>
      </c>
      <c r="E96" s="28"/>
      <c r="F96" s="28">
        <v>68</v>
      </c>
      <c r="G96" s="28">
        <v>1</v>
      </c>
      <c r="H96" s="30"/>
      <c r="I96" s="18">
        <f t="shared" si="4"/>
        <v>2065</v>
      </c>
      <c r="J96" s="19"/>
    </row>
    <row r="97" spans="1:10" ht="12.75">
      <c r="A97" s="15"/>
      <c r="B97" s="16">
        <v>920</v>
      </c>
      <c r="C97" s="28">
        <v>236</v>
      </c>
      <c r="D97" s="28">
        <v>18</v>
      </c>
      <c r="E97" s="28"/>
      <c r="F97" s="28"/>
      <c r="G97" s="28"/>
      <c r="H97" s="30"/>
      <c r="I97" s="18">
        <f t="shared" si="4"/>
        <v>1416</v>
      </c>
      <c r="J97" s="19"/>
    </row>
    <row r="98" spans="1:10" ht="12.75">
      <c r="A98" s="15"/>
      <c r="B98" s="21" t="s">
        <v>18</v>
      </c>
      <c r="C98" s="28">
        <v>109</v>
      </c>
      <c r="D98" s="28">
        <v>39</v>
      </c>
      <c r="E98" s="28"/>
      <c r="F98" s="28"/>
      <c r="G98" s="28"/>
      <c r="H98" s="30"/>
      <c r="I98" s="18">
        <f t="shared" si="4"/>
        <v>654</v>
      </c>
      <c r="J98" s="19">
        <f>SUM(I95:I98)</f>
        <v>5785</v>
      </c>
    </row>
    <row r="99" spans="1:10" ht="12.75">
      <c r="A99" s="15">
        <v>40901</v>
      </c>
      <c r="B99" s="16" t="s">
        <v>15</v>
      </c>
      <c r="C99" s="28">
        <v>180</v>
      </c>
      <c r="D99" s="28">
        <v>67</v>
      </c>
      <c r="E99" s="28"/>
      <c r="F99" s="28">
        <v>54</v>
      </c>
      <c r="G99" s="28"/>
      <c r="H99" s="31"/>
      <c r="I99" s="18">
        <f t="shared" si="4"/>
        <v>1458</v>
      </c>
      <c r="J99" s="19"/>
    </row>
    <row r="100" spans="1:10" ht="12.75">
      <c r="A100" s="15"/>
      <c r="B100" s="16" t="s">
        <v>19</v>
      </c>
      <c r="C100" s="17">
        <v>139</v>
      </c>
      <c r="D100" s="17">
        <v>12</v>
      </c>
      <c r="E100" s="17"/>
      <c r="F100" s="17">
        <v>36</v>
      </c>
      <c r="G100" s="30"/>
      <c r="H100" s="31"/>
      <c r="I100" s="18">
        <f t="shared" si="4"/>
        <v>1086</v>
      </c>
      <c r="J100" s="19"/>
    </row>
    <row r="101" spans="1:10" ht="12.75">
      <c r="A101" s="15"/>
      <c r="B101" s="16">
        <v>920</v>
      </c>
      <c r="C101" s="17">
        <v>101</v>
      </c>
      <c r="D101" s="17">
        <v>10</v>
      </c>
      <c r="E101" s="17"/>
      <c r="F101" s="17"/>
      <c r="G101" s="30"/>
      <c r="H101" s="30"/>
      <c r="I101" s="18">
        <f t="shared" si="4"/>
        <v>606</v>
      </c>
      <c r="J101" s="19"/>
    </row>
    <row r="102" spans="1:10" ht="12.75">
      <c r="A102" s="15"/>
      <c r="B102" s="21" t="s">
        <v>18</v>
      </c>
      <c r="C102" s="17">
        <v>64</v>
      </c>
      <c r="D102" s="17">
        <v>41</v>
      </c>
      <c r="E102" s="17"/>
      <c r="F102" s="17"/>
      <c r="G102" s="30"/>
      <c r="H102" s="30"/>
      <c r="I102" s="18">
        <f t="shared" si="4"/>
        <v>384</v>
      </c>
      <c r="J102" s="19">
        <f>SUM(I99:I102)</f>
        <v>3534</v>
      </c>
    </row>
    <row r="103" spans="1:10" ht="12.75">
      <c r="A103" s="46">
        <v>40902</v>
      </c>
      <c r="B103" s="47" t="s">
        <v>15</v>
      </c>
      <c r="C103" s="17">
        <v>0</v>
      </c>
      <c r="D103" s="17">
        <v>0</v>
      </c>
      <c r="E103" s="17">
        <v>0</v>
      </c>
      <c r="F103" s="17">
        <v>0</v>
      </c>
      <c r="G103" s="30">
        <v>0</v>
      </c>
      <c r="H103" s="30"/>
      <c r="I103" s="18">
        <f t="shared" si="4"/>
        <v>0</v>
      </c>
      <c r="J103" s="19"/>
    </row>
    <row r="104" spans="1:10" ht="12.75">
      <c r="A104" s="46"/>
      <c r="B104" s="47" t="s">
        <v>19</v>
      </c>
      <c r="C104" s="17">
        <v>0</v>
      </c>
      <c r="D104" s="17">
        <v>0</v>
      </c>
      <c r="E104" s="17">
        <v>0</v>
      </c>
      <c r="F104" s="17">
        <v>0</v>
      </c>
      <c r="G104" s="30">
        <v>0</v>
      </c>
      <c r="H104" s="30"/>
      <c r="I104" s="18">
        <f t="shared" si="4"/>
        <v>0</v>
      </c>
      <c r="J104" s="19"/>
    </row>
    <row r="105" spans="1:10" ht="12.75">
      <c r="A105" s="46"/>
      <c r="B105" s="53">
        <v>920</v>
      </c>
      <c r="C105" s="17">
        <v>0</v>
      </c>
      <c r="D105" s="17">
        <v>0</v>
      </c>
      <c r="E105" s="17">
        <v>0</v>
      </c>
      <c r="F105" s="17">
        <v>0</v>
      </c>
      <c r="G105" s="30">
        <v>0</v>
      </c>
      <c r="H105" s="30"/>
      <c r="I105" s="18">
        <f t="shared" si="4"/>
        <v>0</v>
      </c>
      <c r="J105" s="19"/>
    </row>
    <row r="106" spans="1:10" ht="12.75">
      <c r="A106" s="46"/>
      <c r="B106" s="50" t="s">
        <v>18</v>
      </c>
      <c r="C106" s="17">
        <v>0</v>
      </c>
      <c r="D106" s="17">
        <v>0</v>
      </c>
      <c r="E106" s="17">
        <v>0</v>
      </c>
      <c r="F106" s="17">
        <v>0</v>
      </c>
      <c r="G106" s="30">
        <v>0</v>
      </c>
      <c r="H106" s="30"/>
      <c r="I106" s="18">
        <f t="shared" si="4"/>
        <v>0</v>
      </c>
      <c r="J106" s="19">
        <f>SUM(I103:I106)</f>
        <v>0</v>
      </c>
    </row>
    <row r="107" spans="1:10" ht="12.75">
      <c r="A107" s="127" t="s">
        <v>20</v>
      </c>
      <c r="B107" s="127">
        <v>920</v>
      </c>
      <c r="C107" s="23">
        <f>SUM(C79:C106)</f>
        <v>4714</v>
      </c>
      <c r="D107" s="23">
        <f>SUM(D78:D106)</f>
        <v>3919</v>
      </c>
      <c r="E107" s="24">
        <f>SUM(E78:E106)</f>
        <v>21</v>
      </c>
      <c r="F107" s="24">
        <f>SUM(F78:F106)</f>
        <v>2869</v>
      </c>
      <c r="G107" s="24">
        <f>SUM(G78:G106)</f>
        <v>21</v>
      </c>
      <c r="H107" s="24">
        <f>SUM(H78:H106)</f>
        <v>2</v>
      </c>
      <c r="I107" s="24">
        <f>SUM(I79:I106)</f>
        <v>32779</v>
      </c>
      <c r="J107" s="25">
        <f>SUM(J82,J86,J90,J94,J98,J102,J106)</f>
        <v>32779</v>
      </c>
    </row>
    <row r="108" spans="1:10" ht="12.75">
      <c r="A108" s="15">
        <v>40903</v>
      </c>
      <c r="B108" s="16" t="s">
        <v>15</v>
      </c>
      <c r="C108" s="17">
        <v>135</v>
      </c>
      <c r="D108" s="17">
        <v>13</v>
      </c>
      <c r="E108" s="17"/>
      <c r="F108" s="17"/>
      <c r="G108" s="30"/>
      <c r="H108" s="30"/>
      <c r="I108" s="18">
        <f aca="true" t="shared" si="5" ref="I108:I131">SUM(C108*6,D108*0,E108*10,F108*7,G108*5)</f>
        <v>810</v>
      </c>
      <c r="J108" s="19"/>
    </row>
    <row r="109" spans="1:10" ht="12.75">
      <c r="A109" s="15"/>
      <c r="B109" s="16" t="s">
        <v>17</v>
      </c>
      <c r="C109" s="17">
        <v>111</v>
      </c>
      <c r="D109" s="17">
        <v>10</v>
      </c>
      <c r="E109" s="17"/>
      <c r="F109" s="17"/>
      <c r="G109" s="30"/>
      <c r="H109" s="30"/>
      <c r="I109" s="18">
        <f t="shared" si="5"/>
        <v>666</v>
      </c>
      <c r="J109" s="19"/>
    </row>
    <row r="110" spans="1:10" ht="12.75">
      <c r="A110" s="15"/>
      <c r="B110" s="16">
        <v>920</v>
      </c>
      <c r="C110" s="17">
        <v>103</v>
      </c>
      <c r="D110" s="17">
        <v>5</v>
      </c>
      <c r="E110" s="17"/>
      <c r="F110" s="17"/>
      <c r="G110" s="30"/>
      <c r="H110" s="30"/>
      <c r="I110" s="18">
        <f t="shared" si="5"/>
        <v>618</v>
      </c>
      <c r="J110" s="19"/>
    </row>
    <row r="111" spans="1:10" ht="12.75">
      <c r="A111" s="15"/>
      <c r="B111" s="21" t="s">
        <v>18</v>
      </c>
      <c r="C111" s="28">
        <v>61</v>
      </c>
      <c r="D111" s="28">
        <v>9</v>
      </c>
      <c r="E111" s="28"/>
      <c r="F111" s="28"/>
      <c r="G111" s="30"/>
      <c r="H111" s="30"/>
      <c r="I111" s="18">
        <f t="shared" si="5"/>
        <v>366</v>
      </c>
      <c r="J111" s="19">
        <f>SUM(I108:I111)</f>
        <v>2460</v>
      </c>
    </row>
    <row r="112" spans="1:10" ht="12.75">
      <c r="A112" s="15">
        <v>40904</v>
      </c>
      <c r="B112" s="16" t="s">
        <v>15</v>
      </c>
      <c r="C112" s="28">
        <v>725</v>
      </c>
      <c r="D112" s="28">
        <v>40</v>
      </c>
      <c r="E112" s="28"/>
      <c r="F112" s="28">
        <v>91</v>
      </c>
      <c r="G112" s="30">
        <v>1</v>
      </c>
      <c r="H112" s="31"/>
      <c r="I112" s="18">
        <f t="shared" si="5"/>
        <v>4992</v>
      </c>
      <c r="J112" s="19"/>
    </row>
    <row r="113" spans="1:10" ht="12.75">
      <c r="A113" s="15"/>
      <c r="B113" s="16" t="s">
        <v>17</v>
      </c>
      <c r="C113" s="28">
        <v>517</v>
      </c>
      <c r="D113" s="28">
        <v>38</v>
      </c>
      <c r="E113" s="28">
        <v>1</v>
      </c>
      <c r="F113" s="28">
        <v>86</v>
      </c>
      <c r="G113" s="30"/>
      <c r="H113" s="31"/>
      <c r="I113" s="18">
        <f t="shared" si="5"/>
        <v>3714</v>
      </c>
      <c r="J113" s="19"/>
    </row>
    <row r="114" spans="1:10" ht="12.75">
      <c r="A114" s="15"/>
      <c r="B114" s="16">
        <v>920</v>
      </c>
      <c r="C114" s="28">
        <v>345</v>
      </c>
      <c r="D114" s="28">
        <v>23</v>
      </c>
      <c r="E114" s="28"/>
      <c r="F114" s="28"/>
      <c r="G114" s="30"/>
      <c r="H114" s="30"/>
      <c r="I114" s="18">
        <f t="shared" si="5"/>
        <v>2070</v>
      </c>
      <c r="J114" s="19"/>
    </row>
    <row r="115" spans="1:10" ht="12.75">
      <c r="A115" s="15"/>
      <c r="B115" s="21" t="s">
        <v>18</v>
      </c>
      <c r="C115" s="28">
        <v>207</v>
      </c>
      <c r="D115" s="28">
        <v>19</v>
      </c>
      <c r="E115" s="28"/>
      <c r="F115" s="28"/>
      <c r="G115" s="30"/>
      <c r="H115" s="30"/>
      <c r="I115" s="18">
        <f t="shared" si="5"/>
        <v>1242</v>
      </c>
      <c r="J115" s="19">
        <f>SUM(I112:I115)</f>
        <v>12018</v>
      </c>
    </row>
    <row r="116" spans="1:10" ht="12.75">
      <c r="A116" s="15">
        <v>40905</v>
      </c>
      <c r="B116" s="16" t="s">
        <v>15</v>
      </c>
      <c r="C116" s="28">
        <v>719</v>
      </c>
      <c r="D116" s="28">
        <v>66</v>
      </c>
      <c r="E116" s="28">
        <v>1</v>
      </c>
      <c r="F116" s="28">
        <v>90</v>
      </c>
      <c r="G116" s="28"/>
      <c r="H116" s="30"/>
      <c r="I116" s="18">
        <f t="shared" si="5"/>
        <v>4954</v>
      </c>
      <c r="J116" s="19"/>
    </row>
    <row r="117" spans="1:10" ht="12.75">
      <c r="A117" s="15"/>
      <c r="B117" s="16" t="s">
        <v>19</v>
      </c>
      <c r="C117" s="17">
        <v>751</v>
      </c>
      <c r="D117" s="17">
        <v>63</v>
      </c>
      <c r="E117" s="17">
        <v>1</v>
      </c>
      <c r="F117" s="17">
        <v>75</v>
      </c>
      <c r="G117" s="30">
        <v>1</v>
      </c>
      <c r="H117" s="30"/>
      <c r="I117" s="18">
        <f t="shared" si="5"/>
        <v>5046</v>
      </c>
      <c r="J117" s="19"/>
    </row>
    <row r="118" spans="1:10" ht="12.75">
      <c r="A118" s="15"/>
      <c r="B118" s="16">
        <v>920</v>
      </c>
      <c r="C118" s="17">
        <v>615</v>
      </c>
      <c r="D118" s="17">
        <v>50</v>
      </c>
      <c r="E118" s="17"/>
      <c r="F118" s="17"/>
      <c r="G118" s="30"/>
      <c r="H118" s="30"/>
      <c r="I118" s="18">
        <f t="shared" si="5"/>
        <v>3690</v>
      </c>
      <c r="J118" s="19"/>
    </row>
    <row r="119" spans="1:10" ht="12.75">
      <c r="A119" s="15"/>
      <c r="B119" s="21" t="s">
        <v>18</v>
      </c>
      <c r="C119" s="17">
        <v>256</v>
      </c>
      <c r="D119" s="17">
        <v>22</v>
      </c>
      <c r="E119" s="17"/>
      <c r="F119" s="17"/>
      <c r="G119" s="30"/>
      <c r="H119" s="30"/>
      <c r="I119" s="18">
        <f t="shared" si="5"/>
        <v>1536</v>
      </c>
      <c r="J119" s="19">
        <f>SUM(I116:I119)</f>
        <v>15226</v>
      </c>
    </row>
    <row r="120" spans="1:10" ht="12.75">
      <c r="A120" s="15">
        <v>40906</v>
      </c>
      <c r="B120" s="16" t="s">
        <v>15</v>
      </c>
      <c r="C120" s="17">
        <v>899</v>
      </c>
      <c r="D120" s="17">
        <v>88</v>
      </c>
      <c r="E120" s="17"/>
      <c r="F120" s="17">
        <v>103</v>
      </c>
      <c r="G120" s="30">
        <v>1</v>
      </c>
      <c r="H120" s="30"/>
      <c r="I120" s="18">
        <f t="shared" si="5"/>
        <v>6120</v>
      </c>
      <c r="J120" s="19"/>
    </row>
    <row r="121" spans="1:10" ht="12.75">
      <c r="A121" s="15"/>
      <c r="B121" s="16" t="s">
        <v>19</v>
      </c>
      <c r="C121" s="17">
        <v>726</v>
      </c>
      <c r="D121" s="17">
        <v>87</v>
      </c>
      <c r="E121" s="17"/>
      <c r="F121" s="17">
        <v>87</v>
      </c>
      <c r="G121" s="30"/>
      <c r="H121" s="30"/>
      <c r="I121" s="18">
        <f t="shared" si="5"/>
        <v>4965</v>
      </c>
      <c r="J121" s="19"/>
    </row>
    <row r="122" spans="1:10" ht="12.75">
      <c r="A122" s="15"/>
      <c r="B122" s="26">
        <v>920</v>
      </c>
      <c r="C122" s="17">
        <v>861</v>
      </c>
      <c r="D122" s="17">
        <v>67</v>
      </c>
      <c r="E122" s="17"/>
      <c r="F122" s="17"/>
      <c r="G122" s="30"/>
      <c r="H122" s="30"/>
      <c r="I122" s="18">
        <f t="shared" si="5"/>
        <v>5166</v>
      </c>
      <c r="J122" s="19"/>
    </row>
    <row r="123" spans="1:10" ht="12.75">
      <c r="A123" s="15"/>
      <c r="B123" s="21" t="s">
        <v>18</v>
      </c>
      <c r="C123" s="17">
        <v>425</v>
      </c>
      <c r="D123" s="17">
        <v>22</v>
      </c>
      <c r="E123" s="17"/>
      <c r="F123" s="17"/>
      <c r="G123" s="30"/>
      <c r="H123" s="30"/>
      <c r="I123" s="18">
        <f t="shared" si="5"/>
        <v>2550</v>
      </c>
      <c r="J123" s="19">
        <f>SUM(I120:I123)</f>
        <v>18801</v>
      </c>
    </row>
    <row r="124" spans="1:10" ht="12.75">
      <c r="A124" s="15">
        <v>40907</v>
      </c>
      <c r="B124" s="16" t="s">
        <v>15</v>
      </c>
      <c r="C124" s="17">
        <v>1305</v>
      </c>
      <c r="D124" s="17">
        <v>121</v>
      </c>
      <c r="E124" s="17">
        <v>1</v>
      </c>
      <c r="F124" s="17">
        <v>195</v>
      </c>
      <c r="G124" s="30"/>
      <c r="H124" s="30"/>
      <c r="I124" s="18">
        <f t="shared" si="5"/>
        <v>9205</v>
      </c>
      <c r="J124" s="19"/>
    </row>
    <row r="125" spans="1:10" ht="12.75">
      <c r="A125" s="15"/>
      <c r="B125" s="16" t="s">
        <v>19</v>
      </c>
      <c r="C125" s="17">
        <v>945</v>
      </c>
      <c r="D125" s="17">
        <v>96</v>
      </c>
      <c r="E125" s="17"/>
      <c r="F125" s="17">
        <v>129</v>
      </c>
      <c r="G125" s="30"/>
      <c r="H125" s="30"/>
      <c r="I125" s="18">
        <f t="shared" si="5"/>
        <v>6573</v>
      </c>
      <c r="J125" s="19"/>
    </row>
    <row r="126" spans="1:10" ht="12.75">
      <c r="A126" s="15"/>
      <c r="B126" s="26">
        <v>920</v>
      </c>
      <c r="C126" s="17">
        <v>850</v>
      </c>
      <c r="D126" s="17">
        <v>95</v>
      </c>
      <c r="E126" s="17"/>
      <c r="F126" s="17"/>
      <c r="G126" s="30"/>
      <c r="H126" s="30"/>
      <c r="I126" s="18">
        <f t="shared" si="5"/>
        <v>5100</v>
      </c>
      <c r="J126" s="19"/>
    </row>
    <row r="127" spans="1:10" ht="12.75">
      <c r="A127" s="15"/>
      <c r="B127" s="21" t="s">
        <v>18</v>
      </c>
      <c r="C127" s="17">
        <v>442</v>
      </c>
      <c r="D127" s="17">
        <v>76</v>
      </c>
      <c r="E127" s="17"/>
      <c r="F127" s="17"/>
      <c r="G127" s="30"/>
      <c r="H127" s="30"/>
      <c r="I127" s="18">
        <f t="shared" si="5"/>
        <v>2652</v>
      </c>
      <c r="J127" s="19">
        <f>SUM(I124:I127)</f>
        <v>23530</v>
      </c>
    </row>
    <row r="128" spans="1:10" ht="12.75">
      <c r="A128" s="15">
        <v>40908</v>
      </c>
      <c r="B128" s="16" t="s">
        <v>15</v>
      </c>
      <c r="C128" s="17">
        <v>416</v>
      </c>
      <c r="D128" s="17">
        <v>62</v>
      </c>
      <c r="E128" s="17">
        <v>1</v>
      </c>
      <c r="F128" s="17">
        <v>84</v>
      </c>
      <c r="G128" s="30"/>
      <c r="H128" s="29"/>
      <c r="I128" s="18">
        <f t="shared" si="5"/>
        <v>3094</v>
      </c>
      <c r="J128" s="19"/>
    </row>
    <row r="129" spans="1:10" ht="12.75">
      <c r="A129" s="15"/>
      <c r="B129" s="16" t="s">
        <v>17</v>
      </c>
      <c r="C129" s="17">
        <v>503</v>
      </c>
      <c r="D129" s="17">
        <v>53</v>
      </c>
      <c r="E129" s="17"/>
      <c r="F129" s="17">
        <v>64</v>
      </c>
      <c r="G129" s="30">
        <v>1</v>
      </c>
      <c r="H129" s="32"/>
      <c r="I129" s="18">
        <f t="shared" si="5"/>
        <v>3471</v>
      </c>
      <c r="J129" s="19"/>
    </row>
    <row r="130" spans="1:10" ht="12.75">
      <c r="A130" s="15"/>
      <c r="B130" s="16">
        <v>920</v>
      </c>
      <c r="C130" s="17">
        <v>346</v>
      </c>
      <c r="D130" s="17">
        <v>27</v>
      </c>
      <c r="E130" s="17"/>
      <c r="F130" s="17"/>
      <c r="G130" s="30"/>
      <c r="H130" s="20"/>
      <c r="I130" s="18">
        <f t="shared" si="5"/>
        <v>2076</v>
      </c>
      <c r="J130" s="19"/>
    </row>
    <row r="131" spans="1:10" ht="12.75">
      <c r="A131" s="15"/>
      <c r="B131" s="21" t="s">
        <v>18</v>
      </c>
      <c r="C131" s="28">
        <v>113</v>
      </c>
      <c r="D131" s="28">
        <v>28</v>
      </c>
      <c r="E131" s="28"/>
      <c r="F131" s="28"/>
      <c r="G131" s="30"/>
      <c r="I131" s="18">
        <f t="shared" si="5"/>
        <v>678</v>
      </c>
      <c r="J131" s="19">
        <f>SUM(I128:I131)</f>
        <v>9319</v>
      </c>
    </row>
    <row r="132" spans="1:10" ht="12.75">
      <c r="A132" s="127" t="s">
        <v>20</v>
      </c>
      <c r="B132" s="127">
        <v>920</v>
      </c>
      <c r="C132" s="23">
        <f aca="true" t="shared" si="6" ref="C132:I132">SUM(C108:C131)</f>
        <v>12376</v>
      </c>
      <c r="D132" s="23">
        <f t="shared" si="6"/>
        <v>1180</v>
      </c>
      <c r="E132" s="24">
        <f t="shared" si="6"/>
        <v>5</v>
      </c>
      <c r="F132" s="24">
        <f t="shared" si="6"/>
        <v>1004</v>
      </c>
      <c r="G132" s="24">
        <f t="shared" si="6"/>
        <v>4</v>
      </c>
      <c r="H132" s="24">
        <f t="shared" si="6"/>
        <v>0</v>
      </c>
      <c r="I132" s="24">
        <f t="shared" si="6"/>
        <v>81354</v>
      </c>
      <c r="J132" s="25">
        <f>SUM(J111,J115,J119,J123,J127,J131)</f>
        <v>81354</v>
      </c>
    </row>
    <row r="133" spans="1:10" ht="12">
      <c r="A133" s="33"/>
      <c r="B133" s="34"/>
      <c r="C133" s="35">
        <f aca="true" t="shared" si="7" ref="C133:J133">SUM(C20,C49,C78,C107,C132)</f>
        <v>33067</v>
      </c>
      <c r="D133" s="35">
        <f t="shared" si="7"/>
        <v>11038</v>
      </c>
      <c r="E133" s="36">
        <f t="shared" si="7"/>
        <v>56</v>
      </c>
      <c r="F133" s="36">
        <f t="shared" si="7"/>
        <v>8208</v>
      </c>
      <c r="G133" s="36">
        <f t="shared" si="7"/>
        <v>61</v>
      </c>
      <c r="H133" s="36">
        <f t="shared" si="7"/>
        <v>8</v>
      </c>
      <c r="I133" s="36">
        <f t="shared" si="7"/>
        <v>225898</v>
      </c>
      <c r="J133" s="36">
        <f t="shared" si="7"/>
        <v>225898</v>
      </c>
    </row>
  </sheetData>
  <sheetProtection selectLockedCells="1" selectUnlockedCells="1"/>
  <mergeCells count="9">
    <mergeCell ref="A78:B78"/>
    <mergeCell ref="A107:B107"/>
    <mergeCell ref="A132:B132"/>
    <mergeCell ref="A1:J1"/>
    <mergeCell ref="A2:B2"/>
    <mergeCell ref="C2:D2"/>
    <mergeCell ref="E2:G2"/>
    <mergeCell ref="A20:B20"/>
    <mergeCell ref="A49:B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zoomScalePageLayoutView="0" workbookViewId="0" topLeftCell="A10">
      <selection activeCell="A25" sqref="A25:S25"/>
    </sheetView>
  </sheetViews>
  <sheetFormatPr defaultColWidth="9.140625" defaultRowHeight="12.75"/>
  <cols>
    <col min="1" max="1" width="14.00390625" style="54" customWidth="1"/>
    <col min="2" max="3" width="10.8515625" style="54" customWidth="1"/>
    <col min="4" max="4" width="6.28125" style="54" customWidth="1"/>
    <col min="5" max="5" width="8.421875" style="54" customWidth="1"/>
    <col min="6" max="6" width="7.140625" style="54" customWidth="1"/>
    <col min="7" max="7" width="12.57421875" style="54" customWidth="1"/>
    <col min="8" max="8" width="19.00390625" style="54" customWidth="1"/>
    <col min="9" max="9" width="20.8515625" style="54" customWidth="1"/>
    <col min="10" max="10" width="14.7109375" style="54" customWidth="1"/>
    <col min="11" max="11" width="14.00390625" style="54" customWidth="1"/>
    <col min="12" max="12" width="14.140625" style="54" customWidth="1"/>
    <col min="13" max="13" width="13.7109375" style="54" customWidth="1"/>
    <col min="14" max="14" width="14.421875" style="54" customWidth="1"/>
    <col min="15" max="15" width="13.7109375" style="54" customWidth="1"/>
    <col min="16" max="16" width="15.140625" style="54" customWidth="1"/>
    <col min="17" max="17" width="12.28125" style="0" customWidth="1"/>
    <col min="18" max="18" width="10.421875" style="0" customWidth="1"/>
    <col min="19" max="19" width="20.7109375" style="0" customWidth="1"/>
    <col min="20" max="20" width="15.00390625" style="0" customWidth="1"/>
  </cols>
  <sheetData>
    <row r="1" spans="1:17" ht="12.75">
      <c r="A1" s="128" t="s">
        <v>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12.75">
      <c r="A3" s="130" t="s">
        <v>42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2.75">
      <c r="A4" s="55" t="s">
        <v>43</v>
      </c>
      <c r="B4" s="56"/>
      <c r="C4" s="56"/>
      <c r="D4" s="56"/>
      <c r="E4" s="56"/>
      <c r="F4" s="56"/>
      <c r="G4" s="56"/>
      <c r="H4" s="131" t="s">
        <v>44</v>
      </c>
      <c r="I4" s="131"/>
      <c r="J4" s="56" t="s">
        <v>45</v>
      </c>
      <c r="K4" s="57" t="s">
        <v>46</v>
      </c>
      <c r="L4" s="57" t="s">
        <v>47</v>
      </c>
      <c r="M4" s="57" t="s">
        <v>48</v>
      </c>
      <c r="N4" s="57" t="s">
        <v>49</v>
      </c>
      <c r="O4" s="57" t="s">
        <v>50</v>
      </c>
      <c r="P4" s="57" t="s">
        <v>51</v>
      </c>
      <c r="Q4" s="57"/>
    </row>
    <row r="5" spans="1:17" ht="12.75">
      <c r="A5" s="55" t="s">
        <v>52</v>
      </c>
      <c r="B5" s="58" t="s">
        <v>53</v>
      </c>
      <c r="C5" s="58" t="s">
        <v>54</v>
      </c>
      <c r="D5" s="59" t="s">
        <v>55</v>
      </c>
      <c r="E5" s="59" t="s">
        <v>56</v>
      </c>
      <c r="F5" s="59" t="s">
        <v>57</v>
      </c>
      <c r="G5" s="59" t="s">
        <v>13</v>
      </c>
      <c r="H5" s="131" t="s">
        <v>58</v>
      </c>
      <c r="I5" s="131"/>
      <c r="J5" s="56" t="s">
        <v>59</v>
      </c>
      <c r="K5" s="57" t="s">
        <v>60</v>
      </c>
      <c r="L5" s="57" t="s">
        <v>61</v>
      </c>
      <c r="M5" s="57" t="s">
        <v>62</v>
      </c>
      <c r="N5" s="57" t="s">
        <v>63</v>
      </c>
      <c r="O5" s="57" t="s">
        <v>64</v>
      </c>
      <c r="P5" s="57" t="s">
        <v>65</v>
      </c>
      <c r="Q5" s="57" t="s">
        <v>66</v>
      </c>
    </row>
    <row r="6" spans="1:17" ht="12.75">
      <c r="A6" s="132"/>
      <c r="B6" s="132"/>
      <c r="C6" s="132"/>
      <c r="D6" s="132"/>
      <c r="E6" s="132"/>
      <c r="F6" s="132"/>
      <c r="G6" s="132"/>
      <c r="H6" s="60" t="s">
        <v>67</v>
      </c>
      <c r="I6" s="60" t="s">
        <v>68</v>
      </c>
      <c r="K6" s="57"/>
      <c r="L6" s="57"/>
      <c r="M6" s="57"/>
      <c r="N6" s="57"/>
      <c r="O6" s="57"/>
      <c r="P6" s="57" t="s">
        <v>69</v>
      </c>
      <c r="Q6" s="57"/>
    </row>
    <row r="7" spans="1:17" ht="12.75">
      <c r="A7" s="132"/>
      <c r="B7" s="132"/>
      <c r="C7" s="132"/>
      <c r="D7" s="132"/>
      <c r="E7" s="132"/>
      <c r="F7" s="132"/>
      <c r="G7" s="132"/>
      <c r="H7" s="61" t="s">
        <v>70</v>
      </c>
      <c r="I7" s="62" t="s">
        <v>71</v>
      </c>
      <c r="J7" s="56" t="s">
        <v>72</v>
      </c>
      <c r="K7" s="57" t="s">
        <v>72</v>
      </c>
      <c r="L7" s="57" t="s">
        <v>72</v>
      </c>
      <c r="M7" s="57" t="s">
        <v>72</v>
      </c>
      <c r="N7" s="57" t="s">
        <v>72</v>
      </c>
      <c r="O7" s="57" t="s">
        <v>72</v>
      </c>
      <c r="P7" s="57" t="s">
        <v>72</v>
      </c>
      <c r="Q7" s="57" t="s">
        <v>72</v>
      </c>
    </row>
    <row r="8" spans="1:17" ht="12.75">
      <c r="A8" s="55" t="s">
        <v>73</v>
      </c>
      <c r="B8"/>
      <c r="C8"/>
      <c r="D8" s="63">
        <f>Janeiro!E134</f>
        <v>34</v>
      </c>
      <c r="E8" s="63">
        <f>Janeiro!F134</f>
        <v>7024</v>
      </c>
      <c r="F8" s="63">
        <f>Janeiro!G134</f>
        <v>52</v>
      </c>
      <c r="G8" s="63">
        <f>Janeiro!H134</f>
        <v>1</v>
      </c>
      <c r="H8" s="64">
        <f>SUM(B32*5,C32*0,D8*9,E8*5,F8*3,G8*15)</f>
        <v>300722</v>
      </c>
      <c r="I8" s="65">
        <v>308677</v>
      </c>
      <c r="J8" s="66">
        <v>0</v>
      </c>
      <c r="K8" s="66">
        <v>4173</v>
      </c>
      <c r="L8" s="66">
        <v>205</v>
      </c>
      <c r="M8" s="66">
        <v>18358.19</v>
      </c>
      <c r="N8" s="66">
        <v>600</v>
      </c>
      <c r="O8" s="66">
        <v>1100</v>
      </c>
      <c r="P8" s="66"/>
      <c r="Q8" s="66">
        <f aca="true" t="shared" si="0" ref="Q8:Q19">SUM(I8:P8)</f>
        <v>333113.19</v>
      </c>
    </row>
    <row r="9" spans="1:17" ht="12.75">
      <c r="A9" s="55" t="s">
        <v>74</v>
      </c>
      <c r="B9" s="67">
        <f>Fevereiro!C120</f>
        <v>28675</v>
      </c>
      <c r="C9" s="67">
        <f>Fevereiro!D120</f>
        <v>4847</v>
      </c>
      <c r="D9" s="63">
        <f>Fevereiro!E120</f>
        <v>13</v>
      </c>
      <c r="E9" s="63">
        <f>Fevereiro!F120</f>
        <v>3977</v>
      </c>
      <c r="F9" s="63">
        <f>Fevereiro!G120</f>
        <v>39</v>
      </c>
      <c r="G9" s="63">
        <f>Fevereiro!H120</f>
        <v>5</v>
      </c>
      <c r="H9" s="64">
        <f>SUM(B9*5,C9*0,D9*9,E9*5,F9*3,G9*15)</f>
        <v>163569</v>
      </c>
      <c r="I9" s="65">
        <v>181369</v>
      </c>
      <c r="J9" s="66">
        <v>10.35</v>
      </c>
      <c r="K9" s="66">
        <v>6946</v>
      </c>
      <c r="L9" s="66">
        <v>0</v>
      </c>
      <c r="M9" s="66">
        <v>17802.41</v>
      </c>
      <c r="N9" s="66">
        <v>450</v>
      </c>
      <c r="O9" s="66">
        <v>400</v>
      </c>
      <c r="P9" s="66"/>
      <c r="Q9" s="66">
        <f t="shared" si="0"/>
        <v>206977.76</v>
      </c>
    </row>
    <row r="10" spans="1:17" ht="12.75">
      <c r="A10" s="55" t="s">
        <v>75</v>
      </c>
      <c r="B10" s="67">
        <f>Março!C133</f>
        <v>32595</v>
      </c>
      <c r="C10" s="67">
        <f>Março!D133</f>
        <v>4001</v>
      </c>
      <c r="D10" s="63">
        <f>Março!E133</f>
        <v>34</v>
      </c>
      <c r="E10" s="63">
        <f>Março!F133</f>
        <v>3529</v>
      </c>
      <c r="F10" s="63">
        <f>Março!G133</f>
        <v>35</v>
      </c>
      <c r="G10" s="63">
        <f>Março!H133</f>
        <v>0</v>
      </c>
      <c r="H10" s="64">
        <f>SUM(B10*5,C10*0,D10*9,E10*5,F10*3,G10*15)</f>
        <v>181031</v>
      </c>
      <c r="I10" s="65">
        <v>181481.5</v>
      </c>
      <c r="J10" s="66">
        <v>25.05</v>
      </c>
      <c r="K10" s="66">
        <v>2447</v>
      </c>
      <c r="L10" s="66">
        <v>180</v>
      </c>
      <c r="M10" s="66">
        <v>22684.36</v>
      </c>
      <c r="N10" s="66">
        <v>9826</v>
      </c>
      <c r="O10" s="66">
        <v>500</v>
      </c>
      <c r="P10" s="66"/>
      <c r="Q10" s="66">
        <f t="shared" si="0"/>
        <v>217143.90999999997</v>
      </c>
    </row>
    <row r="11" spans="1:17" ht="12.75">
      <c r="A11" s="55" t="s">
        <v>76</v>
      </c>
      <c r="B11" s="67">
        <f>Abril!C129</f>
        <v>42686</v>
      </c>
      <c r="C11" s="67">
        <f>Abril!D129</f>
        <v>5273</v>
      </c>
      <c r="D11" s="63">
        <f>Abril!E129</f>
        <v>1</v>
      </c>
      <c r="E11" s="63">
        <f>Abril!F129</f>
        <v>4600</v>
      </c>
      <c r="F11" s="63">
        <f>Abril!G129</f>
        <v>73</v>
      </c>
      <c r="G11" s="63">
        <f>Abril!H129</f>
        <v>1</v>
      </c>
      <c r="H11" s="64">
        <f>SUM(B11*5,C11*0,D11*9,E11*5,F11*3,G11*15)</f>
        <v>236673</v>
      </c>
      <c r="I11" s="65">
        <v>218563</v>
      </c>
      <c r="J11" s="66">
        <v>0</v>
      </c>
      <c r="K11" s="66">
        <v>3269</v>
      </c>
      <c r="L11" s="66">
        <v>140</v>
      </c>
      <c r="M11" s="66">
        <v>35645.12</v>
      </c>
      <c r="N11" s="66">
        <v>450</v>
      </c>
      <c r="O11" s="66">
        <v>750</v>
      </c>
      <c r="P11" s="66"/>
      <c r="Q11" s="66">
        <f t="shared" si="0"/>
        <v>258817.12</v>
      </c>
    </row>
    <row r="12" spans="1:17" ht="12.75">
      <c r="A12" s="55" t="s">
        <v>77</v>
      </c>
      <c r="B12" s="67">
        <f>Maio!C134</f>
        <v>29747</v>
      </c>
      <c r="C12" s="67">
        <f>Maio!D134</f>
        <v>4548</v>
      </c>
      <c r="D12" s="63">
        <f>Maio!E134</f>
        <v>2</v>
      </c>
      <c r="E12" s="63">
        <f>Maio!F134</f>
        <v>3380</v>
      </c>
      <c r="F12" s="63">
        <f>Maio!G134</f>
        <v>48</v>
      </c>
      <c r="G12" s="63">
        <f>Maio!H134</f>
        <v>2</v>
      </c>
      <c r="H12" s="64">
        <f>SUM(B12*5,C12*0,D12*9,E12*5,F12*3,G12*15)</f>
        <v>165827</v>
      </c>
      <c r="I12" s="65">
        <v>176533.5</v>
      </c>
      <c r="J12" s="66">
        <v>23.85</v>
      </c>
      <c r="K12" s="66">
        <v>4383</v>
      </c>
      <c r="L12" s="66">
        <v>0</v>
      </c>
      <c r="M12" s="66">
        <v>23696.39</v>
      </c>
      <c r="N12" s="66">
        <v>750</v>
      </c>
      <c r="O12" s="66">
        <v>750</v>
      </c>
      <c r="P12" s="66"/>
      <c r="Q12" s="66">
        <f t="shared" si="0"/>
        <v>206136.74</v>
      </c>
    </row>
    <row r="13" spans="1:256" s="54" customFormat="1" ht="12.75">
      <c r="A13" s="55" t="s">
        <v>78</v>
      </c>
      <c r="B13" s="67">
        <f>Junho!C129</f>
        <v>44840</v>
      </c>
      <c r="C13" s="67">
        <f>Junho!D129</f>
        <v>6414</v>
      </c>
      <c r="D13" s="63">
        <f>Junho!E129</f>
        <v>2</v>
      </c>
      <c r="E13" s="63">
        <f>Junho!F129</f>
        <v>3914</v>
      </c>
      <c r="F13" s="63">
        <f>Junho!G129</f>
        <v>67</v>
      </c>
      <c r="G13" s="63">
        <f>Junho!H129</f>
        <v>0</v>
      </c>
      <c r="H13" s="64">
        <f>SUM(B13*5,C13*0,D13*9,E13*5,F13*3,G13*15)</f>
        <v>243989</v>
      </c>
      <c r="I13" s="65">
        <v>250396</v>
      </c>
      <c r="J13" s="66">
        <v>18.3</v>
      </c>
      <c r="K13" s="66">
        <v>8247</v>
      </c>
      <c r="L13" s="68">
        <v>215</v>
      </c>
      <c r="M13" s="66">
        <v>20195.46</v>
      </c>
      <c r="N13" s="66">
        <v>750</v>
      </c>
      <c r="O13" s="66">
        <f>50+50+50+50+50+50+50+15.38+27.75+184.88+3+49.69+197.85</f>
        <v>828.5500000000001</v>
      </c>
      <c r="P13" s="66"/>
      <c r="Q13" s="66">
        <f t="shared" si="0"/>
        <v>280650.31</v>
      </c>
      <c r="S13"/>
      <c r="IT13"/>
      <c r="IU13"/>
      <c r="IV13"/>
    </row>
    <row r="14" spans="1:17" ht="12.75">
      <c r="A14" s="55" t="s">
        <v>79</v>
      </c>
      <c r="B14" s="67">
        <f>Julho!C133</f>
        <v>59539</v>
      </c>
      <c r="C14" s="67">
        <f>Julho!D133</f>
        <v>6951</v>
      </c>
      <c r="D14" s="63">
        <f>Julho!E133</f>
        <v>13</v>
      </c>
      <c r="E14" s="63">
        <f>Julho!F133</f>
        <v>5250</v>
      </c>
      <c r="F14" s="63">
        <f>Julho!G133</f>
        <v>87</v>
      </c>
      <c r="G14" s="63">
        <f>Julho!H133</f>
        <v>0</v>
      </c>
      <c r="H14" s="64">
        <f aca="true" t="shared" si="1" ref="H14:H19">SUM(B14*6,C14*0,D14*10,E14*7,F14*5,G14*15)</f>
        <v>394549</v>
      </c>
      <c r="I14" s="65">
        <v>274354</v>
      </c>
      <c r="J14" s="66">
        <v>50.55</v>
      </c>
      <c r="K14" s="66">
        <v>4582</v>
      </c>
      <c r="L14" s="66">
        <v>0</v>
      </c>
      <c r="M14" s="66">
        <v>25596.64</v>
      </c>
      <c r="N14" s="66">
        <v>600</v>
      </c>
      <c r="O14" s="66">
        <v>5891.84</v>
      </c>
      <c r="P14" s="66"/>
      <c r="Q14" s="66">
        <f t="shared" si="0"/>
        <v>311075.03</v>
      </c>
    </row>
    <row r="15" spans="1:17" ht="12.75">
      <c r="A15" s="55" t="s">
        <v>80</v>
      </c>
      <c r="B15" s="67">
        <f>Agosto!C133</f>
        <v>36786</v>
      </c>
      <c r="C15" s="67">
        <f>Agosto!D133</f>
        <v>5946</v>
      </c>
      <c r="D15" s="63">
        <f>Agosto!E133</f>
        <v>29</v>
      </c>
      <c r="E15" s="63">
        <f>Agosto!F133</f>
        <v>3773</v>
      </c>
      <c r="F15" s="63">
        <f>Agosto!G133</f>
        <v>44</v>
      </c>
      <c r="G15" s="63">
        <f>Agosto!H133</f>
        <v>0</v>
      </c>
      <c r="H15" s="64">
        <f t="shared" si="1"/>
        <v>247637</v>
      </c>
      <c r="I15" s="65">
        <v>370663</v>
      </c>
      <c r="J15" s="66">
        <v>14.55</v>
      </c>
      <c r="K15" s="66">
        <v>4426</v>
      </c>
      <c r="L15" s="66">
        <v>190</v>
      </c>
      <c r="M15" s="66">
        <v>29568.21</v>
      </c>
      <c r="N15" s="66">
        <v>750</v>
      </c>
      <c r="O15" s="66">
        <v>20561.98</v>
      </c>
      <c r="P15" s="66">
        <f>12200+4636+9100</f>
        <v>25936</v>
      </c>
      <c r="Q15" s="66">
        <f t="shared" si="0"/>
        <v>452109.74</v>
      </c>
    </row>
    <row r="16" spans="1:17" ht="12.75">
      <c r="A16" s="55" t="s">
        <v>81</v>
      </c>
      <c r="B16" s="67">
        <f>Setembro!C129</f>
        <v>43288</v>
      </c>
      <c r="C16" s="67">
        <f>Setembro!D129</f>
        <v>7507</v>
      </c>
      <c r="D16" s="63">
        <f>Setembro!E129</f>
        <v>51</v>
      </c>
      <c r="E16" s="63">
        <f>Setembro!F129</f>
        <v>4631</v>
      </c>
      <c r="F16" s="63">
        <f>Setembro!G129</f>
        <v>61</v>
      </c>
      <c r="G16" s="63">
        <f>Setembro!H129</f>
        <v>5</v>
      </c>
      <c r="H16" s="64">
        <f t="shared" si="1"/>
        <v>293035</v>
      </c>
      <c r="I16" s="65">
        <v>294743</v>
      </c>
      <c r="J16" s="66">
        <v>592.8</v>
      </c>
      <c r="K16" s="66">
        <v>2896</v>
      </c>
      <c r="L16" s="66">
        <v>0</v>
      </c>
      <c r="M16" s="66">
        <v>37740.32</v>
      </c>
      <c r="N16" s="66">
        <v>750</v>
      </c>
      <c r="O16" s="66">
        <f>1800-15852.97</f>
        <v>-14052.97</v>
      </c>
      <c r="P16" s="66">
        <v>33150.5</v>
      </c>
      <c r="Q16" s="66">
        <f t="shared" si="0"/>
        <v>355819.65</v>
      </c>
    </row>
    <row r="17" spans="1:17" ht="12.75">
      <c r="A17" s="55" t="s">
        <v>82</v>
      </c>
      <c r="B17" s="67">
        <f>Outubro!C134</f>
        <v>41214</v>
      </c>
      <c r="C17" s="67">
        <f>Outubro!D134</f>
        <v>6377</v>
      </c>
      <c r="D17" s="63">
        <f>Outubro!E134</f>
        <v>22</v>
      </c>
      <c r="E17" s="63">
        <f>Outubro!F134</f>
        <v>3323</v>
      </c>
      <c r="F17" s="63">
        <f>Outubro!G134</f>
        <v>61</v>
      </c>
      <c r="G17" s="63">
        <f>Outubro!H134</f>
        <v>2</v>
      </c>
      <c r="H17" s="64">
        <f t="shared" si="1"/>
        <v>271100</v>
      </c>
      <c r="I17" s="65">
        <v>274099</v>
      </c>
      <c r="J17" s="66">
        <v>47.55</v>
      </c>
      <c r="K17" s="66">
        <v>7478</v>
      </c>
      <c r="L17" s="66">
        <v>294</v>
      </c>
      <c r="M17" s="66">
        <v>33172.32</v>
      </c>
      <c r="N17" s="66">
        <v>600</v>
      </c>
      <c r="O17" s="66">
        <v>1100</v>
      </c>
      <c r="P17" s="66">
        <v>12481.97</v>
      </c>
      <c r="Q17" s="66">
        <f t="shared" si="0"/>
        <v>329272.83999999997</v>
      </c>
    </row>
    <row r="18" spans="1:18" ht="12.75">
      <c r="A18" s="55" t="s">
        <v>83</v>
      </c>
      <c r="B18" s="67">
        <f>Novembro!C129</f>
        <v>36740</v>
      </c>
      <c r="C18" s="67">
        <f>Novembro!D129</f>
        <v>5938</v>
      </c>
      <c r="D18" s="63">
        <f>Novembro!E129</f>
        <v>31</v>
      </c>
      <c r="E18" s="63">
        <f>Novembro!F129</f>
        <v>4774</v>
      </c>
      <c r="F18" s="63">
        <f>Novembro!G129</f>
        <v>46</v>
      </c>
      <c r="G18" s="63">
        <f>Novembro!H129</f>
        <v>3</v>
      </c>
      <c r="H18" s="64">
        <f t="shared" si="1"/>
        <v>254443</v>
      </c>
      <c r="I18" s="65">
        <v>249856</v>
      </c>
      <c r="J18" s="66">
        <v>188.1</v>
      </c>
      <c r="K18" s="66">
        <v>4183</v>
      </c>
      <c r="L18" s="66">
        <v>-100</v>
      </c>
      <c r="M18" s="66">
        <v>35487.23</v>
      </c>
      <c r="N18" s="66">
        <v>600</v>
      </c>
      <c r="O18" s="66">
        <v>3923.27</v>
      </c>
      <c r="P18" s="66"/>
      <c r="Q18" s="66">
        <f t="shared" si="0"/>
        <v>294137.60000000003</v>
      </c>
      <c r="R18">
        <f>71568.47-P20</f>
        <v>0</v>
      </c>
    </row>
    <row r="19" spans="1:17" ht="12.75">
      <c r="A19" s="55" t="s">
        <v>84</v>
      </c>
      <c r="B19" s="67">
        <f>Dezembro!C133</f>
        <v>33067</v>
      </c>
      <c r="C19" s="67">
        <f>Dezembro!D133</f>
        <v>11038</v>
      </c>
      <c r="D19" s="63">
        <f>Dezembro!E133</f>
        <v>56</v>
      </c>
      <c r="E19" s="63">
        <f>Dezembro!F133</f>
        <v>8208</v>
      </c>
      <c r="F19" s="63">
        <f>Dezembro!G133</f>
        <v>61</v>
      </c>
      <c r="G19" s="63">
        <f>Dezembro!H133</f>
        <v>8</v>
      </c>
      <c r="H19" s="64">
        <f t="shared" si="1"/>
        <v>256843</v>
      </c>
      <c r="I19" s="65">
        <v>152496</v>
      </c>
      <c r="J19" s="66">
        <v>391.85</v>
      </c>
      <c r="K19" s="66">
        <v>2770</v>
      </c>
      <c r="L19" s="66">
        <v>100</v>
      </c>
      <c r="M19" s="66">
        <v>32137.15</v>
      </c>
      <c r="N19" s="66">
        <v>1200</v>
      </c>
      <c r="O19" s="66">
        <v>2768</v>
      </c>
      <c r="P19" s="66"/>
      <c r="Q19" s="66">
        <f t="shared" si="0"/>
        <v>191863</v>
      </c>
    </row>
    <row r="20" spans="1:19" s="71" customFormat="1" ht="12.75">
      <c r="A20" s="69" t="s">
        <v>85</v>
      </c>
      <c r="B20" s="70">
        <f aca="true" t="shared" si="2" ref="B20:Q20">SUM(B8:B19)</f>
        <v>429177</v>
      </c>
      <c r="C20" s="70">
        <f t="shared" si="2"/>
        <v>68840</v>
      </c>
      <c r="D20" s="70">
        <f t="shared" si="2"/>
        <v>288</v>
      </c>
      <c r="E20" s="70">
        <f t="shared" si="2"/>
        <v>56383</v>
      </c>
      <c r="F20" s="70">
        <f t="shared" si="2"/>
        <v>674</v>
      </c>
      <c r="G20" s="70">
        <f t="shared" si="2"/>
        <v>27</v>
      </c>
      <c r="H20" s="64">
        <f t="shared" si="2"/>
        <v>3009418</v>
      </c>
      <c r="I20" s="66">
        <f t="shared" si="2"/>
        <v>2933231</v>
      </c>
      <c r="J20" s="66">
        <f t="shared" si="2"/>
        <v>1362.9499999999998</v>
      </c>
      <c r="K20" s="66">
        <f t="shared" si="2"/>
        <v>55800</v>
      </c>
      <c r="L20" s="66">
        <f t="shared" si="2"/>
        <v>1224</v>
      </c>
      <c r="M20" s="66">
        <f t="shared" si="2"/>
        <v>332083.8</v>
      </c>
      <c r="N20" s="66">
        <f t="shared" si="2"/>
        <v>17326</v>
      </c>
      <c r="O20" s="66">
        <f t="shared" si="2"/>
        <v>24520.670000000002</v>
      </c>
      <c r="P20" s="66">
        <f t="shared" si="2"/>
        <v>71568.47</v>
      </c>
      <c r="Q20" s="66">
        <f t="shared" si="2"/>
        <v>3437116.8899999997</v>
      </c>
      <c r="S20"/>
    </row>
    <row r="21" spans="1:17" s="71" customFormat="1" ht="12.75">
      <c r="A21" s="54"/>
      <c r="B21" s="126" t="s">
        <v>58</v>
      </c>
      <c r="C21" s="126"/>
      <c r="D21" s="126" t="s">
        <v>86</v>
      </c>
      <c r="E21" s="126"/>
      <c r="F21" s="126"/>
      <c r="G21" s="126"/>
      <c r="H21" s="133">
        <f>SUM(D22,B22)</f>
        <v>2743888</v>
      </c>
      <c r="I21" s="72"/>
      <c r="J21" s="72"/>
      <c r="K21" s="72"/>
      <c r="L21" s="72"/>
      <c r="M21" s="72"/>
      <c r="N21" s="72"/>
      <c r="O21" s="72"/>
      <c r="P21" s="72"/>
      <c r="Q21" s="72"/>
    </row>
    <row r="22" spans="1:17" s="71" customFormat="1" ht="12.75">
      <c r="A22" s="69" t="s">
        <v>87</v>
      </c>
      <c r="B22" s="134">
        <f>5*SUM(B8:B13)+6*SUM(B14:B19)</f>
        <v>2396519</v>
      </c>
      <c r="C22" s="134"/>
      <c r="D22" s="134">
        <f>9*SUM(D8:D13)+5*SUM(E8:E13)+3*SUM(F8:F13)+10*SUM(D14:D19)+7*SUM(E14:E19)+5*SUM(F14:F19)</f>
        <v>347369</v>
      </c>
      <c r="E22" s="134"/>
      <c r="F22" s="134"/>
      <c r="G22" s="126"/>
      <c r="H22" s="133"/>
      <c r="I22" s="66"/>
      <c r="J22" s="72"/>
      <c r="K22" s="72"/>
      <c r="L22" s="72"/>
      <c r="M22" s="72"/>
      <c r="N22" s="72"/>
      <c r="O22" s="72"/>
      <c r="P22" s="72"/>
      <c r="Q22" s="72"/>
    </row>
    <row r="23" spans="1:17" s="71" customFormat="1" ht="12.75">
      <c r="A23" s="135" t="s">
        <v>88</v>
      </c>
      <c r="B23" s="135"/>
      <c r="C23" s="135"/>
      <c r="D23" s="135"/>
      <c r="E23" s="135"/>
      <c r="F23" s="135"/>
      <c r="G23" s="126"/>
      <c r="H23" s="133"/>
      <c r="I23" s="73">
        <f aca="true" t="shared" si="3" ref="I23:P23">(I20*$Q23)/$Q20</f>
        <v>0.8533986750738641</v>
      </c>
      <c r="J23" s="73">
        <f t="shared" si="3"/>
        <v>0.00039653873976919067</v>
      </c>
      <c r="K23" s="73">
        <f t="shared" si="3"/>
        <v>0.016234536614784727</v>
      </c>
      <c r="L23" s="73">
        <f t="shared" si="3"/>
        <v>0.0003561124160662456</v>
      </c>
      <c r="M23" s="73">
        <f t="shared" si="3"/>
        <v>0.096616964341879</v>
      </c>
      <c r="N23" s="73">
        <f t="shared" si="3"/>
        <v>0.005040852713042296</v>
      </c>
      <c r="O23" s="73">
        <f t="shared" si="3"/>
        <v>0.007134080912796656</v>
      </c>
      <c r="P23" s="73">
        <f t="shared" si="3"/>
        <v>0.02082223918779789</v>
      </c>
      <c r="Q23" s="74">
        <v>1</v>
      </c>
    </row>
    <row r="24" spans="1:19" s="71" customFormat="1" ht="14.25">
      <c r="A24" s="136" t="s">
        <v>89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1:19" ht="12.75">
      <c r="A25" s="137" t="s">
        <v>90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</row>
    <row r="26" spans="1:19" ht="14.25">
      <c r="A26" s="55" t="s">
        <v>91</v>
      </c>
      <c r="B26" s="56" t="s">
        <v>53</v>
      </c>
      <c r="C26" s="56" t="s">
        <v>54</v>
      </c>
      <c r="D26" s="57" t="s">
        <v>55</v>
      </c>
      <c r="E26" s="57" t="s">
        <v>56</v>
      </c>
      <c r="F26" s="57" t="s">
        <v>57</v>
      </c>
      <c r="G26" s="57"/>
      <c r="H26" s="57" t="s">
        <v>92</v>
      </c>
      <c r="I26" s="57" t="s">
        <v>58</v>
      </c>
      <c r="J26" s="56" t="s">
        <v>59</v>
      </c>
      <c r="K26" s="57" t="s">
        <v>60</v>
      </c>
      <c r="L26" s="57" t="s">
        <v>61</v>
      </c>
      <c r="M26" s="57" t="s">
        <v>62</v>
      </c>
      <c r="N26" s="57" t="s">
        <v>63</v>
      </c>
      <c r="O26" s="57" t="s">
        <v>64</v>
      </c>
      <c r="P26" s="57" t="s">
        <v>93</v>
      </c>
      <c r="Q26" s="75" t="s">
        <v>94</v>
      </c>
      <c r="R26" s="75" t="s">
        <v>95</v>
      </c>
      <c r="S26" s="75" t="s">
        <v>66</v>
      </c>
    </row>
    <row r="27" spans="1:19" ht="14.25">
      <c r="A27" s="55"/>
      <c r="B27" s="56"/>
      <c r="C27" s="56"/>
      <c r="D27" s="57"/>
      <c r="E27" s="57"/>
      <c r="F27" s="57"/>
      <c r="G27" s="57"/>
      <c r="H27" s="57"/>
      <c r="I27" s="57" t="s">
        <v>72</v>
      </c>
      <c r="J27" s="56" t="s">
        <v>72</v>
      </c>
      <c r="K27" s="57" t="s">
        <v>72</v>
      </c>
      <c r="L27" s="57" t="s">
        <v>72</v>
      </c>
      <c r="M27" s="57" t="s">
        <v>72</v>
      </c>
      <c r="N27" s="57" t="s">
        <v>72</v>
      </c>
      <c r="O27" s="57" t="s">
        <v>72</v>
      </c>
      <c r="P27" s="57" t="s">
        <v>72</v>
      </c>
      <c r="Q27" s="76" t="s">
        <v>72</v>
      </c>
      <c r="R27" s="76" t="s">
        <v>72</v>
      </c>
      <c r="S27" s="76" t="s">
        <v>72</v>
      </c>
    </row>
    <row r="28" spans="1:19" s="54" customFormat="1" ht="14.25">
      <c r="A28" s="77">
        <v>2002</v>
      </c>
      <c r="B28" s="78">
        <v>162142</v>
      </c>
      <c r="C28" s="79">
        <v>28177</v>
      </c>
      <c r="D28" s="79">
        <v>557</v>
      </c>
      <c r="E28" s="79">
        <v>25444</v>
      </c>
      <c r="F28" s="80">
        <v>1004</v>
      </c>
      <c r="G28" s="80"/>
      <c r="H28" s="79">
        <v>4278</v>
      </c>
      <c r="I28" s="81">
        <v>762799.02</v>
      </c>
      <c r="J28" s="81">
        <v>1310.25</v>
      </c>
      <c r="K28" s="81">
        <v>42652.5</v>
      </c>
      <c r="L28" s="82">
        <v>2387</v>
      </c>
      <c r="M28" s="82">
        <v>169637.64</v>
      </c>
      <c r="N28" s="82">
        <v>5598</v>
      </c>
      <c r="O28" s="82">
        <v>11245</v>
      </c>
      <c r="P28" s="82">
        <v>0</v>
      </c>
      <c r="Q28" s="83">
        <v>2720</v>
      </c>
      <c r="R28" s="83">
        <v>511.7</v>
      </c>
      <c r="S28" s="83">
        <f aca="true" t="shared" si="4" ref="S28:S36">SUM(I28:R28)</f>
        <v>998861.11</v>
      </c>
    </row>
    <row r="29" spans="1:19" s="54" customFormat="1" ht="14.25">
      <c r="A29" s="77">
        <v>2003</v>
      </c>
      <c r="B29" s="79">
        <v>205045</v>
      </c>
      <c r="C29" s="79">
        <v>28779</v>
      </c>
      <c r="D29" s="79">
        <v>825</v>
      </c>
      <c r="E29" s="79">
        <v>31454</v>
      </c>
      <c r="F29" s="80">
        <v>913</v>
      </c>
      <c r="G29" s="80"/>
      <c r="H29" s="79">
        <v>4590</v>
      </c>
      <c r="I29" s="81">
        <v>962904.16</v>
      </c>
      <c r="J29" s="81">
        <v>1158.6</v>
      </c>
      <c r="K29" s="81">
        <v>51191.5</v>
      </c>
      <c r="L29" s="82">
        <v>407</v>
      </c>
      <c r="M29" s="82">
        <v>251831.09</v>
      </c>
      <c r="N29" s="82">
        <v>6650</v>
      </c>
      <c r="O29" s="82">
        <v>26500</v>
      </c>
      <c r="P29" s="82">
        <v>0</v>
      </c>
      <c r="Q29" s="83">
        <v>730</v>
      </c>
      <c r="R29" s="83">
        <v>2516.51</v>
      </c>
      <c r="S29" s="83">
        <f t="shared" si="4"/>
        <v>1303888.86</v>
      </c>
    </row>
    <row r="30" spans="1:19" s="54" customFormat="1" ht="14.25">
      <c r="A30" s="84">
        <v>2004</v>
      </c>
      <c r="B30" s="85">
        <v>262923</v>
      </c>
      <c r="C30" s="85">
        <v>32952</v>
      </c>
      <c r="D30" s="85">
        <v>998</v>
      </c>
      <c r="E30" s="79">
        <v>38055</v>
      </c>
      <c r="F30" s="80">
        <v>410</v>
      </c>
      <c r="G30" s="80"/>
      <c r="H30" s="79">
        <v>4360</v>
      </c>
      <c r="I30" s="81">
        <v>1218032</v>
      </c>
      <c r="J30" s="81">
        <v>3130.2</v>
      </c>
      <c r="K30" s="81">
        <v>45913</v>
      </c>
      <c r="L30" s="82">
        <v>2338</v>
      </c>
      <c r="M30" s="82">
        <v>306904.54</v>
      </c>
      <c r="N30" s="82">
        <v>16825</v>
      </c>
      <c r="O30" s="82">
        <v>33150</v>
      </c>
      <c r="P30" s="82">
        <v>0</v>
      </c>
      <c r="Q30" s="83">
        <v>345.75</v>
      </c>
      <c r="R30" s="83">
        <v>0</v>
      </c>
      <c r="S30" s="83">
        <f t="shared" si="4"/>
        <v>1626638.49</v>
      </c>
    </row>
    <row r="31" spans="1:19" s="54" customFormat="1" ht="14.25">
      <c r="A31" s="84">
        <v>2005</v>
      </c>
      <c r="B31" s="85">
        <v>259958</v>
      </c>
      <c r="C31" s="85">
        <v>34815</v>
      </c>
      <c r="D31" s="85">
        <v>1037</v>
      </c>
      <c r="E31" s="79">
        <v>41562</v>
      </c>
      <c r="F31" s="80">
        <v>391</v>
      </c>
      <c r="G31" s="80"/>
      <c r="H31" s="79">
        <v>4117</v>
      </c>
      <c r="I31" s="81">
        <v>1219890</v>
      </c>
      <c r="J31" s="81">
        <v>956.5</v>
      </c>
      <c r="K31" s="81">
        <v>49935</v>
      </c>
      <c r="L31" s="82">
        <v>1731</v>
      </c>
      <c r="M31" s="82">
        <v>294517.3</v>
      </c>
      <c r="N31" s="82">
        <v>9890</v>
      </c>
      <c r="O31" s="82">
        <v>23453.1</v>
      </c>
      <c r="P31" s="82">
        <v>16</v>
      </c>
      <c r="Q31" s="83">
        <v>192.75</v>
      </c>
      <c r="R31" s="83">
        <v>0</v>
      </c>
      <c r="S31" s="83">
        <f t="shared" si="4"/>
        <v>1600581.6500000001</v>
      </c>
    </row>
    <row r="32" spans="1:19" s="54" customFormat="1" ht="14.25">
      <c r="A32" s="77">
        <v>2006</v>
      </c>
      <c r="B32" s="67">
        <f>Janeiro!C134</f>
        <v>53025</v>
      </c>
      <c r="C32" s="67">
        <f>Janeiro!D134</f>
        <v>7960</v>
      </c>
      <c r="D32" s="79">
        <v>1089</v>
      </c>
      <c r="E32" s="79">
        <v>47317</v>
      </c>
      <c r="F32" s="79">
        <v>381</v>
      </c>
      <c r="G32" s="79"/>
      <c r="H32" s="79">
        <v>3570</v>
      </c>
      <c r="I32" s="81">
        <v>1298446.5</v>
      </c>
      <c r="J32" s="81">
        <v>640.5</v>
      </c>
      <c r="K32" s="81">
        <v>50510.5</v>
      </c>
      <c r="L32" s="81">
        <v>1923.68</v>
      </c>
      <c r="M32" s="82">
        <v>212342.12</v>
      </c>
      <c r="N32" s="81">
        <v>19380</v>
      </c>
      <c r="O32" s="81">
        <v>38626.06</v>
      </c>
      <c r="P32" s="81">
        <v>108</v>
      </c>
      <c r="Q32" s="86">
        <v>0</v>
      </c>
      <c r="R32" s="86">
        <v>0</v>
      </c>
      <c r="S32" s="83">
        <f t="shared" si="4"/>
        <v>1621977.3599999999</v>
      </c>
    </row>
    <row r="33" spans="1:19" s="54" customFormat="1" ht="14.25">
      <c r="A33" s="77">
        <v>2007</v>
      </c>
      <c r="B33" s="79">
        <v>300942</v>
      </c>
      <c r="C33" s="79">
        <v>48154</v>
      </c>
      <c r="D33" s="79">
        <v>983</v>
      </c>
      <c r="E33" s="79">
        <v>53353</v>
      </c>
      <c r="F33" s="79">
        <v>555</v>
      </c>
      <c r="G33" s="79"/>
      <c r="H33" s="79">
        <v>794</v>
      </c>
      <c r="I33" s="81">
        <v>1480199</v>
      </c>
      <c r="J33" s="81">
        <v>774.2</v>
      </c>
      <c r="K33" s="81">
        <v>85088</v>
      </c>
      <c r="L33" s="81">
        <v>3171.75</v>
      </c>
      <c r="M33" s="82">
        <v>183762.65</v>
      </c>
      <c r="N33" s="81">
        <v>19745</v>
      </c>
      <c r="O33" s="81">
        <v>42240.53</v>
      </c>
      <c r="P33" s="81">
        <v>44</v>
      </c>
      <c r="Q33" s="86">
        <v>0</v>
      </c>
      <c r="R33" s="86">
        <v>10</v>
      </c>
      <c r="S33" s="83">
        <f t="shared" si="4"/>
        <v>1815035.13</v>
      </c>
    </row>
    <row r="34" spans="1:19" s="54" customFormat="1" ht="14.25">
      <c r="A34" s="77">
        <v>2008</v>
      </c>
      <c r="B34" s="58">
        <v>299708</v>
      </c>
      <c r="C34" s="58">
        <v>39034</v>
      </c>
      <c r="D34" s="58">
        <v>791</v>
      </c>
      <c r="E34" s="58">
        <v>44068</v>
      </c>
      <c r="F34" s="58">
        <v>426</v>
      </c>
      <c r="G34" s="58"/>
      <c r="H34" s="58">
        <v>1102</v>
      </c>
      <c r="I34" s="82">
        <v>1467719</v>
      </c>
      <c r="J34" s="82">
        <v>1846.19</v>
      </c>
      <c r="K34" s="82">
        <v>77961</v>
      </c>
      <c r="L34" s="82">
        <v>15533</v>
      </c>
      <c r="M34" s="82">
        <v>166426.51</v>
      </c>
      <c r="N34" s="82">
        <v>25805</v>
      </c>
      <c r="O34" s="82">
        <v>35062.05</v>
      </c>
      <c r="P34" s="82">
        <v>0</v>
      </c>
      <c r="Q34" s="83">
        <v>0</v>
      </c>
      <c r="R34" s="83">
        <v>0</v>
      </c>
      <c r="S34" s="83">
        <f t="shared" si="4"/>
        <v>1790352.75</v>
      </c>
    </row>
    <row r="35" spans="1:19" s="54" customFormat="1" ht="12.75">
      <c r="A35" s="77">
        <v>2009</v>
      </c>
      <c r="B35" s="58">
        <v>364914</v>
      </c>
      <c r="C35" s="58">
        <v>57871</v>
      </c>
      <c r="D35" s="58">
        <v>464</v>
      </c>
      <c r="E35" s="58">
        <v>51633</v>
      </c>
      <c r="F35" s="58">
        <v>546</v>
      </c>
      <c r="G35" s="58"/>
      <c r="H35" s="58">
        <v>0</v>
      </c>
      <c r="I35" s="82">
        <v>2079706</v>
      </c>
      <c r="J35" s="82">
        <v>1175</v>
      </c>
      <c r="K35" s="82">
        <v>82325</v>
      </c>
      <c r="L35" s="82">
        <v>5395</v>
      </c>
      <c r="M35" s="82">
        <v>202328.82</v>
      </c>
      <c r="N35" s="82">
        <v>35551</v>
      </c>
      <c r="O35" s="82">
        <v>75458.24</v>
      </c>
      <c r="P35" s="82">
        <v>0</v>
      </c>
      <c r="Q35" s="82">
        <v>0</v>
      </c>
      <c r="R35" s="82">
        <v>0</v>
      </c>
      <c r="S35" s="82">
        <f t="shared" si="4"/>
        <v>2481939.06</v>
      </c>
    </row>
    <row r="36" spans="1:19" s="54" customFormat="1" ht="12.75">
      <c r="A36" s="77">
        <v>2010</v>
      </c>
      <c r="B36" s="87">
        <v>397643</v>
      </c>
      <c r="C36" s="87">
        <v>78928</v>
      </c>
      <c r="D36" s="87">
        <v>382</v>
      </c>
      <c r="E36" s="87">
        <v>51938</v>
      </c>
      <c r="F36" s="87">
        <v>551</v>
      </c>
      <c r="G36" s="20"/>
      <c r="H36" s="88" t="s">
        <v>96</v>
      </c>
      <c r="I36" s="89">
        <v>2232187.38</v>
      </c>
      <c r="J36" s="89">
        <v>1937.6</v>
      </c>
      <c r="K36" s="89">
        <v>71837.94</v>
      </c>
      <c r="L36" s="89">
        <v>6721.6</v>
      </c>
      <c r="M36" s="89">
        <v>214540.74</v>
      </c>
      <c r="N36" s="89">
        <v>39292</v>
      </c>
      <c r="O36" s="89">
        <v>52579.64</v>
      </c>
      <c r="P36" s="89">
        <v>0</v>
      </c>
      <c r="Q36" s="89">
        <v>0</v>
      </c>
      <c r="R36" s="89">
        <v>0</v>
      </c>
      <c r="S36" s="90">
        <f t="shared" si="4"/>
        <v>2619096.9</v>
      </c>
    </row>
    <row r="37" spans="1:19" ht="15">
      <c r="A37" s="91" t="s">
        <v>97</v>
      </c>
      <c r="B37" s="92"/>
      <c r="C37" s="92"/>
      <c r="D37" s="92"/>
      <c r="E37" s="93"/>
      <c r="F37" s="92"/>
      <c r="G37" s="93"/>
      <c r="H37"/>
      <c r="I37" s="92" t="s">
        <v>98</v>
      </c>
      <c r="J37" s="94"/>
      <c r="K37" s="94"/>
      <c r="L37" s="95"/>
      <c r="M37" s="95"/>
      <c r="N37" s="95" t="s">
        <v>99</v>
      </c>
      <c r="O37" s="95"/>
      <c r="P37" s="95"/>
      <c r="Q37" s="96"/>
      <c r="R37" s="96"/>
      <c r="S37" s="97"/>
    </row>
    <row r="38" spans="1:19" ht="15">
      <c r="A38" s="98" t="s">
        <v>100</v>
      </c>
      <c r="B38" s="99"/>
      <c r="C38" s="99"/>
      <c r="D38" s="99"/>
      <c r="E38" s="93"/>
      <c r="F38" s="99"/>
      <c r="G38" s="93"/>
      <c r="H38"/>
      <c r="I38" s="100" t="s">
        <v>101</v>
      </c>
      <c r="J38" s="99"/>
      <c r="K38" s="99"/>
      <c r="L38" s="1"/>
      <c r="M38" s="1"/>
      <c r="N38" s="1" t="s">
        <v>102</v>
      </c>
      <c r="O38" s="1"/>
      <c r="P38" s="1"/>
      <c r="Q38" s="101"/>
      <c r="R38" s="101"/>
      <c r="S38" s="102"/>
    </row>
    <row r="39" spans="1:19" ht="15">
      <c r="A39" s="98" t="s">
        <v>103</v>
      </c>
      <c r="B39" s="99"/>
      <c r="C39" s="99"/>
      <c r="D39" s="99"/>
      <c r="E39" s="93"/>
      <c r="F39" s="99"/>
      <c r="G39" s="93"/>
      <c r="H39"/>
      <c r="I39" s="100" t="s">
        <v>104</v>
      </c>
      <c r="J39" s="99"/>
      <c r="K39" s="99"/>
      <c r="L39" s="1"/>
      <c r="M39" s="1"/>
      <c r="N39" s="1" t="s">
        <v>105</v>
      </c>
      <c r="O39" s="1"/>
      <c r="P39" s="1"/>
      <c r="Q39" s="101"/>
      <c r="R39" s="101"/>
      <c r="S39" s="102"/>
    </row>
    <row r="40" spans="1:19" ht="12.75">
      <c r="A40" s="98" t="s">
        <v>106</v>
      </c>
      <c r="B40" s="99"/>
      <c r="C40" s="99"/>
      <c r="D40" s="99"/>
      <c r="E40" s="93"/>
      <c r="F40" s="99"/>
      <c r="G40" s="93"/>
      <c r="H40"/>
      <c r="I40" s="100" t="s">
        <v>107</v>
      </c>
      <c r="J40" s="99"/>
      <c r="K40" s="99"/>
      <c r="L40" s="1"/>
      <c r="M40" s="1"/>
      <c r="N40" s="1" t="s">
        <v>108</v>
      </c>
      <c r="O40" s="1"/>
      <c r="P40" s="1"/>
      <c r="Q40" s="1"/>
      <c r="R40" s="1"/>
      <c r="S40" s="103"/>
    </row>
    <row r="41" spans="1:19" ht="12.75">
      <c r="A41" s="98" t="s">
        <v>109</v>
      </c>
      <c r="B41" s="99"/>
      <c r="C41" s="99"/>
      <c r="D41" s="99"/>
      <c r="E41" s="93"/>
      <c r="F41" s="99"/>
      <c r="G41" s="93"/>
      <c r="H41"/>
      <c r="I41" s="100" t="s">
        <v>110</v>
      </c>
      <c r="J41" s="99"/>
      <c r="K41" s="99"/>
      <c r="L41" s="1"/>
      <c r="M41" s="1"/>
      <c r="N41" s="1" t="s">
        <v>111</v>
      </c>
      <c r="O41" s="1"/>
      <c r="P41" s="1"/>
      <c r="Q41" s="1"/>
      <c r="R41" s="1"/>
      <c r="S41" s="103"/>
    </row>
    <row r="42" spans="1:19" ht="12.75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6"/>
      <c r="M42" s="106"/>
      <c r="N42" s="106"/>
      <c r="O42" s="106"/>
      <c r="P42" s="106"/>
      <c r="Q42" s="107"/>
      <c r="R42" s="107"/>
      <c r="S42" s="108"/>
    </row>
  </sheetData>
  <sheetProtection selectLockedCells="1" selectUnlockedCells="1"/>
  <mergeCells count="15">
    <mergeCell ref="A24:S24"/>
    <mergeCell ref="A25:S25"/>
    <mergeCell ref="B21:C21"/>
    <mergeCell ref="D21:F21"/>
    <mergeCell ref="G21:G23"/>
    <mergeCell ref="H21:H23"/>
    <mergeCell ref="B22:C22"/>
    <mergeCell ref="D22:F22"/>
    <mergeCell ref="A23:F23"/>
    <mergeCell ref="A1:Q1"/>
    <mergeCell ref="A2:Q2"/>
    <mergeCell ref="A3:Q3"/>
    <mergeCell ref="H4:I4"/>
    <mergeCell ref="H5:I5"/>
    <mergeCell ref="A6:G7"/>
  </mergeCells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3:T31"/>
  <sheetViews>
    <sheetView zoomScalePageLayoutView="0" workbookViewId="0" topLeftCell="A10">
      <selection activeCell="B20" sqref="B20"/>
    </sheetView>
  </sheetViews>
  <sheetFormatPr defaultColWidth="11.00390625" defaultRowHeight="12.75"/>
  <cols>
    <col min="1" max="1" width="8.8515625" style="0" customWidth="1"/>
    <col min="2" max="2" width="18.28125" style="0" customWidth="1"/>
    <col min="3" max="3" width="9.7109375" style="0" customWidth="1"/>
    <col min="4" max="4" width="18.140625" style="0" customWidth="1"/>
    <col min="5" max="5" width="7.7109375" style="0" customWidth="1"/>
    <col min="6" max="6" width="9.8515625" style="0" customWidth="1"/>
    <col min="7" max="7" width="9.00390625" style="0" customWidth="1"/>
    <col min="8" max="8" width="7.7109375" style="0" customWidth="1"/>
    <col min="9" max="10" width="17.28125" style="0" customWidth="1"/>
    <col min="11" max="12" width="11.00390625" style="0" customWidth="1"/>
    <col min="13" max="13" width="10.140625" style="0" customWidth="1"/>
    <col min="14" max="16" width="11.00390625" style="0" customWidth="1"/>
    <col min="17" max="17" width="10.7109375" style="0" customWidth="1"/>
    <col min="18" max="19" width="10.421875" style="0" customWidth="1"/>
    <col min="20" max="20" width="15.421875" style="0" customWidth="1"/>
  </cols>
  <sheetData>
    <row r="3" spans="1:20" ht="15">
      <c r="A3" s="109" t="s">
        <v>91</v>
      </c>
      <c r="B3" s="110" t="s">
        <v>53</v>
      </c>
      <c r="C3" s="110" t="s">
        <v>54</v>
      </c>
      <c r="D3" s="111" t="s">
        <v>112</v>
      </c>
      <c r="E3" s="76" t="s">
        <v>55</v>
      </c>
      <c r="F3" s="76" t="s">
        <v>56</v>
      </c>
      <c r="G3" s="76" t="s">
        <v>57</v>
      </c>
      <c r="H3" s="76" t="s">
        <v>92</v>
      </c>
      <c r="I3" s="75" t="s">
        <v>86</v>
      </c>
      <c r="J3" s="75" t="s">
        <v>58</v>
      </c>
      <c r="K3" s="111" t="s">
        <v>59</v>
      </c>
      <c r="L3" s="75" t="s">
        <v>60</v>
      </c>
      <c r="M3" s="75" t="s">
        <v>61</v>
      </c>
      <c r="N3" s="75" t="s">
        <v>62</v>
      </c>
      <c r="O3" s="75" t="s">
        <v>63</v>
      </c>
      <c r="P3" s="75" t="s">
        <v>64</v>
      </c>
      <c r="Q3" s="75" t="s">
        <v>93</v>
      </c>
      <c r="R3" s="112" t="s">
        <v>94</v>
      </c>
      <c r="S3" s="112" t="s">
        <v>95</v>
      </c>
      <c r="T3" s="112" t="s">
        <v>66</v>
      </c>
    </row>
    <row r="4" spans="1:20" ht="15">
      <c r="A4" s="109"/>
      <c r="B4" s="111"/>
      <c r="C4" s="111"/>
      <c r="D4" s="111"/>
      <c r="E4" s="75"/>
      <c r="F4" s="75"/>
      <c r="G4" s="75"/>
      <c r="H4" s="75"/>
      <c r="I4" s="75"/>
      <c r="J4" s="75" t="s">
        <v>72</v>
      </c>
      <c r="K4" s="111" t="s">
        <v>72</v>
      </c>
      <c r="L4" s="75" t="s">
        <v>72</v>
      </c>
      <c r="M4" s="75" t="s">
        <v>72</v>
      </c>
      <c r="N4" s="75" t="s">
        <v>72</v>
      </c>
      <c r="O4" s="75" t="s">
        <v>72</v>
      </c>
      <c r="P4" s="75" t="s">
        <v>72</v>
      </c>
      <c r="Q4" s="75" t="s">
        <v>72</v>
      </c>
      <c r="R4" s="112" t="s">
        <v>72</v>
      </c>
      <c r="S4" s="112" t="s">
        <v>72</v>
      </c>
      <c r="T4" s="112" t="s">
        <v>72</v>
      </c>
    </row>
    <row r="5" spans="1:20" ht="15">
      <c r="A5" s="113">
        <v>2002</v>
      </c>
      <c r="B5" s="114">
        <v>162142</v>
      </c>
      <c r="C5" s="115">
        <v>28177</v>
      </c>
      <c r="D5" s="116">
        <f aca="true" t="shared" si="0" ref="D5:D11">SUM(B5:C5)</f>
        <v>190319</v>
      </c>
      <c r="E5" s="115">
        <v>557</v>
      </c>
      <c r="F5" s="115">
        <v>25444</v>
      </c>
      <c r="G5" s="117">
        <v>1004</v>
      </c>
      <c r="H5" s="115">
        <v>4278</v>
      </c>
      <c r="I5" s="116">
        <f aca="true" t="shared" si="1" ref="I5:I11">SUM(E5:H5)</f>
        <v>31283</v>
      </c>
      <c r="J5" s="86">
        <v>762799.02</v>
      </c>
      <c r="K5" s="86">
        <v>1310.25</v>
      </c>
      <c r="L5" s="86">
        <v>42652.5</v>
      </c>
      <c r="M5" s="83">
        <v>2387</v>
      </c>
      <c r="N5" s="83">
        <v>169637.64</v>
      </c>
      <c r="O5" s="83">
        <v>5598</v>
      </c>
      <c r="P5" s="83">
        <v>11245</v>
      </c>
      <c r="Q5" s="83">
        <v>0</v>
      </c>
      <c r="R5" s="118">
        <v>2720</v>
      </c>
      <c r="S5" s="118">
        <v>511.7</v>
      </c>
      <c r="T5" s="118">
        <f aca="true" t="shared" si="2" ref="T5:T11">SUM(J5:S5)</f>
        <v>998861.11</v>
      </c>
    </row>
    <row r="6" spans="1:20" ht="15">
      <c r="A6" s="113">
        <v>2003</v>
      </c>
      <c r="B6" s="115">
        <v>205045</v>
      </c>
      <c r="C6" s="115">
        <v>28779</v>
      </c>
      <c r="D6" s="116">
        <f t="shared" si="0"/>
        <v>233824</v>
      </c>
      <c r="E6" s="115">
        <v>825</v>
      </c>
      <c r="F6" s="115">
        <v>31454</v>
      </c>
      <c r="G6" s="117">
        <v>913</v>
      </c>
      <c r="H6" s="115">
        <v>4590</v>
      </c>
      <c r="I6" s="116">
        <f t="shared" si="1"/>
        <v>37782</v>
      </c>
      <c r="J6" s="86">
        <v>962904.16</v>
      </c>
      <c r="K6" s="86">
        <v>1158.6</v>
      </c>
      <c r="L6" s="86">
        <v>51191.5</v>
      </c>
      <c r="M6" s="83">
        <v>407</v>
      </c>
      <c r="N6" s="83">
        <v>251831.09</v>
      </c>
      <c r="O6" s="83">
        <v>6650</v>
      </c>
      <c r="P6" s="83">
        <v>26500</v>
      </c>
      <c r="Q6" s="83">
        <v>0</v>
      </c>
      <c r="R6" s="118">
        <v>730</v>
      </c>
      <c r="S6" s="118">
        <v>2516.51</v>
      </c>
      <c r="T6" s="118">
        <f t="shared" si="2"/>
        <v>1303888.86</v>
      </c>
    </row>
    <row r="7" spans="1:20" ht="15">
      <c r="A7" s="119">
        <v>2004</v>
      </c>
      <c r="B7" s="120">
        <v>262923</v>
      </c>
      <c r="C7" s="120">
        <v>32952</v>
      </c>
      <c r="D7" s="116">
        <f t="shared" si="0"/>
        <v>295875</v>
      </c>
      <c r="E7" s="120">
        <v>998</v>
      </c>
      <c r="F7" s="115">
        <v>38055</v>
      </c>
      <c r="G7" s="117">
        <v>410</v>
      </c>
      <c r="H7" s="115">
        <v>4360</v>
      </c>
      <c r="I7" s="116">
        <f t="shared" si="1"/>
        <v>43823</v>
      </c>
      <c r="J7" s="86">
        <v>1218032</v>
      </c>
      <c r="K7" s="86">
        <v>3130.2</v>
      </c>
      <c r="L7" s="86">
        <v>45913</v>
      </c>
      <c r="M7" s="83">
        <v>2338</v>
      </c>
      <c r="N7" s="83">
        <v>306904.54</v>
      </c>
      <c r="O7" s="83">
        <v>16825</v>
      </c>
      <c r="P7" s="83">
        <v>33150</v>
      </c>
      <c r="Q7" s="83">
        <v>0</v>
      </c>
      <c r="R7" s="118">
        <v>345.75</v>
      </c>
      <c r="S7" s="118">
        <v>0</v>
      </c>
      <c r="T7" s="118">
        <f t="shared" si="2"/>
        <v>1626638.49</v>
      </c>
    </row>
    <row r="8" spans="1:20" ht="15">
      <c r="A8" s="119">
        <v>2005</v>
      </c>
      <c r="B8" s="120">
        <v>259958</v>
      </c>
      <c r="C8" s="120">
        <v>34815</v>
      </c>
      <c r="D8" s="116">
        <f t="shared" si="0"/>
        <v>294773</v>
      </c>
      <c r="E8" s="120">
        <v>1037</v>
      </c>
      <c r="F8" s="115">
        <v>41562</v>
      </c>
      <c r="G8" s="117">
        <v>391</v>
      </c>
      <c r="H8" s="115">
        <v>4117</v>
      </c>
      <c r="I8" s="116">
        <f t="shared" si="1"/>
        <v>47107</v>
      </c>
      <c r="J8" s="86">
        <v>1219890</v>
      </c>
      <c r="K8" s="86">
        <v>956.5</v>
      </c>
      <c r="L8" s="86">
        <v>49935</v>
      </c>
      <c r="M8" s="83">
        <v>1731</v>
      </c>
      <c r="N8" s="83">
        <v>294517.3</v>
      </c>
      <c r="O8" s="83">
        <v>9890</v>
      </c>
      <c r="P8" s="83">
        <v>23453.1</v>
      </c>
      <c r="Q8" s="83">
        <v>16</v>
      </c>
      <c r="R8" s="118">
        <v>192.75</v>
      </c>
      <c r="S8" s="118">
        <v>0</v>
      </c>
      <c r="T8" s="118">
        <f t="shared" si="2"/>
        <v>1600581.6500000001</v>
      </c>
    </row>
    <row r="9" spans="1:20" ht="15">
      <c r="A9" s="113">
        <v>2006</v>
      </c>
      <c r="B9" s="115">
        <v>268624</v>
      </c>
      <c r="C9" s="115">
        <v>32440</v>
      </c>
      <c r="D9" s="116">
        <f t="shared" si="0"/>
        <v>301064</v>
      </c>
      <c r="E9" s="115">
        <v>1089</v>
      </c>
      <c r="F9" s="115">
        <v>47317</v>
      </c>
      <c r="G9" s="115">
        <v>381</v>
      </c>
      <c r="H9" s="115">
        <v>3570</v>
      </c>
      <c r="I9" s="116">
        <f t="shared" si="1"/>
        <v>52357</v>
      </c>
      <c r="J9" s="86">
        <v>1298446.5</v>
      </c>
      <c r="K9" s="86">
        <v>640.5</v>
      </c>
      <c r="L9" s="86">
        <v>50510.5</v>
      </c>
      <c r="M9" s="86">
        <v>1923.68</v>
      </c>
      <c r="N9" s="83">
        <v>212342.12</v>
      </c>
      <c r="O9" s="86">
        <v>19380</v>
      </c>
      <c r="P9" s="86">
        <v>38626.06</v>
      </c>
      <c r="Q9" s="86">
        <v>108</v>
      </c>
      <c r="R9" s="121">
        <v>0</v>
      </c>
      <c r="S9" s="121">
        <v>0</v>
      </c>
      <c r="T9" s="118">
        <f t="shared" si="2"/>
        <v>1621977.3599999999</v>
      </c>
    </row>
    <row r="10" spans="1:20" ht="15">
      <c r="A10" s="113">
        <v>2007</v>
      </c>
      <c r="B10" s="115">
        <v>300942</v>
      </c>
      <c r="C10" s="115">
        <v>48154</v>
      </c>
      <c r="D10" s="116">
        <f t="shared" si="0"/>
        <v>349096</v>
      </c>
      <c r="E10" s="115">
        <v>983</v>
      </c>
      <c r="F10" s="115">
        <v>53353</v>
      </c>
      <c r="G10" s="115">
        <v>555</v>
      </c>
      <c r="H10" s="115">
        <v>794</v>
      </c>
      <c r="I10" s="116">
        <f t="shared" si="1"/>
        <v>55685</v>
      </c>
      <c r="J10" s="86">
        <v>1480199</v>
      </c>
      <c r="K10" s="86">
        <v>774.2</v>
      </c>
      <c r="L10" s="86">
        <v>85088</v>
      </c>
      <c r="M10" s="86">
        <v>3171.75</v>
      </c>
      <c r="N10" s="83">
        <v>183762.65</v>
      </c>
      <c r="O10" s="86">
        <v>19745</v>
      </c>
      <c r="P10" s="86">
        <v>42240.53</v>
      </c>
      <c r="Q10" s="86">
        <v>44</v>
      </c>
      <c r="R10" s="121">
        <v>0</v>
      </c>
      <c r="S10" s="121">
        <v>10</v>
      </c>
      <c r="T10" s="118">
        <f t="shared" si="2"/>
        <v>1815035.13</v>
      </c>
    </row>
    <row r="11" spans="1:20" ht="15">
      <c r="A11" s="113">
        <v>2008</v>
      </c>
      <c r="B11" s="110">
        <v>299708</v>
      </c>
      <c r="C11" s="110">
        <v>39034</v>
      </c>
      <c r="D11" s="116">
        <f t="shared" si="0"/>
        <v>338742</v>
      </c>
      <c r="E11" s="110">
        <v>791</v>
      </c>
      <c r="F11" s="110">
        <v>44068</v>
      </c>
      <c r="G11" s="110">
        <v>426</v>
      </c>
      <c r="H11" s="110">
        <v>1102</v>
      </c>
      <c r="I11" s="116">
        <f t="shared" si="1"/>
        <v>46387</v>
      </c>
      <c r="J11" s="83">
        <v>1467719</v>
      </c>
      <c r="K11" s="83">
        <v>1846.19</v>
      </c>
      <c r="L11" s="83">
        <v>77961</v>
      </c>
      <c r="M11" s="83">
        <v>15533</v>
      </c>
      <c r="N11" s="83">
        <v>166426.51</v>
      </c>
      <c r="O11" s="83">
        <v>25805</v>
      </c>
      <c r="P11" s="83">
        <v>35062.05</v>
      </c>
      <c r="Q11" s="83">
        <v>0</v>
      </c>
      <c r="R11" s="118">
        <v>0</v>
      </c>
      <c r="S11" s="118">
        <v>0</v>
      </c>
      <c r="T11" s="118">
        <f t="shared" si="2"/>
        <v>1790352.75</v>
      </c>
    </row>
    <row r="13" spans="1:2" ht="14.25">
      <c r="A13" s="109" t="s">
        <v>91</v>
      </c>
      <c r="B13" s="75" t="s">
        <v>113</v>
      </c>
    </row>
    <row r="14" spans="1:2" ht="14.25">
      <c r="A14" s="113">
        <v>2002</v>
      </c>
      <c r="B14" s="116">
        <v>557</v>
      </c>
    </row>
    <row r="15" spans="1:2" ht="14.25">
      <c r="A15" s="113">
        <v>2003</v>
      </c>
      <c r="B15" s="116">
        <v>825</v>
      </c>
    </row>
    <row r="16" spans="1:2" ht="14.25">
      <c r="A16" s="119">
        <v>2004</v>
      </c>
      <c r="B16" s="122">
        <v>998</v>
      </c>
    </row>
    <row r="17" spans="1:2" ht="14.25">
      <c r="A17" s="119">
        <v>2005</v>
      </c>
      <c r="B17" s="122">
        <v>1037</v>
      </c>
    </row>
    <row r="18" spans="1:2" ht="14.25">
      <c r="A18" s="113">
        <v>2006</v>
      </c>
      <c r="B18" s="116">
        <v>1089</v>
      </c>
    </row>
    <row r="19" spans="1:2" ht="14.25">
      <c r="A19" s="113">
        <v>2007</v>
      </c>
      <c r="B19" s="116">
        <v>983</v>
      </c>
    </row>
    <row r="20" spans="1:2" ht="14.25">
      <c r="A20" s="113">
        <v>2008</v>
      </c>
      <c r="B20" s="111">
        <v>791</v>
      </c>
    </row>
    <row r="24" spans="1:2" ht="12.75">
      <c r="A24" s="55" t="s">
        <v>91</v>
      </c>
      <c r="B24" s="2" t="s">
        <v>114</v>
      </c>
    </row>
    <row r="25" spans="1:2" ht="12.75">
      <c r="A25" s="77">
        <v>2002</v>
      </c>
      <c r="B25" s="123">
        <v>31283</v>
      </c>
    </row>
    <row r="26" spans="1:2" ht="12.75">
      <c r="A26" s="77">
        <v>2003</v>
      </c>
      <c r="B26" s="123">
        <v>37782</v>
      </c>
    </row>
    <row r="27" spans="1:2" ht="12.75">
      <c r="A27" s="84">
        <v>2004</v>
      </c>
      <c r="B27" s="123">
        <v>43823</v>
      </c>
    </row>
    <row r="28" spans="1:2" ht="12.75">
      <c r="A28" s="84">
        <v>2005</v>
      </c>
      <c r="B28" s="123">
        <v>47107</v>
      </c>
    </row>
    <row r="29" spans="1:2" ht="12.75">
      <c r="A29" s="77">
        <v>2006</v>
      </c>
      <c r="B29" s="123">
        <v>52357</v>
      </c>
    </row>
    <row r="30" spans="1:2" ht="12.75">
      <c r="A30" s="77">
        <v>2007</v>
      </c>
      <c r="B30" s="123">
        <v>55685</v>
      </c>
    </row>
    <row r="31" spans="1:2" ht="12.75">
      <c r="A31" s="77">
        <v>2008</v>
      </c>
      <c r="B31" s="123">
        <v>46387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91">
      <selection activeCell="L102" sqref="L102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0" customWidth="1"/>
    <col min="9" max="9" width="13.7109375" style="1" customWidth="1"/>
    <col min="10" max="10" width="11.140625" style="1" customWidth="1"/>
  </cols>
  <sheetData>
    <row r="1" spans="1:10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6.25">
      <c r="A2" s="125" t="s">
        <v>21</v>
      </c>
      <c r="B2" s="125"/>
      <c r="C2" s="126" t="s">
        <v>2</v>
      </c>
      <c r="D2" s="126"/>
      <c r="E2" s="126" t="s">
        <v>3</v>
      </c>
      <c r="F2" s="126"/>
      <c r="G2" s="126"/>
      <c r="H2" s="2"/>
      <c r="I2" s="3" t="s">
        <v>4</v>
      </c>
      <c r="J2" s="4" t="s">
        <v>5</v>
      </c>
    </row>
    <row r="3" spans="1:256" s="38" customFormat="1" ht="12.75">
      <c r="A3" s="4" t="s">
        <v>6</v>
      </c>
      <c r="B3" s="4" t="s">
        <v>7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14</v>
      </c>
      <c r="IM3"/>
      <c r="IN3"/>
      <c r="IO3"/>
      <c r="IP3"/>
      <c r="IQ3"/>
      <c r="IR3"/>
      <c r="IS3"/>
      <c r="IT3"/>
      <c r="IU3"/>
      <c r="IV3"/>
    </row>
    <row r="4" spans="1:10" ht="13.5" customHeight="1">
      <c r="A4" s="39">
        <v>40575</v>
      </c>
      <c r="B4" s="40" t="s">
        <v>15</v>
      </c>
      <c r="C4" s="31">
        <v>240</v>
      </c>
      <c r="D4" s="31">
        <v>40</v>
      </c>
      <c r="E4" s="31">
        <v>1</v>
      </c>
      <c r="F4" s="31">
        <v>52</v>
      </c>
      <c r="G4" s="31"/>
      <c r="H4" s="31"/>
      <c r="I4" s="18">
        <f aca="true" t="shared" si="0" ref="I4:I31">SUM(C4*5,D4*0,E4*9,F4*5,G4*3)</f>
        <v>1469</v>
      </c>
      <c r="J4" s="41"/>
    </row>
    <row r="5" spans="1:10" ht="13.5" customHeight="1">
      <c r="A5" s="42"/>
      <c r="B5" s="40" t="s">
        <v>17</v>
      </c>
      <c r="C5" s="31">
        <v>255</v>
      </c>
      <c r="D5" s="31">
        <v>70</v>
      </c>
      <c r="E5" s="31">
        <v>2</v>
      </c>
      <c r="F5" s="31">
        <v>56</v>
      </c>
      <c r="G5" s="31">
        <v>1</v>
      </c>
      <c r="H5" s="31"/>
      <c r="I5" s="18">
        <f t="shared" si="0"/>
        <v>1576</v>
      </c>
      <c r="J5" s="41"/>
    </row>
    <row r="6" spans="1:10" ht="13.5" customHeight="1">
      <c r="A6" s="43"/>
      <c r="B6" s="40">
        <v>920</v>
      </c>
      <c r="C6" s="31">
        <v>237</v>
      </c>
      <c r="D6" s="31">
        <v>36</v>
      </c>
      <c r="E6" s="31"/>
      <c r="F6" s="31"/>
      <c r="G6" s="31"/>
      <c r="H6" s="31"/>
      <c r="I6" s="18">
        <f t="shared" si="0"/>
        <v>1185</v>
      </c>
      <c r="J6" s="19"/>
    </row>
    <row r="7" spans="1:10" ht="13.5" customHeight="1">
      <c r="A7" s="43"/>
      <c r="B7" s="44" t="s">
        <v>18</v>
      </c>
      <c r="C7" s="31">
        <v>86</v>
      </c>
      <c r="D7" s="31">
        <v>11</v>
      </c>
      <c r="E7" s="31"/>
      <c r="F7" s="31"/>
      <c r="G7" s="31"/>
      <c r="H7" s="45"/>
      <c r="I7" s="18">
        <f t="shared" si="0"/>
        <v>430</v>
      </c>
      <c r="J7" s="22">
        <f>SUM(I4:I7)</f>
        <v>4660</v>
      </c>
    </row>
    <row r="8" spans="1:10" ht="13.5" customHeight="1">
      <c r="A8" s="15">
        <v>40576</v>
      </c>
      <c r="B8" s="16" t="s">
        <v>15</v>
      </c>
      <c r="C8" s="17">
        <v>170</v>
      </c>
      <c r="D8" s="17">
        <v>41</v>
      </c>
      <c r="E8" s="17"/>
      <c r="F8" s="17">
        <v>39</v>
      </c>
      <c r="G8" s="17">
        <v>1</v>
      </c>
      <c r="H8" s="17"/>
      <c r="I8" s="18">
        <f t="shared" si="0"/>
        <v>1048</v>
      </c>
      <c r="J8" s="22"/>
    </row>
    <row r="9" spans="1:10" ht="13.5" customHeight="1">
      <c r="A9" s="20"/>
      <c r="B9" s="16" t="s">
        <v>19</v>
      </c>
      <c r="C9" s="17">
        <v>267</v>
      </c>
      <c r="D9" s="17">
        <v>75</v>
      </c>
      <c r="E9" s="17">
        <v>1</v>
      </c>
      <c r="F9" s="17">
        <v>55</v>
      </c>
      <c r="G9" s="17">
        <v>1</v>
      </c>
      <c r="H9" s="17">
        <v>1</v>
      </c>
      <c r="I9" s="18">
        <f t="shared" si="0"/>
        <v>1622</v>
      </c>
      <c r="J9" s="22"/>
    </row>
    <row r="10" spans="1:10" ht="13.5" customHeight="1">
      <c r="A10"/>
      <c r="B10" s="16">
        <v>920</v>
      </c>
      <c r="C10" s="17">
        <v>180</v>
      </c>
      <c r="D10" s="17">
        <v>7</v>
      </c>
      <c r="E10" s="17"/>
      <c r="F10" s="17"/>
      <c r="G10" s="17"/>
      <c r="H10" s="17"/>
      <c r="I10" s="18">
        <f t="shared" si="0"/>
        <v>900</v>
      </c>
      <c r="J10" s="22"/>
    </row>
    <row r="11" spans="1:10" ht="13.5" customHeight="1">
      <c r="A11"/>
      <c r="B11" s="21" t="s">
        <v>18</v>
      </c>
      <c r="C11" s="17">
        <v>74</v>
      </c>
      <c r="D11" s="17">
        <v>7</v>
      </c>
      <c r="E11" s="17"/>
      <c r="F11" s="17"/>
      <c r="G11" s="17"/>
      <c r="H11" s="17"/>
      <c r="I11" s="18">
        <f t="shared" si="0"/>
        <v>370</v>
      </c>
      <c r="J11" s="22">
        <f>SUM(I8:I11)+15</f>
        <v>3955</v>
      </c>
    </row>
    <row r="12" spans="1:10" ht="13.5" customHeight="1">
      <c r="A12" s="15">
        <v>40577</v>
      </c>
      <c r="B12" s="16" t="s">
        <v>15</v>
      </c>
      <c r="C12" s="17">
        <v>223</v>
      </c>
      <c r="D12" s="17">
        <v>31</v>
      </c>
      <c r="E12" s="17"/>
      <c r="F12" s="17">
        <v>28</v>
      </c>
      <c r="G12" s="17"/>
      <c r="H12" s="17"/>
      <c r="I12" s="18">
        <f t="shared" si="0"/>
        <v>1255</v>
      </c>
      <c r="J12" s="22"/>
    </row>
    <row r="13" spans="1:10" ht="13.5" customHeight="1">
      <c r="A13"/>
      <c r="B13" s="16" t="s">
        <v>19</v>
      </c>
      <c r="C13" s="17">
        <v>261</v>
      </c>
      <c r="D13" s="17">
        <v>68</v>
      </c>
      <c r="E13" s="17"/>
      <c r="F13" s="17">
        <v>50</v>
      </c>
      <c r="G13" s="17"/>
      <c r="H13" s="17"/>
      <c r="I13" s="18">
        <f t="shared" si="0"/>
        <v>1555</v>
      </c>
      <c r="J13" s="22"/>
    </row>
    <row r="14" spans="1:10" ht="13.5" customHeight="1">
      <c r="A14" s="15"/>
      <c r="B14" s="26">
        <v>920</v>
      </c>
      <c r="C14" s="17">
        <v>168</v>
      </c>
      <c r="D14" s="17">
        <v>4</v>
      </c>
      <c r="E14" s="17"/>
      <c r="F14" s="17"/>
      <c r="G14" s="17"/>
      <c r="H14" s="17"/>
      <c r="I14" s="18">
        <f t="shared" si="0"/>
        <v>840</v>
      </c>
      <c r="J14" s="22"/>
    </row>
    <row r="15" spans="1:10" ht="13.5" customHeight="1">
      <c r="A15" s="15"/>
      <c r="B15" s="21" t="s">
        <v>18</v>
      </c>
      <c r="C15" s="17">
        <v>113</v>
      </c>
      <c r="D15" s="17">
        <v>53</v>
      </c>
      <c r="E15" s="17"/>
      <c r="F15" s="17"/>
      <c r="G15" s="17"/>
      <c r="H15" s="17"/>
      <c r="I15" s="18">
        <f t="shared" si="0"/>
        <v>565</v>
      </c>
      <c r="J15" s="22">
        <f>SUM(I12:I15)</f>
        <v>4215</v>
      </c>
    </row>
    <row r="16" spans="1:10" ht="13.5" customHeight="1">
      <c r="A16" s="15">
        <v>40578</v>
      </c>
      <c r="B16" s="16" t="s">
        <v>15</v>
      </c>
      <c r="C16" s="17">
        <v>285</v>
      </c>
      <c r="D16" s="17">
        <v>58</v>
      </c>
      <c r="E16" s="17"/>
      <c r="F16" s="17">
        <v>50</v>
      </c>
      <c r="G16" s="17"/>
      <c r="H16" s="17"/>
      <c r="I16" s="18">
        <f t="shared" si="0"/>
        <v>1675</v>
      </c>
      <c r="J16" s="22"/>
    </row>
    <row r="17" spans="1:10" ht="12">
      <c r="A17" s="15"/>
      <c r="B17" s="16" t="s">
        <v>17</v>
      </c>
      <c r="C17" s="17">
        <v>237</v>
      </c>
      <c r="D17" s="17">
        <v>30</v>
      </c>
      <c r="E17" s="17"/>
      <c r="F17" s="17">
        <v>39</v>
      </c>
      <c r="G17" s="17"/>
      <c r="H17" s="17"/>
      <c r="I17" s="18">
        <f t="shared" si="0"/>
        <v>1380</v>
      </c>
      <c r="J17" s="22"/>
    </row>
    <row r="18" spans="1:10" ht="12">
      <c r="A18" s="15"/>
      <c r="B18" s="16">
        <v>920</v>
      </c>
      <c r="C18" s="17">
        <v>216</v>
      </c>
      <c r="D18" s="17">
        <v>18</v>
      </c>
      <c r="E18" s="17"/>
      <c r="F18" s="17"/>
      <c r="G18" s="17"/>
      <c r="H18" s="17"/>
      <c r="I18" s="18">
        <f t="shared" si="0"/>
        <v>1080</v>
      </c>
      <c r="J18" s="22"/>
    </row>
    <row r="19" spans="1:10" ht="12.75">
      <c r="A19" s="15"/>
      <c r="B19" s="21" t="s">
        <v>18</v>
      </c>
      <c r="C19" s="17">
        <v>74</v>
      </c>
      <c r="D19" s="17">
        <v>14</v>
      </c>
      <c r="E19" s="17"/>
      <c r="F19" s="17"/>
      <c r="G19" s="17"/>
      <c r="H19" s="17"/>
      <c r="I19" s="18">
        <f t="shared" si="0"/>
        <v>370</v>
      </c>
      <c r="J19" s="22">
        <f>SUM(I16:I19)</f>
        <v>4505</v>
      </c>
    </row>
    <row r="20" spans="1:10" ht="13.5" customHeight="1">
      <c r="A20" s="15">
        <v>40579</v>
      </c>
      <c r="B20" s="16" t="s">
        <v>15</v>
      </c>
      <c r="C20" s="17">
        <v>440</v>
      </c>
      <c r="D20" s="17">
        <v>63</v>
      </c>
      <c r="E20" s="17"/>
      <c r="F20" s="17">
        <v>95</v>
      </c>
      <c r="G20" s="17">
        <v>3</v>
      </c>
      <c r="H20" s="17"/>
      <c r="I20" s="18">
        <f t="shared" si="0"/>
        <v>2684</v>
      </c>
      <c r="J20" s="19"/>
    </row>
    <row r="21" spans="1:10" ht="12.75">
      <c r="A21" s="15"/>
      <c r="B21" s="16" t="s">
        <v>17</v>
      </c>
      <c r="C21" s="17">
        <v>907</v>
      </c>
      <c r="D21" s="17">
        <v>25</v>
      </c>
      <c r="E21" s="17"/>
      <c r="F21" s="17">
        <v>256</v>
      </c>
      <c r="G21" s="17"/>
      <c r="H21" s="17"/>
      <c r="I21" s="18">
        <f t="shared" si="0"/>
        <v>5815</v>
      </c>
      <c r="J21" s="19"/>
    </row>
    <row r="22" spans="1:10" ht="12.75">
      <c r="A22" s="15"/>
      <c r="B22" s="16">
        <v>920</v>
      </c>
      <c r="C22" s="17">
        <v>342</v>
      </c>
      <c r="D22" s="17">
        <v>28</v>
      </c>
      <c r="E22" s="17"/>
      <c r="F22" s="17"/>
      <c r="G22" s="17"/>
      <c r="H22" s="17"/>
      <c r="I22" s="18">
        <f t="shared" si="0"/>
        <v>1710</v>
      </c>
      <c r="J22" s="19"/>
    </row>
    <row r="23" spans="1:10" ht="12.75">
      <c r="A23" s="15"/>
      <c r="B23" s="21" t="s">
        <v>18</v>
      </c>
      <c r="C23" s="17">
        <v>164</v>
      </c>
      <c r="D23" s="17">
        <v>71</v>
      </c>
      <c r="E23" s="17"/>
      <c r="F23" s="17"/>
      <c r="G23" s="17"/>
      <c r="H23" s="17"/>
      <c r="I23" s="18">
        <f t="shared" si="0"/>
        <v>820</v>
      </c>
      <c r="J23" s="22">
        <f>SUM(I20:I23)</f>
        <v>11029</v>
      </c>
    </row>
    <row r="24" spans="1:10" ht="12">
      <c r="A24" s="15">
        <v>40580</v>
      </c>
      <c r="B24" s="16" t="s">
        <v>15</v>
      </c>
      <c r="C24" s="17">
        <v>934</v>
      </c>
      <c r="D24" s="17">
        <v>231</v>
      </c>
      <c r="E24" s="17"/>
      <c r="F24" s="17">
        <v>141</v>
      </c>
      <c r="G24" s="17"/>
      <c r="H24" s="17"/>
      <c r="I24" s="18">
        <f t="shared" si="0"/>
        <v>5375</v>
      </c>
      <c r="J24" s="22"/>
    </row>
    <row r="25" spans="1:10" ht="12">
      <c r="A25" s="15"/>
      <c r="B25" s="16" t="s">
        <v>19</v>
      </c>
      <c r="C25" s="17">
        <v>889</v>
      </c>
      <c r="D25" s="17">
        <v>63</v>
      </c>
      <c r="E25" s="17"/>
      <c r="F25" s="17">
        <v>272</v>
      </c>
      <c r="G25" s="17">
        <v>1</v>
      </c>
      <c r="H25" s="17" t="s">
        <v>22</v>
      </c>
      <c r="I25" s="18">
        <f t="shared" si="0"/>
        <v>5808</v>
      </c>
      <c r="J25" s="22"/>
    </row>
    <row r="26" spans="1:10" ht="12">
      <c r="A26" s="15"/>
      <c r="B26" s="16">
        <v>920</v>
      </c>
      <c r="C26" s="17">
        <v>487</v>
      </c>
      <c r="D26" s="17">
        <v>50</v>
      </c>
      <c r="E26" s="17"/>
      <c r="F26" s="17"/>
      <c r="G26" s="17"/>
      <c r="H26" s="17"/>
      <c r="I26" s="18">
        <f t="shared" si="0"/>
        <v>2435</v>
      </c>
      <c r="J26" s="22"/>
    </row>
    <row r="27" spans="1:10" ht="12.75">
      <c r="A27" s="15"/>
      <c r="B27" s="21" t="s">
        <v>18</v>
      </c>
      <c r="C27" s="17">
        <v>187</v>
      </c>
      <c r="D27" s="17">
        <v>44</v>
      </c>
      <c r="E27" s="17"/>
      <c r="F27" s="17"/>
      <c r="G27" s="17"/>
      <c r="H27" s="17"/>
      <c r="I27" s="18">
        <f t="shared" si="0"/>
        <v>935</v>
      </c>
      <c r="J27" s="22">
        <f>SUM(I24:I27)</f>
        <v>14553</v>
      </c>
    </row>
    <row r="28" spans="1:10" ht="12">
      <c r="A28" s="15">
        <v>40581</v>
      </c>
      <c r="B28" s="16" t="s">
        <v>15</v>
      </c>
      <c r="C28" s="28">
        <v>182</v>
      </c>
      <c r="D28" s="28">
        <v>30</v>
      </c>
      <c r="E28" s="28"/>
      <c r="F28" s="28">
        <v>1</v>
      </c>
      <c r="G28" s="28"/>
      <c r="H28" s="17"/>
      <c r="I28" s="18">
        <f t="shared" si="0"/>
        <v>915</v>
      </c>
      <c r="J28" s="22"/>
    </row>
    <row r="29" spans="1:10" ht="12">
      <c r="A29" s="15"/>
      <c r="B29" s="16" t="s">
        <v>19</v>
      </c>
      <c r="C29" s="28">
        <v>242</v>
      </c>
      <c r="D29" s="28">
        <v>35</v>
      </c>
      <c r="E29" s="28"/>
      <c r="F29" s="28">
        <v>70</v>
      </c>
      <c r="G29" s="28"/>
      <c r="H29" s="17"/>
      <c r="I29" s="18">
        <f t="shared" si="0"/>
        <v>1560</v>
      </c>
      <c r="J29" s="22"/>
    </row>
    <row r="30" spans="1:10" ht="12">
      <c r="A30" s="15"/>
      <c r="B30" s="16">
        <v>920</v>
      </c>
      <c r="C30" s="17">
        <v>136</v>
      </c>
      <c r="D30" s="17">
        <v>11</v>
      </c>
      <c r="E30" s="17"/>
      <c r="F30" s="17"/>
      <c r="G30" s="17"/>
      <c r="H30" s="17"/>
      <c r="I30" s="18">
        <f t="shared" si="0"/>
        <v>680</v>
      </c>
      <c r="J30" s="22"/>
    </row>
    <row r="31" spans="1:10" ht="12.75">
      <c r="A31" s="15"/>
      <c r="B31" s="21" t="s">
        <v>18</v>
      </c>
      <c r="C31" s="17">
        <v>53</v>
      </c>
      <c r="D31" s="17">
        <v>36</v>
      </c>
      <c r="E31" s="17"/>
      <c r="F31" s="17"/>
      <c r="G31" s="17"/>
      <c r="H31" s="17"/>
      <c r="I31" s="18">
        <f t="shared" si="0"/>
        <v>265</v>
      </c>
      <c r="J31" s="22">
        <f>SUM(I28:I31)</f>
        <v>3420</v>
      </c>
    </row>
    <row r="32" spans="1:10" ht="12.75">
      <c r="A32" s="127" t="s">
        <v>20</v>
      </c>
      <c r="B32" s="127">
        <v>920</v>
      </c>
      <c r="C32" s="23">
        <f aca="true" t="shared" si="1" ref="C32:I32">SUM(C4:C31)</f>
        <v>8049</v>
      </c>
      <c r="D32" s="23">
        <f t="shared" si="1"/>
        <v>1250</v>
      </c>
      <c r="E32" s="24">
        <f t="shared" si="1"/>
        <v>4</v>
      </c>
      <c r="F32" s="24">
        <f t="shared" si="1"/>
        <v>1204</v>
      </c>
      <c r="G32" s="24">
        <f t="shared" si="1"/>
        <v>7</v>
      </c>
      <c r="H32" s="24">
        <f t="shared" si="1"/>
        <v>1</v>
      </c>
      <c r="I32" s="24">
        <f t="shared" si="1"/>
        <v>46322</v>
      </c>
      <c r="J32" s="25">
        <f>SUM(J7,J11,J15,J19,J23,J27,J31)</f>
        <v>46337</v>
      </c>
    </row>
    <row r="33" spans="1:10" ht="12.75">
      <c r="A33" s="15">
        <v>40582</v>
      </c>
      <c r="B33" s="16" t="s">
        <v>15</v>
      </c>
      <c r="C33" s="17">
        <v>88</v>
      </c>
      <c r="D33" s="17">
        <v>43</v>
      </c>
      <c r="E33" s="17"/>
      <c r="F33" s="17"/>
      <c r="G33" s="17"/>
      <c r="H33" s="28"/>
      <c r="I33" s="18">
        <f aca="true" t="shared" si="2" ref="I33:I60">SUM(C33*5,D33*0,E33*9,F33*5,G33*3)</f>
        <v>440</v>
      </c>
      <c r="J33" s="19"/>
    </row>
    <row r="34" spans="1:10" ht="12.75">
      <c r="A34" s="15"/>
      <c r="B34" s="16" t="s">
        <v>17</v>
      </c>
      <c r="C34" s="17">
        <v>276</v>
      </c>
      <c r="D34" s="17">
        <v>92</v>
      </c>
      <c r="E34" s="17"/>
      <c r="F34" s="17">
        <v>75</v>
      </c>
      <c r="G34" s="17">
        <v>1</v>
      </c>
      <c r="H34" s="28"/>
      <c r="I34" s="18">
        <f t="shared" si="2"/>
        <v>1758</v>
      </c>
      <c r="J34" s="19"/>
    </row>
    <row r="35" spans="1:10" ht="12.75">
      <c r="A35" s="15"/>
      <c r="B35" s="16">
        <v>920</v>
      </c>
      <c r="C35" s="17">
        <v>221</v>
      </c>
      <c r="D35" s="17">
        <v>16</v>
      </c>
      <c r="E35" s="17"/>
      <c r="F35" s="17"/>
      <c r="G35" s="17"/>
      <c r="H35" s="28"/>
      <c r="I35" s="18">
        <f t="shared" si="2"/>
        <v>1105</v>
      </c>
      <c r="J35" s="19"/>
    </row>
    <row r="36" spans="1:10" ht="12.75">
      <c r="A36" s="15"/>
      <c r="B36" s="21" t="s">
        <v>18</v>
      </c>
      <c r="C36" s="17">
        <v>44</v>
      </c>
      <c r="D36" s="17">
        <v>56</v>
      </c>
      <c r="E36" s="17"/>
      <c r="F36" s="17"/>
      <c r="G36" s="17"/>
      <c r="H36" s="28"/>
      <c r="I36" s="18">
        <f t="shared" si="2"/>
        <v>220</v>
      </c>
      <c r="J36" s="22">
        <f>SUM(I33:I36)</f>
        <v>3523</v>
      </c>
    </row>
    <row r="37" spans="1:10" ht="12.75">
      <c r="A37" s="15">
        <v>40583</v>
      </c>
      <c r="B37" s="16" t="s">
        <v>15</v>
      </c>
      <c r="C37" s="17">
        <v>195</v>
      </c>
      <c r="D37" s="17">
        <v>26</v>
      </c>
      <c r="E37" s="17"/>
      <c r="F37" s="17"/>
      <c r="G37" s="17"/>
      <c r="H37" s="29"/>
      <c r="I37" s="18">
        <f t="shared" si="2"/>
        <v>975</v>
      </c>
      <c r="J37" s="19"/>
    </row>
    <row r="38" spans="1:10" ht="12.75">
      <c r="A38" s="15"/>
      <c r="B38" s="16" t="s">
        <v>17</v>
      </c>
      <c r="C38" s="28">
        <v>196</v>
      </c>
      <c r="D38" s="28">
        <v>26</v>
      </c>
      <c r="E38" s="28"/>
      <c r="F38" s="28">
        <v>68</v>
      </c>
      <c r="G38" s="28"/>
      <c r="H38" s="17"/>
      <c r="I38" s="18">
        <f t="shared" si="2"/>
        <v>1320</v>
      </c>
      <c r="J38" s="19"/>
    </row>
    <row r="39" spans="1:10" ht="12.75">
      <c r="A39" s="15"/>
      <c r="B39" s="16">
        <v>920</v>
      </c>
      <c r="C39" s="28">
        <v>166</v>
      </c>
      <c r="D39" s="28">
        <v>45</v>
      </c>
      <c r="E39" s="28"/>
      <c r="F39" s="28"/>
      <c r="G39" s="28"/>
      <c r="H39" s="17"/>
      <c r="I39" s="18">
        <f t="shared" si="2"/>
        <v>830</v>
      </c>
      <c r="J39" s="19"/>
    </row>
    <row r="40" spans="1:10" ht="12.75">
      <c r="A40" s="15"/>
      <c r="B40" s="21" t="s">
        <v>18</v>
      </c>
      <c r="C40" s="28">
        <v>58</v>
      </c>
      <c r="D40" s="28">
        <v>11</v>
      </c>
      <c r="E40" s="28"/>
      <c r="F40" s="28"/>
      <c r="G40" s="28"/>
      <c r="H40" s="17"/>
      <c r="I40" s="18">
        <f t="shared" si="2"/>
        <v>290</v>
      </c>
      <c r="J40" s="22">
        <f>SUM(I37:I40)</f>
        <v>3415</v>
      </c>
    </row>
    <row r="41" spans="1:10" ht="12.75">
      <c r="A41" s="15">
        <v>40584</v>
      </c>
      <c r="B41" s="16" t="s">
        <v>15</v>
      </c>
      <c r="C41" s="28">
        <v>162</v>
      </c>
      <c r="D41" s="28">
        <v>43</v>
      </c>
      <c r="E41" s="28"/>
      <c r="F41" s="28"/>
      <c r="G41" s="28"/>
      <c r="H41" s="17"/>
      <c r="I41" s="18">
        <f t="shared" si="2"/>
        <v>810</v>
      </c>
      <c r="J41" s="19"/>
    </row>
    <row r="42" spans="1:10" ht="12.75">
      <c r="A42" s="15"/>
      <c r="B42" s="16" t="s">
        <v>19</v>
      </c>
      <c r="C42" s="17">
        <v>285</v>
      </c>
      <c r="D42" s="17">
        <v>61</v>
      </c>
      <c r="E42" s="17"/>
      <c r="F42" s="17">
        <v>72</v>
      </c>
      <c r="G42" s="30">
        <v>1</v>
      </c>
      <c r="H42" s="17"/>
      <c r="I42" s="18">
        <f t="shared" si="2"/>
        <v>1788</v>
      </c>
      <c r="J42" s="19"/>
    </row>
    <row r="43" spans="1:10" ht="12.75">
      <c r="A43" s="15"/>
      <c r="B43" s="16">
        <v>920</v>
      </c>
      <c r="C43" s="17">
        <v>192</v>
      </c>
      <c r="D43" s="17">
        <v>12</v>
      </c>
      <c r="E43" s="17"/>
      <c r="F43" s="17"/>
      <c r="G43" s="30"/>
      <c r="H43" s="17"/>
      <c r="I43" s="18">
        <f t="shared" si="2"/>
        <v>960</v>
      </c>
      <c r="J43" s="19"/>
    </row>
    <row r="44" spans="1:10" ht="12.75">
      <c r="A44" s="15"/>
      <c r="B44" s="21" t="s">
        <v>18</v>
      </c>
      <c r="C44" s="17">
        <v>48</v>
      </c>
      <c r="D44" s="17">
        <v>29</v>
      </c>
      <c r="E44" s="17"/>
      <c r="F44" s="17"/>
      <c r="G44" s="30"/>
      <c r="H44" s="17"/>
      <c r="I44" s="18">
        <f t="shared" si="2"/>
        <v>240</v>
      </c>
      <c r="J44" s="22">
        <f>SUM(I41:I44)</f>
        <v>3798</v>
      </c>
    </row>
    <row r="45" spans="1:10" ht="12">
      <c r="A45" s="15">
        <v>40585</v>
      </c>
      <c r="B45" s="16" t="s">
        <v>15</v>
      </c>
      <c r="C45" s="17">
        <v>240</v>
      </c>
      <c r="D45" s="17">
        <v>14</v>
      </c>
      <c r="E45" s="17"/>
      <c r="F45" s="17">
        <v>29</v>
      </c>
      <c r="G45" s="30"/>
      <c r="H45" s="17"/>
      <c r="I45" s="18">
        <f t="shared" si="2"/>
        <v>1345</v>
      </c>
      <c r="J45" s="22"/>
    </row>
    <row r="46" spans="1:10" ht="12">
      <c r="A46" s="15"/>
      <c r="B46" s="16" t="s">
        <v>19</v>
      </c>
      <c r="C46" s="17">
        <v>320</v>
      </c>
      <c r="D46" s="17">
        <v>47</v>
      </c>
      <c r="E46" s="17"/>
      <c r="F46" s="17">
        <v>34</v>
      </c>
      <c r="G46" s="30"/>
      <c r="H46" s="17"/>
      <c r="I46" s="18">
        <f t="shared" si="2"/>
        <v>1770</v>
      </c>
      <c r="J46" s="22"/>
    </row>
    <row r="47" spans="1:10" ht="12">
      <c r="A47" s="15"/>
      <c r="B47" s="26">
        <v>920</v>
      </c>
      <c r="C47" s="17">
        <v>301</v>
      </c>
      <c r="D47" s="17">
        <v>16</v>
      </c>
      <c r="E47" s="17"/>
      <c r="F47" s="17"/>
      <c r="G47" s="30"/>
      <c r="H47" s="17"/>
      <c r="I47" s="18">
        <f t="shared" si="2"/>
        <v>1505</v>
      </c>
      <c r="J47" s="22"/>
    </row>
    <row r="48" spans="1:10" ht="12.75">
      <c r="A48" s="15"/>
      <c r="B48" s="21" t="s">
        <v>18</v>
      </c>
      <c r="C48" s="17">
        <v>94</v>
      </c>
      <c r="D48" s="17">
        <v>31</v>
      </c>
      <c r="E48" s="17"/>
      <c r="F48" s="17"/>
      <c r="G48" s="30"/>
      <c r="H48" s="17"/>
      <c r="I48" s="18">
        <f t="shared" si="2"/>
        <v>470</v>
      </c>
      <c r="J48" s="22">
        <f>SUM(I45:I48)</f>
        <v>5090</v>
      </c>
    </row>
    <row r="49" spans="1:10" ht="12.75">
      <c r="A49" s="15">
        <v>40586</v>
      </c>
      <c r="B49" s="16" t="s">
        <v>15</v>
      </c>
      <c r="C49" s="17">
        <v>679</v>
      </c>
      <c r="D49" s="17">
        <v>88</v>
      </c>
      <c r="E49" s="17"/>
      <c r="F49" s="17">
        <v>175</v>
      </c>
      <c r="G49" s="30">
        <v>2</v>
      </c>
      <c r="H49" s="17" t="s">
        <v>23</v>
      </c>
      <c r="I49" s="18">
        <f t="shared" si="2"/>
        <v>4276</v>
      </c>
      <c r="J49" s="19"/>
    </row>
    <row r="50" spans="1:10" ht="12.75">
      <c r="A50" s="15"/>
      <c r="B50" s="16" t="s">
        <v>17</v>
      </c>
      <c r="C50" s="17">
        <v>623</v>
      </c>
      <c r="D50" s="17">
        <v>106</v>
      </c>
      <c r="E50" s="17">
        <v>1</v>
      </c>
      <c r="F50" s="17">
        <v>153</v>
      </c>
      <c r="G50" s="30">
        <v>2</v>
      </c>
      <c r="H50" s="17"/>
      <c r="I50" s="18">
        <f t="shared" si="2"/>
        <v>3895</v>
      </c>
      <c r="J50" s="19"/>
    </row>
    <row r="51" spans="1:10" ht="12.75">
      <c r="A51" s="15"/>
      <c r="B51" s="16">
        <v>920</v>
      </c>
      <c r="C51" s="17">
        <v>340</v>
      </c>
      <c r="D51" s="17">
        <v>34</v>
      </c>
      <c r="E51" s="17"/>
      <c r="F51" s="17"/>
      <c r="G51" s="30"/>
      <c r="H51" s="28"/>
      <c r="I51" s="18">
        <f t="shared" si="2"/>
        <v>1700</v>
      </c>
      <c r="J51" s="19"/>
    </row>
    <row r="52" spans="1:10" ht="12.75">
      <c r="A52" s="15"/>
      <c r="B52" s="21" t="s">
        <v>18</v>
      </c>
      <c r="C52" s="28">
        <v>145</v>
      </c>
      <c r="D52" s="28">
        <v>50</v>
      </c>
      <c r="E52" s="28"/>
      <c r="F52" s="28"/>
      <c r="G52" s="30"/>
      <c r="H52" s="28"/>
      <c r="I52" s="18">
        <f t="shared" si="2"/>
        <v>725</v>
      </c>
      <c r="J52" s="22">
        <f>SUM(I49:I52)</f>
        <v>10596</v>
      </c>
    </row>
    <row r="53" spans="1:10" ht="12.75">
      <c r="A53" s="15">
        <v>40587</v>
      </c>
      <c r="B53" s="16" t="s">
        <v>15</v>
      </c>
      <c r="C53" s="28">
        <v>871</v>
      </c>
      <c r="D53" s="28">
        <v>126</v>
      </c>
      <c r="E53" s="28">
        <v>1</v>
      </c>
      <c r="F53" s="28">
        <v>191</v>
      </c>
      <c r="G53" s="30">
        <v>3</v>
      </c>
      <c r="H53" s="28"/>
      <c r="I53" s="18">
        <f t="shared" si="2"/>
        <v>5328</v>
      </c>
      <c r="J53" s="19"/>
    </row>
    <row r="54" spans="1:10" ht="12.75">
      <c r="A54" s="15"/>
      <c r="B54" s="16" t="s">
        <v>17</v>
      </c>
      <c r="C54" s="28">
        <v>953</v>
      </c>
      <c r="D54" s="28">
        <v>46</v>
      </c>
      <c r="E54" s="28">
        <v>2</v>
      </c>
      <c r="F54" s="28">
        <v>193</v>
      </c>
      <c r="G54" s="30">
        <v>0</v>
      </c>
      <c r="H54" s="28"/>
      <c r="I54" s="18">
        <f t="shared" si="2"/>
        <v>5748</v>
      </c>
      <c r="J54" s="19"/>
    </row>
    <row r="55" spans="1:10" ht="12.75">
      <c r="A55" s="15"/>
      <c r="B55" s="16">
        <v>920</v>
      </c>
      <c r="C55" s="28">
        <v>481</v>
      </c>
      <c r="D55" s="28">
        <v>44</v>
      </c>
      <c r="E55" s="28"/>
      <c r="F55" s="28"/>
      <c r="G55" s="30"/>
      <c r="H55" s="28"/>
      <c r="I55" s="18">
        <f t="shared" si="2"/>
        <v>2405</v>
      </c>
      <c r="J55" s="19"/>
    </row>
    <row r="56" spans="1:10" ht="12.75">
      <c r="A56" s="15"/>
      <c r="B56" s="21" t="s">
        <v>18</v>
      </c>
      <c r="C56" s="28">
        <v>234</v>
      </c>
      <c r="D56" s="28">
        <v>66</v>
      </c>
      <c r="E56" s="28"/>
      <c r="F56" s="28"/>
      <c r="G56" s="30"/>
      <c r="H56" s="28"/>
      <c r="I56" s="18">
        <f t="shared" si="2"/>
        <v>1170</v>
      </c>
      <c r="J56" s="22">
        <f>SUM(I53:I56)</f>
        <v>14651</v>
      </c>
    </row>
    <row r="57" spans="1:10" ht="12.75">
      <c r="A57" s="15">
        <v>40588</v>
      </c>
      <c r="B57" s="16" t="s">
        <v>15</v>
      </c>
      <c r="C57" s="28">
        <v>234</v>
      </c>
      <c r="D57" s="28">
        <v>59</v>
      </c>
      <c r="E57" s="28"/>
      <c r="F57" s="28">
        <v>36</v>
      </c>
      <c r="G57" s="28"/>
      <c r="H57" s="30"/>
      <c r="I57" s="18">
        <f t="shared" si="2"/>
        <v>1350</v>
      </c>
      <c r="J57" s="19"/>
    </row>
    <row r="58" spans="1:10" ht="12.75">
      <c r="A58" s="15"/>
      <c r="B58" s="16" t="s">
        <v>19</v>
      </c>
      <c r="C58" s="28">
        <v>129</v>
      </c>
      <c r="D58" s="28">
        <v>32</v>
      </c>
      <c r="E58" s="28">
        <v>1</v>
      </c>
      <c r="F58" s="28">
        <v>18</v>
      </c>
      <c r="G58" s="28">
        <v>1</v>
      </c>
      <c r="H58" s="30"/>
      <c r="I58" s="18">
        <f t="shared" si="2"/>
        <v>747</v>
      </c>
      <c r="J58" s="19"/>
    </row>
    <row r="59" spans="1:10" ht="12.75">
      <c r="A59" s="15"/>
      <c r="B59" s="16">
        <v>920</v>
      </c>
      <c r="C59" s="17">
        <v>197</v>
      </c>
      <c r="D59" s="17">
        <v>15</v>
      </c>
      <c r="E59" s="17"/>
      <c r="F59" s="17"/>
      <c r="G59" s="17"/>
      <c r="H59" s="30"/>
      <c r="I59" s="18">
        <f t="shared" si="2"/>
        <v>985</v>
      </c>
      <c r="J59" s="19"/>
    </row>
    <row r="60" spans="1:10" ht="12.75">
      <c r="A60" s="15"/>
      <c r="B60" s="21" t="s">
        <v>18</v>
      </c>
      <c r="C60" s="17">
        <v>62</v>
      </c>
      <c r="D60" s="17">
        <v>30</v>
      </c>
      <c r="E60" s="17"/>
      <c r="F60" s="17"/>
      <c r="G60" s="17"/>
      <c r="H60" s="30"/>
      <c r="I60" s="18">
        <f t="shared" si="2"/>
        <v>310</v>
      </c>
      <c r="J60" s="22">
        <f>SUM(I57:I60)</f>
        <v>3392</v>
      </c>
    </row>
    <row r="61" spans="1:10" ht="12.75">
      <c r="A61" s="127" t="s">
        <v>20</v>
      </c>
      <c r="B61" s="127">
        <v>920</v>
      </c>
      <c r="C61" s="23">
        <f aca="true" t="shared" si="3" ref="C61:I61">SUM(C33:C60)</f>
        <v>7834</v>
      </c>
      <c r="D61" s="23">
        <f t="shared" si="3"/>
        <v>1264</v>
      </c>
      <c r="E61" s="24">
        <f t="shared" si="3"/>
        <v>5</v>
      </c>
      <c r="F61" s="24">
        <f t="shared" si="3"/>
        <v>1044</v>
      </c>
      <c r="G61" s="24">
        <f t="shared" si="3"/>
        <v>10</v>
      </c>
      <c r="H61" s="24">
        <f t="shared" si="3"/>
        <v>0</v>
      </c>
      <c r="I61" s="24">
        <f t="shared" si="3"/>
        <v>44465</v>
      </c>
      <c r="J61" s="25">
        <f>SUM(J36,J40,J44,J48,J52,J56,J60)</f>
        <v>44465</v>
      </c>
    </row>
    <row r="62" spans="1:10" ht="12.75">
      <c r="A62" s="15">
        <v>40589</v>
      </c>
      <c r="B62" s="16" t="s">
        <v>15</v>
      </c>
      <c r="C62" s="17">
        <v>212</v>
      </c>
      <c r="D62" s="17">
        <v>45</v>
      </c>
      <c r="E62" s="17"/>
      <c r="F62" s="17">
        <v>36</v>
      </c>
      <c r="G62" s="17">
        <v>2</v>
      </c>
      <c r="H62" s="30"/>
      <c r="I62" s="18">
        <f aca="true" t="shared" si="4" ref="I62:I89">SUM(C62*5,D62*0,E62*9,F62*5,G62*3)</f>
        <v>1246</v>
      </c>
      <c r="J62" s="19"/>
    </row>
    <row r="63" spans="1:10" ht="12.75">
      <c r="A63" s="15"/>
      <c r="B63" s="16" t="s">
        <v>17</v>
      </c>
      <c r="C63" s="17">
        <v>228</v>
      </c>
      <c r="D63" s="17">
        <v>35</v>
      </c>
      <c r="E63" s="17"/>
      <c r="F63" s="17">
        <v>39</v>
      </c>
      <c r="G63" s="17"/>
      <c r="H63" s="30">
        <v>1</v>
      </c>
      <c r="I63" s="18">
        <f t="shared" si="4"/>
        <v>1335</v>
      </c>
      <c r="J63" s="19"/>
    </row>
    <row r="64" spans="1:10" ht="12.75">
      <c r="A64" s="15"/>
      <c r="B64" s="16">
        <v>920</v>
      </c>
      <c r="C64" s="17">
        <v>132</v>
      </c>
      <c r="D64" s="17">
        <v>17</v>
      </c>
      <c r="E64" s="17"/>
      <c r="F64" s="17"/>
      <c r="G64" s="17"/>
      <c r="H64" s="30"/>
      <c r="I64" s="18">
        <f t="shared" si="4"/>
        <v>660</v>
      </c>
      <c r="J64" s="19"/>
    </row>
    <row r="65" spans="1:10" ht="12.75">
      <c r="A65" s="15"/>
      <c r="B65" s="21" t="s">
        <v>18</v>
      </c>
      <c r="C65" s="17">
        <v>58</v>
      </c>
      <c r="D65" s="17">
        <v>23</v>
      </c>
      <c r="E65" s="17"/>
      <c r="F65" s="17"/>
      <c r="G65" s="17"/>
      <c r="H65" s="30"/>
      <c r="I65" s="18">
        <f t="shared" si="4"/>
        <v>290</v>
      </c>
      <c r="J65" s="22">
        <f>SUM(I62:I65)</f>
        <v>3531</v>
      </c>
    </row>
    <row r="66" spans="1:10" ht="12.75">
      <c r="A66" s="15">
        <v>40590</v>
      </c>
      <c r="B66" s="16" t="s">
        <v>15</v>
      </c>
      <c r="C66" s="17">
        <v>353</v>
      </c>
      <c r="D66" s="17">
        <v>54</v>
      </c>
      <c r="E66" s="17"/>
      <c r="F66" s="17">
        <v>57</v>
      </c>
      <c r="G66" s="17">
        <v>2</v>
      </c>
      <c r="H66" s="29" t="s">
        <v>24</v>
      </c>
      <c r="I66" s="18">
        <f t="shared" si="4"/>
        <v>2056</v>
      </c>
      <c r="J66" s="19"/>
    </row>
    <row r="67" spans="1:10" ht="12.75">
      <c r="A67" s="15"/>
      <c r="B67" s="16" t="s">
        <v>17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30"/>
      <c r="I67" s="18">
        <f t="shared" si="4"/>
        <v>0</v>
      </c>
      <c r="J67" s="19"/>
    </row>
    <row r="68" spans="1:10" ht="12.75">
      <c r="A68" s="15"/>
      <c r="B68" s="16">
        <v>920</v>
      </c>
      <c r="C68" s="28">
        <v>208</v>
      </c>
      <c r="D68" s="28">
        <v>11</v>
      </c>
      <c r="E68" s="28"/>
      <c r="F68" s="28"/>
      <c r="G68" s="28"/>
      <c r="H68" s="30"/>
      <c r="I68" s="18">
        <f t="shared" si="4"/>
        <v>1040</v>
      </c>
      <c r="J68" s="19"/>
    </row>
    <row r="69" spans="1:10" ht="12.75">
      <c r="A69" s="15"/>
      <c r="B69" s="21" t="s">
        <v>18</v>
      </c>
      <c r="C69" s="28">
        <v>81</v>
      </c>
      <c r="D69" s="28">
        <v>51</v>
      </c>
      <c r="E69" s="28"/>
      <c r="F69" s="28"/>
      <c r="G69" s="28"/>
      <c r="H69" s="30"/>
      <c r="I69" s="18">
        <f t="shared" si="4"/>
        <v>405</v>
      </c>
      <c r="J69" s="22">
        <f>SUM(I66:I69)</f>
        <v>3501</v>
      </c>
    </row>
    <row r="70" spans="1:10" ht="12.75">
      <c r="A70" s="15">
        <v>40591</v>
      </c>
      <c r="B70" s="16" t="s">
        <v>15</v>
      </c>
      <c r="C70" s="28">
        <v>157</v>
      </c>
      <c r="D70" s="28">
        <v>27</v>
      </c>
      <c r="E70" s="28"/>
      <c r="F70" s="28">
        <v>29</v>
      </c>
      <c r="G70" s="28">
        <v>1</v>
      </c>
      <c r="H70" s="31"/>
      <c r="I70" s="18">
        <f t="shared" si="4"/>
        <v>933</v>
      </c>
      <c r="J70" s="19"/>
    </row>
    <row r="71" spans="1:10" ht="12.75">
      <c r="A71" s="15"/>
      <c r="B71" s="16" t="s">
        <v>19</v>
      </c>
      <c r="C71" s="17">
        <v>233</v>
      </c>
      <c r="D71" s="17">
        <v>74</v>
      </c>
      <c r="E71" s="17">
        <v>1</v>
      </c>
      <c r="F71" s="17">
        <v>50</v>
      </c>
      <c r="G71" s="30"/>
      <c r="H71" s="31"/>
      <c r="I71" s="18">
        <f t="shared" si="4"/>
        <v>1424</v>
      </c>
      <c r="J71" s="19"/>
    </row>
    <row r="72" spans="1:10" ht="12.75">
      <c r="A72" s="15"/>
      <c r="B72" s="16">
        <v>920</v>
      </c>
      <c r="C72" s="17">
        <v>194</v>
      </c>
      <c r="D72" s="17">
        <v>15</v>
      </c>
      <c r="E72" s="17"/>
      <c r="F72" s="17"/>
      <c r="G72" s="30"/>
      <c r="H72" s="30"/>
      <c r="I72" s="18">
        <f t="shared" si="4"/>
        <v>970</v>
      </c>
      <c r="J72" s="19"/>
    </row>
    <row r="73" spans="1:10" ht="12.75">
      <c r="A73" s="15"/>
      <c r="B73" s="21" t="s">
        <v>18</v>
      </c>
      <c r="C73" s="17">
        <v>72</v>
      </c>
      <c r="D73" s="17">
        <v>18</v>
      </c>
      <c r="E73" s="17"/>
      <c r="F73" s="17"/>
      <c r="G73" s="30"/>
      <c r="H73" s="30"/>
      <c r="I73" s="18">
        <f t="shared" si="4"/>
        <v>360</v>
      </c>
      <c r="J73" s="22">
        <f>SUM(I70:I73)</f>
        <v>3687</v>
      </c>
    </row>
    <row r="74" spans="1:10" ht="12.75">
      <c r="A74" s="15">
        <v>40592</v>
      </c>
      <c r="B74" s="16" t="s">
        <v>15</v>
      </c>
      <c r="C74" s="17">
        <v>216</v>
      </c>
      <c r="D74" s="17">
        <v>41</v>
      </c>
      <c r="E74" s="17"/>
      <c r="F74" s="17">
        <v>23</v>
      </c>
      <c r="G74" s="30">
        <v>2</v>
      </c>
      <c r="H74" s="30"/>
      <c r="I74" s="18">
        <f t="shared" si="4"/>
        <v>1201</v>
      </c>
      <c r="J74" s="19"/>
    </row>
    <row r="75" spans="1:10" ht="12.75">
      <c r="A75" s="15"/>
      <c r="B75" s="16" t="s">
        <v>19</v>
      </c>
      <c r="C75" s="17">
        <v>214</v>
      </c>
      <c r="D75" s="17">
        <v>41</v>
      </c>
      <c r="E75" s="17"/>
      <c r="F75" s="17">
        <v>37</v>
      </c>
      <c r="G75" s="30"/>
      <c r="H75" s="30"/>
      <c r="I75" s="18">
        <f t="shared" si="4"/>
        <v>1255</v>
      </c>
      <c r="J75" s="19"/>
    </row>
    <row r="76" spans="1:10" ht="12.75">
      <c r="A76" s="15"/>
      <c r="B76" s="26">
        <v>920</v>
      </c>
      <c r="C76" s="17">
        <v>175</v>
      </c>
      <c r="D76" s="17">
        <v>7</v>
      </c>
      <c r="E76" s="17"/>
      <c r="F76" s="17"/>
      <c r="G76" s="30"/>
      <c r="H76" s="30"/>
      <c r="I76" s="18">
        <f t="shared" si="4"/>
        <v>875</v>
      </c>
      <c r="J76" s="19"/>
    </row>
    <row r="77" spans="1:10" ht="12.75">
      <c r="A77" s="15"/>
      <c r="B77" s="21" t="s">
        <v>18</v>
      </c>
      <c r="C77" s="17">
        <v>73</v>
      </c>
      <c r="D77" s="17">
        <v>45</v>
      </c>
      <c r="E77" s="17"/>
      <c r="F77" s="17"/>
      <c r="G77" s="30"/>
      <c r="H77" s="30"/>
      <c r="I77" s="18">
        <f t="shared" si="4"/>
        <v>365</v>
      </c>
      <c r="J77" s="22">
        <f>SUM(I74:I77)</f>
        <v>3696</v>
      </c>
    </row>
    <row r="78" spans="1:10" ht="12">
      <c r="A78" s="15">
        <v>40593</v>
      </c>
      <c r="B78" s="16" t="s">
        <v>15</v>
      </c>
      <c r="C78" s="17">
        <v>522</v>
      </c>
      <c r="D78" s="17">
        <v>33</v>
      </c>
      <c r="E78" s="17">
        <v>1</v>
      </c>
      <c r="F78" s="17">
        <v>158</v>
      </c>
      <c r="G78" s="30"/>
      <c r="H78" s="30"/>
      <c r="I78" s="18">
        <f t="shared" si="4"/>
        <v>3409</v>
      </c>
      <c r="J78" s="22"/>
    </row>
    <row r="79" spans="1:10" ht="12">
      <c r="A79" s="15"/>
      <c r="B79" s="16" t="s">
        <v>17</v>
      </c>
      <c r="C79" s="17">
        <v>548</v>
      </c>
      <c r="D79" s="17">
        <v>72</v>
      </c>
      <c r="E79" s="17"/>
      <c r="F79" s="17">
        <v>142</v>
      </c>
      <c r="G79" s="30"/>
      <c r="H79" s="30"/>
      <c r="I79" s="18">
        <f t="shared" si="4"/>
        <v>3450</v>
      </c>
      <c r="J79" s="22"/>
    </row>
    <row r="80" spans="1:10" ht="12">
      <c r="A80" s="15"/>
      <c r="B80" s="16">
        <v>920</v>
      </c>
      <c r="C80" s="17">
        <v>355</v>
      </c>
      <c r="D80" s="17">
        <v>52</v>
      </c>
      <c r="E80" s="17"/>
      <c r="F80" s="17"/>
      <c r="G80" s="30"/>
      <c r="H80" s="30"/>
      <c r="I80" s="18">
        <f t="shared" si="4"/>
        <v>1775</v>
      </c>
      <c r="J80" s="22"/>
    </row>
    <row r="81" spans="1:10" ht="12.75">
      <c r="A81" s="15"/>
      <c r="B81" s="21" t="s">
        <v>18</v>
      </c>
      <c r="C81" s="28">
        <v>148</v>
      </c>
      <c r="D81" s="28">
        <v>65</v>
      </c>
      <c r="E81" s="28"/>
      <c r="F81" s="28"/>
      <c r="G81" s="30"/>
      <c r="H81" s="30"/>
      <c r="I81" s="18">
        <f t="shared" si="4"/>
        <v>740</v>
      </c>
      <c r="J81" s="22">
        <f>SUM(I78:I81)</f>
        <v>9374</v>
      </c>
    </row>
    <row r="82" spans="1:10" ht="12.75">
      <c r="A82" s="15">
        <v>40594</v>
      </c>
      <c r="B82" s="16" t="s">
        <v>15</v>
      </c>
      <c r="C82" s="28">
        <v>838</v>
      </c>
      <c r="D82" s="28">
        <v>210</v>
      </c>
      <c r="E82" s="28"/>
      <c r="F82" s="28">
        <v>221</v>
      </c>
      <c r="G82" s="30">
        <v>7</v>
      </c>
      <c r="H82" s="28"/>
      <c r="I82" s="18">
        <f t="shared" si="4"/>
        <v>5316</v>
      </c>
      <c r="J82" s="19"/>
    </row>
    <row r="83" spans="1:10" ht="12.75">
      <c r="A83" s="15"/>
      <c r="B83" s="16" t="s">
        <v>17</v>
      </c>
      <c r="C83" s="28">
        <v>880</v>
      </c>
      <c r="D83" s="28">
        <v>102</v>
      </c>
      <c r="E83" s="28"/>
      <c r="F83" s="28">
        <v>161</v>
      </c>
      <c r="G83" s="30"/>
      <c r="H83" s="28"/>
      <c r="I83" s="18">
        <f t="shared" si="4"/>
        <v>5205</v>
      </c>
      <c r="J83" s="19"/>
    </row>
    <row r="84" spans="1:10" ht="12.75">
      <c r="A84" s="15"/>
      <c r="B84" s="16">
        <v>920</v>
      </c>
      <c r="C84" s="28">
        <v>493</v>
      </c>
      <c r="D84" s="28">
        <v>64</v>
      </c>
      <c r="E84" s="28"/>
      <c r="F84" s="28"/>
      <c r="G84" s="30"/>
      <c r="H84" s="28"/>
      <c r="I84" s="18">
        <f t="shared" si="4"/>
        <v>2465</v>
      </c>
      <c r="J84" s="19"/>
    </row>
    <row r="85" spans="1:10" ht="12.75">
      <c r="A85" s="15"/>
      <c r="B85" s="21" t="s">
        <v>18</v>
      </c>
      <c r="C85" s="28">
        <v>208</v>
      </c>
      <c r="D85" s="28">
        <v>57</v>
      </c>
      <c r="E85" s="28"/>
      <c r="F85" s="28"/>
      <c r="G85" s="30"/>
      <c r="H85" s="28"/>
      <c r="I85" s="18">
        <f t="shared" si="4"/>
        <v>1040</v>
      </c>
      <c r="J85" s="22">
        <f>SUM(I82:I85)</f>
        <v>14026</v>
      </c>
    </row>
    <row r="86" spans="1:10" ht="12.75">
      <c r="A86" s="15">
        <v>40595</v>
      </c>
      <c r="B86" s="16" t="s">
        <v>15</v>
      </c>
      <c r="C86" s="28">
        <v>229</v>
      </c>
      <c r="D86" s="28">
        <v>21</v>
      </c>
      <c r="E86" s="28"/>
      <c r="F86" s="28">
        <v>31</v>
      </c>
      <c r="G86" s="28"/>
      <c r="H86" s="30"/>
      <c r="I86" s="18">
        <f t="shared" si="4"/>
        <v>1300</v>
      </c>
      <c r="J86" s="19"/>
    </row>
    <row r="87" spans="1:10" ht="12.75">
      <c r="A87" s="15"/>
      <c r="B87" s="16" t="s">
        <v>19</v>
      </c>
      <c r="C87" s="28">
        <v>166</v>
      </c>
      <c r="D87" s="28">
        <v>15</v>
      </c>
      <c r="E87" s="28"/>
      <c r="F87" s="28">
        <v>25</v>
      </c>
      <c r="G87" s="28"/>
      <c r="H87" s="30"/>
      <c r="I87" s="18">
        <f t="shared" si="4"/>
        <v>955</v>
      </c>
      <c r="J87" s="19"/>
    </row>
    <row r="88" spans="1:10" ht="12.75">
      <c r="A88" s="15"/>
      <c r="B88" s="16">
        <v>920</v>
      </c>
      <c r="C88" s="17">
        <v>186</v>
      </c>
      <c r="D88" s="17">
        <v>20</v>
      </c>
      <c r="E88" s="17"/>
      <c r="F88" s="17"/>
      <c r="G88" s="17"/>
      <c r="H88" s="30"/>
      <c r="I88" s="18">
        <f t="shared" si="4"/>
        <v>930</v>
      </c>
      <c r="J88" s="19"/>
    </row>
    <row r="89" spans="1:10" ht="12.75">
      <c r="A89" s="15"/>
      <c r="B89" s="21" t="s">
        <v>18</v>
      </c>
      <c r="C89" s="17">
        <v>44</v>
      </c>
      <c r="D89" s="17">
        <v>34</v>
      </c>
      <c r="E89" s="17"/>
      <c r="F89" s="17"/>
      <c r="G89" s="17"/>
      <c r="H89" s="30"/>
      <c r="I89" s="18">
        <f t="shared" si="4"/>
        <v>220</v>
      </c>
      <c r="J89" s="22">
        <f>SUM(I86:I89)</f>
        <v>3405</v>
      </c>
    </row>
    <row r="90" spans="1:10" ht="12.75">
      <c r="A90" s="127" t="s">
        <v>20</v>
      </c>
      <c r="B90" s="127">
        <v>920</v>
      </c>
      <c r="C90" s="23">
        <f aca="true" t="shared" si="5" ref="C90:I90">SUM(C62:C89)</f>
        <v>7223</v>
      </c>
      <c r="D90" s="23">
        <f t="shared" si="5"/>
        <v>1249</v>
      </c>
      <c r="E90" s="24">
        <f t="shared" si="5"/>
        <v>2</v>
      </c>
      <c r="F90" s="24">
        <f t="shared" si="5"/>
        <v>1009</v>
      </c>
      <c r="G90" s="24">
        <f t="shared" si="5"/>
        <v>14</v>
      </c>
      <c r="H90" s="24">
        <f t="shared" si="5"/>
        <v>1</v>
      </c>
      <c r="I90" s="24">
        <f t="shared" si="5"/>
        <v>41220</v>
      </c>
      <c r="J90" s="25">
        <f>SUM(J65,J69,J73,J77,J81,J85,J89)</f>
        <v>41220</v>
      </c>
    </row>
    <row r="91" spans="1:10" ht="12.75">
      <c r="A91" s="15">
        <v>40596</v>
      </c>
      <c r="B91" s="16" t="s">
        <v>15</v>
      </c>
      <c r="C91" s="17">
        <v>163</v>
      </c>
      <c r="D91" s="17">
        <v>44</v>
      </c>
      <c r="E91" s="17"/>
      <c r="F91" s="17">
        <v>31</v>
      </c>
      <c r="G91" s="17">
        <v>1</v>
      </c>
      <c r="H91" s="30"/>
      <c r="I91" s="18">
        <f aca="true" t="shared" si="6" ref="I91:I99">SUM(C91*5,D91*0,E91*9,F91*5,G91*3)</f>
        <v>973</v>
      </c>
      <c r="J91" s="19"/>
    </row>
    <row r="92" spans="1:10" ht="12.75">
      <c r="A92" s="15"/>
      <c r="B92" s="16" t="s">
        <v>17</v>
      </c>
      <c r="C92" s="17">
        <v>237</v>
      </c>
      <c r="D92" s="17">
        <v>56</v>
      </c>
      <c r="E92" s="17"/>
      <c r="F92" s="17">
        <v>33</v>
      </c>
      <c r="G92" s="17"/>
      <c r="H92" s="30"/>
      <c r="I92" s="18">
        <f t="shared" si="6"/>
        <v>1350</v>
      </c>
      <c r="J92" s="19"/>
    </row>
    <row r="93" spans="1:10" ht="12.75">
      <c r="A93" s="15"/>
      <c r="B93" s="16">
        <v>920</v>
      </c>
      <c r="C93" s="17">
        <v>205</v>
      </c>
      <c r="D93" s="17">
        <v>24</v>
      </c>
      <c r="E93" s="17"/>
      <c r="F93" s="17"/>
      <c r="G93" s="17"/>
      <c r="H93" s="30"/>
      <c r="I93" s="18">
        <f t="shared" si="6"/>
        <v>1025</v>
      </c>
      <c r="J93" s="19"/>
    </row>
    <row r="94" spans="1:10" ht="12.75">
      <c r="A94" s="15"/>
      <c r="B94" s="21" t="s">
        <v>18</v>
      </c>
      <c r="C94" s="17">
        <v>57</v>
      </c>
      <c r="D94" s="17">
        <v>40</v>
      </c>
      <c r="E94" s="17"/>
      <c r="F94" s="17"/>
      <c r="G94" s="17"/>
      <c r="H94" s="30"/>
      <c r="I94" s="18">
        <f t="shared" si="6"/>
        <v>285</v>
      </c>
      <c r="J94" s="22">
        <f>SUM(I91:I94)</f>
        <v>3633</v>
      </c>
    </row>
    <row r="95" spans="1:10" ht="12">
      <c r="A95" s="15">
        <v>40597</v>
      </c>
      <c r="B95" s="16" t="s">
        <v>15</v>
      </c>
      <c r="C95" s="17">
        <v>263</v>
      </c>
      <c r="D95" s="17">
        <v>21</v>
      </c>
      <c r="E95" s="17"/>
      <c r="F95" s="17">
        <v>41</v>
      </c>
      <c r="G95" s="17"/>
      <c r="H95" s="29"/>
      <c r="I95" s="18">
        <f t="shared" si="6"/>
        <v>1520</v>
      </c>
      <c r="J95" s="22"/>
    </row>
    <row r="96" spans="1:10" ht="12">
      <c r="A96" s="15"/>
      <c r="B96" s="16" t="s">
        <v>17</v>
      </c>
      <c r="C96" s="28">
        <v>75</v>
      </c>
      <c r="D96" s="28">
        <v>24</v>
      </c>
      <c r="E96" s="28"/>
      <c r="F96" s="28">
        <v>21</v>
      </c>
      <c r="G96" s="28"/>
      <c r="H96" s="30"/>
      <c r="I96" s="18">
        <f t="shared" si="6"/>
        <v>480</v>
      </c>
      <c r="J96" s="22"/>
    </row>
    <row r="97" spans="1:10" ht="12">
      <c r="A97" s="15"/>
      <c r="B97" s="16">
        <v>920</v>
      </c>
      <c r="C97" s="28">
        <v>201</v>
      </c>
      <c r="D97" s="28">
        <v>31</v>
      </c>
      <c r="E97" s="28"/>
      <c r="F97" s="28"/>
      <c r="G97" s="28"/>
      <c r="H97" s="30"/>
      <c r="I97" s="18">
        <f t="shared" si="6"/>
        <v>1005</v>
      </c>
      <c r="J97" s="22"/>
    </row>
    <row r="98" spans="1:10" ht="12.75">
      <c r="A98" s="15"/>
      <c r="B98" s="21" t="s">
        <v>18</v>
      </c>
      <c r="C98" s="28">
        <v>48</v>
      </c>
      <c r="D98" s="28">
        <v>12</v>
      </c>
      <c r="E98" s="28"/>
      <c r="F98" s="28"/>
      <c r="G98" s="28"/>
      <c r="H98" s="30"/>
      <c r="I98" s="18">
        <f t="shared" si="6"/>
        <v>240</v>
      </c>
      <c r="J98" s="22">
        <f>SUM(I95:I98)</f>
        <v>3245</v>
      </c>
    </row>
    <row r="99" spans="1:10" ht="12.75">
      <c r="A99" s="15">
        <v>40598</v>
      </c>
      <c r="B99" s="16" t="s">
        <v>15</v>
      </c>
      <c r="C99" s="28">
        <v>168</v>
      </c>
      <c r="D99" s="28">
        <v>62</v>
      </c>
      <c r="E99" s="28"/>
      <c r="F99" s="28">
        <v>37</v>
      </c>
      <c r="G99" s="28">
        <v>1</v>
      </c>
      <c r="H99" s="31">
        <v>1</v>
      </c>
      <c r="I99" s="18">
        <f t="shared" si="6"/>
        <v>1028</v>
      </c>
      <c r="J99" s="19"/>
    </row>
    <row r="100" spans="1:10" ht="12.75">
      <c r="A100" s="15"/>
      <c r="B100" s="16" t="s">
        <v>19</v>
      </c>
      <c r="C100" s="17">
        <v>260</v>
      </c>
      <c r="D100" s="17">
        <v>45</v>
      </c>
      <c r="E100" s="17"/>
      <c r="F100" s="17">
        <v>40</v>
      </c>
      <c r="G100" s="30"/>
      <c r="H100" s="31">
        <v>1</v>
      </c>
      <c r="I100" s="18">
        <f>SUM(C100*5,D100*0,E100*9,F100*5,G100*3)+15</f>
        <v>1515</v>
      </c>
      <c r="J100" s="19"/>
    </row>
    <row r="101" spans="1:10" ht="12.75">
      <c r="A101" s="15"/>
      <c r="B101" s="16">
        <v>920</v>
      </c>
      <c r="C101" s="17">
        <v>325</v>
      </c>
      <c r="D101" s="17">
        <v>28</v>
      </c>
      <c r="E101" s="17"/>
      <c r="F101" s="17"/>
      <c r="G101" s="30"/>
      <c r="H101" s="30"/>
      <c r="I101" s="18">
        <f aca="true" t="shared" si="7" ref="I101:I118">SUM(C101*5,D101*0,E101*9,F101*5,G101*3)</f>
        <v>1625</v>
      </c>
      <c r="J101" s="19"/>
    </row>
    <row r="102" spans="1:10" ht="12.75">
      <c r="A102" s="15"/>
      <c r="B102" s="21" t="s">
        <v>18</v>
      </c>
      <c r="C102" s="17">
        <v>82</v>
      </c>
      <c r="D102" s="17">
        <v>42</v>
      </c>
      <c r="E102" s="17"/>
      <c r="F102" s="17"/>
      <c r="G102" s="30"/>
      <c r="H102" s="30"/>
      <c r="I102" s="18">
        <f t="shared" si="7"/>
        <v>410</v>
      </c>
      <c r="J102" s="22">
        <f>SUM(I99:I102)</f>
        <v>4578</v>
      </c>
    </row>
    <row r="103" spans="1:10" ht="12.75">
      <c r="A103" s="15">
        <v>40599</v>
      </c>
      <c r="B103" s="16" t="s">
        <v>15</v>
      </c>
      <c r="C103" s="17">
        <v>148</v>
      </c>
      <c r="D103" s="17">
        <v>6</v>
      </c>
      <c r="E103" s="17">
        <v>1</v>
      </c>
      <c r="F103" s="17">
        <v>16</v>
      </c>
      <c r="G103" s="30"/>
      <c r="H103" s="30"/>
      <c r="I103" s="18">
        <f t="shared" si="7"/>
        <v>829</v>
      </c>
      <c r="J103" s="19"/>
    </row>
    <row r="104" spans="1:10" ht="12.75">
      <c r="A104" s="15"/>
      <c r="B104" s="16" t="s">
        <v>19</v>
      </c>
      <c r="C104" s="17">
        <v>115</v>
      </c>
      <c r="D104" s="17">
        <v>22</v>
      </c>
      <c r="E104" s="17"/>
      <c r="F104" s="17">
        <v>30</v>
      </c>
      <c r="G104" s="30"/>
      <c r="H104" s="30"/>
      <c r="I104" s="18">
        <f t="shared" si="7"/>
        <v>725</v>
      </c>
      <c r="J104" s="19"/>
    </row>
    <row r="105" spans="1:10" ht="12.75">
      <c r="A105" s="15"/>
      <c r="B105" s="26">
        <v>920</v>
      </c>
      <c r="C105" s="17">
        <v>145</v>
      </c>
      <c r="D105" s="17">
        <v>55</v>
      </c>
      <c r="E105" s="17"/>
      <c r="F105" s="17"/>
      <c r="G105" s="30"/>
      <c r="H105" s="30"/>
      <c r="I105" s="18">
        <f t="shared" si="7"/>
        <v>725</v>
      </c>
      <c r="J105" s="19"/>
    </row>
    <row r="106" spans="1:10" ht="12.75">
      <c r="A106" s="15"/>
      <c r="B106" s="21" t="s">
        <v>18</v>
      </c>
      <c r="C106" s="17">
        <v>74</v>
      </c>
      <c r="D106" s="17">
        <v>27</v>
      </c>
      <c r="E106" s="17"/>
      <c r="F106" s="17"/>
      <c r="G106" s="30"/>
      <c r="H106" s="30"/>
      <c r="I106" s="18">
        <f t="shared" si="7"/>
        <v>370</v>
      </c>
      <c r="J106" s="19">
        <f>SUM(I103:I106)</f>
        <v>2649</v>
      </c>
    </row>
    <row r="107" spans="1:10" ht="12.75">
      <c r="A107" s="15">
        <v>40600</v>
      </c>
      <c r="B107" s="16" t="s">
        <v>15</v>
      </c>
      <c r="C107" s="17">
        <v>532</v>
      </c>
      <c r="D107" s="17">
        <v>87</v>
      </c>
      <c r="E107" s="17"/>
      <c r="F107" s="17">
        <v>152</v>
      </c>
      <c r="G107" s="30">
        <v>5</v>
      </c>
      <c r="H107" s="30"/>
      <c r="I107" s="18">
        <f t="shared" si="7"/>
        <v>3435</v>
      </c>
      <c r="J107" s="19"/>
    </row>
    <row r="108" spans="1:10" ht="12.75">
      <c r="A108" s="15"/>
      <c r="B108" s="16" t="s">
        <v>17</v>
      </c>
      <c r="C108" s="17">
        <v>542</v>
      </c>
      <c r="D108" s="17">
        <v>105</v>
      </c>
      <c r="E108" s="17"/>
      <c r="F108" s="17">
        <v>160</v>
      </c>
      <c r="G108" s="30"/>
      <c r="H108" s="30">
        <v>1</v>
      </c>
      <c r="I108" s="18">
        <f t="shared" si="7"/>
        <v>3510</v>
      </c>
      <c r="J108" s="19"/>
    </row>
    <row r="109" spans="1:10" ht="12.75">
      <c r="A109" s="15"/>
      <c r="B109" s="16">
        <v>920</v>
      </c>
      <c r="C109" s="17">
        <v>344</v>
      </c>
      <c r="D109" s="17">
        <v>15</v>
      </c>
      <c r="E109" s="17"/>
      <c r="F109" s="17"/>
      <c r="G109" s="30"/>
      <c r="H109" s="30"/>
      <c r="I109" s="18">
        <f t="shared" si="7"/>
        <v>1720</v>
      </c>
      <c r="J109" s="19"/>
    </row>
    <row r="110" spans="1:10" ht="12.75">
      <c r="A110" s="15"/>
      <c r="B110" s="21" t="s">
        <v>18</v>
      </c>
      <c r="C110" s="28">
        <v>134</v>
      </c>
      <c r="D110" s="28">
        <v>44</v>
      </c>
      <c r="E110" s="28"/>
      <c r="F110" s="28"/>
      <c r="G110" s="30"/>
      <c r="H110" s="30"/>
      <c r="I110" s="18">
        <f t="shared" si="7"/>
        <v>670</v>
      </c>
      <c r="J110" s="19">
        <f>SUM(I107:I110)</f>
        <v>9335</v>
      </c>
    </row>
    <row r="111" spans="1:10" ht="12.75">
      <c r="A111" s="15">
        <v>40601</v>
      </c>
      <c r="B111" s="16" t="s">
        <v>15</v>
      </c>
      <c r="C111" s="28">
        <v>193</v>
      </c>
      <c r="D111" s="28">
        <v>15</v>
      </c>
      <c r="E111" s="28"/>
      <c r="F111" s="28">
        <v>57</v>
      </c>
      <c r="G111" s="30"/>
      <c r="H111" s="31"/>
      <c r="I111" s="18">
        <f t="shared" si="7"/>
        <v>1250</v>
      </c>
      <c r="J111" s="19"/>
    </row>
    <row r="112" spans="1:10" ht="12.75">
      <c r="A112" s="15"/>
      <c r="B112" s="16" t="s">
        <v>17</v>
      </c>
      <c r="C112" s="28">
        <v>274</v>
      </c>
      <c r="D112" s="28">
        <v>32</v>
      </c>
      <c r="E112" s="28"/>
      <c r="F112" s="28">
        <v>62</v>
      </c>
      <c r="G112" s="30"/>
      <c r="H112" s="31"/>
      <c r="I112" s="18">
        <f t="shared" si="7"/>
        <v>1680</v>
      </c>
      <c r="J112" s="19"/>
    </row>
    <row r="113" spans="1:10" ht="12.75">
      <c r="A113" s="15"/>
      <c r="B113" s="16">
        <v>920</v>
      </c>
      <c r="C113" s="28">
        <v>259</v>
      </c>
      <c r="D113" s="28">
        <v>51</v>
      </c>
      <c r="E113" s="28"/>
      <c r="F113" s="28"/>
      <c r="G113" s="30"/>
      <c r="H113" s="30"/>
      <c r="I113" s="18">
        <f t="shared" si="7"/>
        <v>1295</v>
      </c>
      <c r="J113" s="19"/>
    </row>
    <row r="114" spans="1:10" ht="12.75">
      <c r="A114" s="15"/>
      <c r="B114" s="21" t="s">
        <v>18</v>
      </c>
      <c r="C114" s="28">
        <v>117</v>
      </c>
      <c r="D114" s="28">
        <v>31</v>
      </c>
      <c r="E114" s="28"/>
      <c r="F114" s="28"/>
      <c r="G114" s="30"/>
      <c r="H114" s="30"/>
      <c r="I114" s="18">
        <f t="shared" si="7"/>
        <v>585</v>
      </c>
      <c r="J114" s="19">
        <f>SUM(I111:I114)</f>
        <v>4810</v>
      </c>
    </row>
    <row r="115" spans="1:10" ht="12.75">
      <c r="A115" s="15">
        <v>40602</v>
      </c>
      <c r="B115" s="16" t="s">
        <v>15</v>
      </c>
      <c r="C115" s="28">
        <v>173</v>
      </c>
      <c r="D115" s="28">
        <v>49</v>
      </c>
      <c r="E115" s="28">
        <v>1</v>
      </c>
      <c r="F115" s="28">
        <v>22</v>
      </c>
      <c r="G115" s="28">
        <v>1</v>
      </c>
      <c r="H115" s="30"/>
      <c r="I115" s="18">
        <f t="shared" si="7"/>
        <v>987</v>
      </c>
      <c r="J115" s="19"/>
    </row>
    <row r="116" spans="1:10" ht="12.75">
      <c r="A116" s="15"/>
      <c r="B116" s="16" t="s">
        <v>19</v>
      </c>
      <c r="C116" s="17">
        <v>174</v>
      </c>
      <c r="D116" s="17">
        <v>14</v>
      </c>
      <c r="E116" s="17"/>
      <c r="F116" s="17">
        <v>18</v>
      </c>
      <c r="G116" s="30"/>
      <c r="H116" s="30"/>
      <c r="I116" s="18">
        <f t="shared" si="7"/>
        <v>960</v>
      </c>
      <c r="J116" s="19"/>
    </row>
    <row r="117" spans="1:10" ht="12.75">
      <c r="A117" s="15"/>
      <c r="B117" s="16">
        <v>920</v>
      </c>
      <c r="C117" s="17">
        <v>176</v>
      </c>
      <c r="D117" s="17">
        <v>86</v>
      </c>
      <c r="E117" s="17"/>
      <c r="F117" s="17"/>
      <c r="G117" s="30"/>
      <c r="H117" s="30"/>
      <c r="I117" s="18">
        <f t="shared" si="7"/>
        <v>880</v>
      </c>
      <c r="J117" s="19"/>
    </row>
    <row r="118" spans="1:10" ht="12.75">
      <c r="A118" s="15"/>
      <c r="B118" s="21" t="s">
        <v>18</v>
      </c>
      <c r="C118" s="17">
        <v>85</v>
      </c>
      <c r="D118" s="17">
        <v>16</v>
      </c>
      <c r="E118" s="17"/>
      <c r="F118" s="17"/>
      <c r="G118" s="30"/>
      <c r="H118" s="30"/>
      <c r="I118" s="18">
        <f t="shared" si="7"/>
        <v>425</v>
      </c>
      <c r="J118" s="19">
        <f>SUM(I115:I118)</f>
        <v>3252</v>
      </c>
    </row>
    <row r="119" spans="1:10" ht="12.75">
      <c r="A119" s="127" t="s">
        <v>20</v>
      </c>
      <c r="B119" s="127">
        <v>920</v>
      </c>
      <c r="C119" s="23">
        <f aca="true" t="shared" si="8" ref="C119:I119">SUM(C91:C118)</f>
        <v>5569</v>
      </c>
      <c r="D119" s="23">
        <f t="shared" si="8"/>
        <v>1084</v>
      </c>
      <c r="E119" s="24">
        <f t="shared" si="8"/>
        <v>2</v>
      </c>
      <c r="F119" s="24">
        <f t="shared" si="8"/>
        <v>720</v>
      </c>
      <c r="G119" s="24">
        <f t="shared" si="8"/>
        <v>8</v>
      </c>
      <c r="H119" s="24">
        <f t="shared" si="8"/>
        <v>3</v>
      </c>
      <c r="I119" s="24">
        <f t="shared" si="8"/>
        <v>31502</v>
      </c>
      <c r="J119" s="25">
        <f>SUM(J94,J98,J102,J106,J110,J114,J118)</f>
        <v>31502</v>
      </c>
    </row>
    <row r="120" spans="1:10" ht="12">
      <c r="A120" s="33"/>
      <c r="B120" s="34"/>
      <c r="C120" s="35">
        <f aca="true" t="shared" si="9" ref="C120:J120">SUM(C32,C61,C90,C119)</f>
        <v>28675</v>
      </c>
      <c r="D120" s="35">
        <f t="shared" si="9"/>
        <v>4847</v>
      </c>
      <c r="E120" s="36">
        <f t="shared" si="9"/>
        <v>13</v>
      </c>
      <c r="F120" s="36">
        <f t="shared" si="9"/>
        <v>3977</v>
      </c>
      <c r="G120" s="36">
        <f t="shared" si="9"/>
        <v>39</v>
      </c>
      <c r="H120" s="36">
        <f t="shared" si="9"/>
        <v>5</v>
      </c>
      <c r="I120" s="36">
        <f t="shared" si="9"/>
        <v>163509</v>
      </c>
      <c r="J120" s="36">
        <f t="shared" si="9"/>
        <v>163524</v>
      </c>
    </row>
  </sheetData>
  <sheetProtection selectLockedCells="1" selectUnlockedCells="1"/>
  <mergeCells count="8">
    <mergeCell ref="A90:B90"/>
    <mergeCell ref="A119:B119"/>
    <mergeCell ref="A1:J1"/>
    <mergeCell ref="A2:B2"/>
    <mergeCell ref="C2:D2"/>
    <mergeCell ref="E2:G2"/>
    <mergeCell ref="A32:B32"/>
    <mergeCell ref="A61:B6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3"/>
  <sheetViews>
    <sheetView zoomScalePageLayoutView="0" workbookViewId="0" topLeftCell="A102">
      <selection activeCell="F27" sqref="F27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0" customWidth="1"/>
    <col min="9" max="9" width="13.7109375" style="1" customWidth="1"/>
    <col min="10" max="10" width="11.140625" style="1" customWidth="1"/>
  </cols>
  <sheetData>
    <row r="1" spans="1:10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6.25">
      <c r="A2" s="125" t="s">
        <v>25</v>
      </c>
      <c r="B2" s="125"/>
      <c r="C2" s="126" t="s">
        <v>2</v>
      </c>
      <c r="D2" s="126"/>
      <c r="E2" s="126" t="s">
        <v>3</v>
      </c>
      <c r="F2" s="126"/>
      <c r="G2" s="126"/>
      <c r="H2" s="2"/>
      <c r="I2" s="3" t="s">
        <v>4</v>
      </c>
      <c r="J2" s="4" t="s">
        <v>5</v>
      </c>
    </row>
    <row r="3" spans="1:256" s="5" customFormat="1" ht="12.75">
      <c r="A3" s="4" t="s">
        <v>6</v>
      </c>
      <c r="B3" s="4" t="s">
        <v>7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14</v>
      </c>
      <c r="IM3"/>
      <c r="IN3"/>
      <c r="IO3"/>
      <c r="IP3"/>
      <c r="IQ3"/>
      <c r="IR3"/>
      <c r="IS3"/>
      <c r="IT3"/>
      <c r="IU3"/>
      <c r="IV3"/>
    </row>
    <row r="4" spans="1:10" ht="12.75">
      <c r="A4" s="39">
        <v>40603</v>
      </c>
      <c r="B4" s="40" t="s">
        <v>15</v>
      </c>
      <c r="C4" s="31">
        <v>142</v>
      </c>
      <c r="D4" s="31">
        <v>23</v>
      </c>
      <c r="E4" s="31"/>
      <c r="F4" s="31">
        <v>20</v>
      </c>
      <c r="G4" s="31"/>
      <c r="H4" s="31"/>
      <c r="I4" s="18">
        <f aca="true" t="shared" si="0" ref="I4:I27">SUM(C4*5,D4*0,E4*9,F4*5,G4*3)</f>
        <v>810</v>
      </c>
      <c r="J4" s="41"/>
    </row>
    <row r="5" spans="1:10" ht="12.75">
      <c r="A5" s="42"/>
      <c r="B5" s="40" t="s">
        <v>17</v>
      </c>
      <c r="C5" s="31">
        <v>212</v>
      </c>
      <c r="D5" s="31">
        <v>37</v>
      </c>
      <c r="E5" s="31"/>
      <c r="F5" s="31">
        <v>38</v>
      </c>
      <c r="G5" s="31"/>
      <c r="H5" s="31"/>
      <c r="I5" s="18">
        <f t="shared" si="0"/>
        <v>1250</v>
      </c>
      <c r="J5" s="41"/>
    </row>
    <row r="6" spans="1:10" ht="12.75">
      <c r="A6" s="43"/>
      <c r="B6" s="40">
        <v>920</v>
      </c>
      <c r="C6" s="31">
        <v>139</v>
      </c>
      <c r="D6" s="31">
        <v>15</v>
      </c>
      <c r="E6" s="31"/>
      <c r="F6" s="31"/>
      <c r="G6" s="31"/>
      <c r="H6" s="31"/>
      <c r="I6" s="18">
        <f t="shared" si="0"/>
        <v>695</v>
      </c>
      <c r="J6" s="19"/>
    </row>
    <row r="7" spans="1:10" ht="12.75">
      <c r="A7" s="43"/>
      <c r="B7" s="44" t="s">
        <v>18</v>
      </c>
      <c r="C7" s="31">
        <v>67</v>
      </c>
      <c r="D7" s="31">
        <v>26</v>
      </c>
      <c r="E7" s="31"/>
      <c r="F7" s="31"/>
      <c r="G7" s="31"/>
      <c r="H7" s="45"/>
      <c r="I7" s="18">
        <f t="shared" si="0"/>
        <v>335</v>
      </c>
      <c r="J7" s="22">
        <f>SUM(I4:I7)</f>
        <v>3090</v>
      </c>
    </row>
    <row r="8" spans="1:10" ht="12.75">
      <c r="A8" s="15">
        <v>40604</v>
      </c>
      <c r="B8" s="16" t="s">
        <v>15</v>
      </c>
      <c r="C8" s="17">
        <v>278</v>
      </c>
      <c r="D8" s="17">
        <v>39</v>
      </c>
      <c r="E8" s="17">
        <v>3</v>
      </c>
      <c r="F8" s="17">
        <v>22</v>
      </c>
      <c r="G8" s="17">
        <v>1</v>
      </c>
      <c r="H8" s="17"/>
      <c r="I8" s="18">
        <f t="shared" si="0"/>
        <v>1530</v>
      </c>
      <c r="J8" s="19"/>
    </row>
    <row r="9" spans="1:10" ht="12.75">
      <c r="A9" s="20"/>
      <c r="B9" s="16" t="s">
        <v>19</v>
      </c>
      <c r="C9" s="17">
        <v>162</v>
      </c>
      <c r="D9" s="17">
        <v>30</v>
      </c>
      <c r="E9" s="17"/>
      <c r="F9" s="17">
        <v>10</v>
      </c>
      <c r="G9" s="17"/>
      <c r="H9" s="17"/>
      <c r="I9" s="18">
        <f t="shared" si="0"/>
        <v>860</v>
      </c>
      <c r="J9" s="19"/>
    </row>
    <row r="10" spans="1:10" ht="12.75">
      <c r="A10"/>
      <c r="B10" s="16">
        <v>920</v>
      </c>
      <c r="C10" s="17">
        <v>198</v>
      </c>
      <c r="D10" s="17">
        <v>198</v>
      </c>
      <c r="E10" s="17">
        <v>14</v>
      </c>
      <c r="F10" s="17"/>
      <c r="G10" s="17"/>
      <c r="H10" s="17"/>
      <c r="I10" s="18">
        <f t="shared" si="0"/>
        <v>1116</v>
      </c>
      <c r="J10" s="19"/>
    </row>
    <row r="11" spans="1:10" ht="12.75">
      <c r="A11"/>
      <c r="B11" s="21" t="s">
        <v>18</v>
      </c>
      <c r="C11" s="17">
        <v>41</v>
      </c>
      <c r="D11" s="17">
        <v>18</v>
      </c>
      <c r="E11" s="17"/>
      <c r="F11" s="17"/>
      <c r="G11" s="17"/>
      <c r="H11" s="17"/>
      <c r="I11" s="18">
        <f t="shared" si="0"/>
        <v>205</v>
      </c>
      <c r="J11" s="22">
        <f>SUM(I8:I11)</f>
        <v>3711</v>
      </c>
    </row>
    <row r="12" spans="1:10" ht="12.75">
      <c r="A12" s="15">
        <v>40605</v>
      </c>
      <c r="B12" s="16" t="s">
        <v>15</v>
      </c>
      <c r="C12" s="17">
        <v>145</v>
      </c>
      <c r="D12" s="17">
        <v>13</v>
      </c>
      <c r="E12" s="17"/>
      <c r="F12" s="17">
        <v>21</v>
      </c>
      <c r="G12" s="17"/>
      <c r="H12" s="17"/>
      <c r="I12" s="18">
        <f t="shared" si="0"/>
        <v>830</v>
      </c>
      <c r="J12" s="19"/>
    </row>
    <row r="13" spans="1:10" ht="12.75">
      <c r="A13"/>
      <c r="B13" s="16" t="s">
        <v>19</v>
      </c>
      <c r="C13" s="17">
        <v>189</v>
      </c>
      <c r="D13" s="17">
        <v>38</v>
      </c>
      <c r="E13" s="17"/>
      <c r="F13" s="17">
        <v>24</v>
      </c>
      <c r="G13" s="17"/>
      <c r="H13" s="17"/>
      <c r="I13" s="18">
        <f t="shared" si="0"/>
        <v>1065</v>
      </c>
      <c r="J13" s="19"/>
    </row>
    <row r="14" spans="1:10" ht="12.75">
      <c r="A14" s="15"/>
      <c r="B14" s="26">
        <v>920</v>
      </c>
      <c r="C14" s="17">
        <v>254</v>
      </c>
      <c r="D14" s="17">
        <v>47</v>
      </c>
      <c r="E14" s="17"/>
      <c r="F14" s="17"/>
      <c r="G14" s="17"/>
      <c r="H14" s="17"/>
      <c r="I14" s="18">
        <f t="shared" si="0"/>
        <v>1270</v>
      </c>
      <c r="J14" s="19"/>
    </row>
    <row r="15" spans="1:10" ht="12.75">
      <c r="A15" s="15"/>
      <c r="B15" s="21" t="s">
        <v>18</v>
      </c>
      <c r="C15" s="17">
        <v>94</v>
      </c>
      <c r="D15" s="17">
        <v>28</v>
      </c>
      <c r="E15" s="17"/>
      <c r="F15" s="17"/>
      <c r="G15" s="17"/>
      <c r="H15" s="17"/>
      <c r="I15" s="18">
        <f t="shared" si="0"/>
        <v>470</v>
      </c>
      <c r="J15" s="22">
        <f>SUM(I12:I15)</f>
        <v>3635</v>
      </c>
    </row>
    <row r="16" spans="1:10" ht="12.75">
      <c r="A16" s="15">
        <v>40606</v>
      </c>
      <c r="B16" s="16" t="s">
        <v>15</v>
      </c>
      <c r="C16" s="17">
        <v>193</v>
      </c>
      <c r="D16" s="17">
        <v>25</v>
      </c>
      <c r="E16" s="17">
        <v>3</v>
      </c>
      <c r="F16" s="17">
        <v>39</v>
      </c>
      <c r="G16" s="17"/>
      <c r="H16" s="17"/>
      <c r="I16" s="18">
        <f t="shared" si="0"/>
        <v>1187</v>
      </c>
      <c r="J16" s="19"/>
    </row>
    <row r="17" spans="1:10" ht="12.75">
      <c r="A17" s="15"/>
      <c r="B17" s="16" t="s">
        <v>17</v>
      </c>
      <c r="C17" s="17">
        <v>259</v>
      </c>
      <c r="D17" s="17">
        <v>27</v>
      </c>
      <c r="E17" s="17"/>
      <c r="F17" s="17">
        <v>40</v>
      </c>
      <c r="G17" s="17"/>
      <c r="H17" s="17"/>
      <c r="I17" s="18">
        <f t="shared" si="0"/>
        <v>1495</v>
      </c>
      <c r="J17" s="19"/>
    </row>
    <row r="18" spans="1:10" ht="12.75">
      <c r="A18" s="15"/>
      <c r="B18" s="16">
        <v>920</v>
      </c>
      <c r="C18" s="17">
        <v>186</v>
      </c>
      <c r="D18" s="17">
        <v>23</v>
      </c>
      <c r="E18" s="17"/>
      <c r="F18" s="17"/>
      <c r="G18" s="17"/>
      <c r="H18" s="17"/>
      <c r="I18" s="18">
        <f t="shared" si="0"/>
        <v>930</v>
      </c>
      <c r="J18" s="19"/>
    </row>
    <row r="19" spans="1:10" ht="12.75">
      <c r="A19" s="15"/>
      <c r="B19" s="21" t="s">
        <v>18</v>
      </c>
      <c r="C19" s="17">
        <v>82</v>
      </c>
      <c r="D19" s="17">
        <v>35</v>
      </c>
      <c r="E19" s="17"/>
      <c r="F19" s="17"/>
      <c r="G19" s="17"/>
      <c r="H19" s="17"/>
      <c r="I19" s="18">
        <f t="shared" si="0"/>
        <v>410</v>
      </c>
      <c r="J19" s="22">
        <f>SUM(I16:I19)</f>
        <v>4022</v>
      </c>
    </row>
    <row r="20" spans="1:10" ht="12.75">
      <c r="A20" s="15">
        <v>40607</v>
      </c>
      <c r="B20" s="16" t="s">
        <v>15</v>
      </c>
      <c r="C20" s="17">
        <v>129</v>
      </c>
      <c r="D20" s="17">
        <v>2</v>
      </c>
      <c r="E20" s="17">
        <v>1</v>
      </c>
      <c r="F20" s="17">
        <v>20</v>
      </c>
      <c r="G20" s="17"/>
      <c r="H20" s="17"/>
      <c r="I20" s="18">
        <f t="shared" si="0"/>
        <v>754</v>
      </c>
      <c r="J20" s="19"/>
    </row>
    <row r="21" spans="1:10" ht="12.75">
      <c r="A21" s="15"/>
      <c r="B21" s="16" t="s">
        <v>17</v>
      </c>
      <c r="C21" s="17">
        <v>139</v>
      </c>
      <c r="D21" s="17">
        <v>18</v>
      </c>
      <c r="E21" s="17"/>
      <c r="F21" s="17">
        <v>14</v>
      </c>
      <c r="G21" s="17"/>
      <c r="H21" s="17"/>
      <c r="I21" s="18">
        <f t="shared" si="0"/>
        <v>765</v>
      </c>
      <c r="J21" s="19"/>
    </row>
    <row r="22" spans="1:10" ht="12.75">
      <c r="A22" s="15"/>
      <c r="B22" s="16">
        <v>920</v>
      </c>
      <c r="C22" s="17">
        <v>127</v>
      </c>
      <c r="D22" s="17">
        <v>4</v>
      </c>
      <c r="E22" s="17"/>
      <c r="F22" s="17"/>
      <c r="G22" s="17"/>
      <c r="H22" s="17"/>
      <c r="I22" s="18">
        <f t="shared" si="0"/>
        <v>635</v>
      </c>
      <c r="J22" s="19"/>
    </row>
    <row r="23" spans="1:10" ht="12.75">
      <c r="A23" s="15"/>
      <c r="B23" s="21" t="s">
        <v>18</v>
      </c>
      <c r="C23" s="17">
        <v>59</v>
      </c>
      <c r="D23" s="17"/>
      <c r="E23" s="17"/>
      <c r="F23" s="17"/>
      <c r="G23" s="17"/>
      <c r="H23" s="17"/>
      <c r="I23" s="18">
        <f t="shared" si="0"/>
        <v>295</v>
      </c>
      <c r="J23" s="22">
        <f>SUM(I20:I23)</f>
        <v>2449</v>
      </c>
    </row>
    <row r="24" spans="1:10" ht="12.75">
      <c r="A24" s="15">
        <v>40608</v>
      </c>
      <c r="B24" s="16" t="s">
        <v>15</v>
      </c>
      <c r="C24" s="17">
        <v>183</v>
      </c>
      <c r="D24" s="17">
        <v>36</v>
      </c>
      <c r="E24" s="17"/>
      <c r="F24" s="17">
        <v>25</v>
      </c>
      <c r="G24" s="17"/>
      <c r="H24" s="17"/>
      <c r="I24" s="18">
        <f t="shared" si="0"/>
        <v>1040</v>
      </c>
      <c r="J24" s="19"/>
    </row>
    <row r="25" spans="1:10" ht="12.75">
      <c r="A25" s="15"/>
      <c r="B25" s="16" t="s">
        <v>19</v>
      </c>
      <c r="C25" s="17">
        <v>59</v>
      </c>
      <c r="D25" s="17">
        <v>6</v>
      </c>
      <c r="E25" s="17"/>
      <c r="F25" s="17">
        <v>13</v>
      </c>
      <c r="G25" s="17"/>
      <c r="H25" s="17"/>
      <c r="I25" s="18">
        <f t="shared" si="0"/>
        <v>360</v>
      </c>
      <c r="J25" s="19"/>
    </row>
    <row r="26" spans="1:10" ht="12.75">
      <c r="A26" s="15"/>
      <c r="B26" s="16">
        <v>920</v>
      </c>
      <c r="C26" s="17">
        <v>252</v>
      </c>
      <c r="D26" s="17">
        <v>2</v>
      </c>
      <c r="E26" s="17"/>
      <c r="F26" s="17"/>
      <c r="G26" s="17"/>
      <c r="H26" s="17"/>
      <c r="I26" s="18">
        <f t="shared" si="0"/>
        <v>1260</v>
      </c>
      <c r="J26" s="19"/>
    </row>
    <row r="27" spans="1:10" ht="12.75">
      <c r="A27" s="15"/>
      <c r="B27" s="21" t="s">
        <v>18</v>
      </c>
      <c r="C27" s="17">
        <v>389</v>
      </c>
      <c r="D27" s="17">
        <v>37</v>
      </c>
      <c r="E27" s="17">
        <v>0</v>
      </c>
      <c r="F27" s="17"/>
      <c r="G27" s="17"/>
      <c r="H27" s="17"/>
      <c r="I27" s="18">
        <f>SUM(C27*5,D27*0,E27*9,F27*5,G27*3)</f>
        <v>1945</v>
      </c>
      <c r="J27" s="22">
        <f>SUM(I24:I27)</f>
        <v>4605</v>
      </c>
    </row>
    <row r="28" spans="1:10" ht="12.75">
      <c r="A28" s="127" t="s">
        <v>20</v>
      </c>
      <c r="B28" s="127">
        <v>920</v>
      </c>
      <c r="C28" s="23">
        <f aca="true" t="shared" si="1" ref="C28:I28">SUM(C4:C27)</f>
        <v>3978</v>
      </c>
      <c r="D28" s="23">
        <f t="shared" si="1"/>
        <v>727</v>
      </c>
      <c r="E28" s="24">
        <f t="shared" si="1"/>
        <v>21</v>
      </c>
      <c r="F28" s="24">
        <f t="shared" si="1"/>
        <v>286</v>
      </c>
      <c r="G28" s="24">
        <f t="shared" si="1"/>
        <v>1</v>
      </c>
      <c r="H28" s="24">
        <f t="shared" si="1"/>
        <v>0</v>
      </c>
      <c r="I28" s="24">
        <f t="shared" si="1"/>
        <v>21512</v>
      </c>
      <c r="J28" s="25">
        <f>SUM(J7,J11,J15,J19,J23,J27)</f>
        <v>21512</v>
      </c>
    </row>
    <row r="29" spans="1:10" ht="12.75">
      <c r="A29" s="15">
        <v>40609</v>
      </c>
      <c r="B29" s="16" t="s">
        <v>15</v>
      </c>
      <c r="C29" s="28">
        <v>1140</v>
      </c>
      <c r="D29" s="28">
        <v>22</v>
      </c>
      <c r="E29" s="28">
        <v>3</v>
      </c>
      <c r="F29" s="28">
        <v>176</v>
      </c>
      <c r="G29" s="28">
        <v>1</v>
      </c>
      <c r="H29" s="17"/>
      <c r="I29" s="18">
        <f aca="true" t="shared" si="2" ref="I29:I56">SUM(C29*5,D29*0,E29*9,F29*5,G29*3)</f>
        <v>6610</v>
      </c>
      <c r="J29" s="19"/>
    </row>
    <row r="30" spans="1:10" ht="12.75">
      <c r="A30" s="15"/>
      <c r="B30" s="16" t="s">
        <v>19</v>
      </c>
      <c r="C30" s="28">
        <v>408</v>
      </c>
      <c r="D30" s="28">
        <v>4</v>
      </c>
      <c r="E30" s="28"/>
      <c r="F30" s="28">
        <v>64</v>
      </c>
      <c r="G30" s="28"/>
      <c r="H30" s="17"/>
      <c r="I30" s="18">
        <f t="shared" si="2"/>
        <v>2360</v>
      </c>
      <c r="J30" s="19"/>
    </row>
    <row r="31" spans="1:10" ht="12.75">
      <c r="A31" s="15"/>
      <c r="B31" s="16">
        <v>920</v>
      </c>
      <c r="C31" s="17">
        <v>775</v>
      </c>
      <c r="D31" s="17">
        <v>33</v>
      </c>
      <c r="E31" s="17"/>
      <c r="F31" s="17"/>
      <c r="G31" s="17"/>
      <c r="H31" s="17"/>
      <c r="I31" s="18">
        <f t="shared" si="2"/>
        <v>3875</v>
      </c>
      <c r="J31" s="19"/>
    </row>
    <row r="32" spans="1:10" ht="12.75">
      <c r="A32" s="15"/>
      <c r="B32" s="21" t="s">
        <v>18</v>
      </c>
      <c r="C32" s="17">
        <v>268</v>
      </c>
      <c r="D32" s="17">
        <v>20</v>
      </c>
      <c r="E32" s="17"/>
      <c r="F32" s="17"/>
      <c r="G32" s="17"/>
      <c r="H32" s="17"/>
      <c r="I32" s="18">
        <f t="shared" si="2"/>
        <v>1340</v>
      </c>
      <c r="J32" s="22">
        <f>SUM(I29:I32)</f>
        <v>14185</v>
      </c>
    </row>
    <row r="33" spans="1:10" ht="12.75">
      <c r="A33" s="15">
        <v>40610</v>
      </c>
      <c r="B33" s="16" t="s">
        <v>15</v>
      </c>
      <c r="C33" s="17">
        <v>173</v>
      </c>
      <c r="D33" s="17"/>
      <c r="E33" s="17">
        <v>2</v>
      </c>
      <c r="F33" s="17">
        <v>40</v>
      </c>
      <c r="G33" s="17"/>
      <c r="H33" s="28"/>
      <c r="I33" s="18">
        <f t="shared" si="2"/>
        <v>1083</v>
      </c>
      <c r="J33" s="19"/>
    </row>
    <row r="34" spans="1:10" ht="12.75">
      <c r="A34" s="15"/>
      <c r="B34" s="16" t="s">
        <v>17</v>
      </c>
      <c r="C34" s="17">
        <v>270</v>
      </c>
      <c r="D34" s="17"/>
      <c r="E34" s="17"/>
      <c r="F34" s="17">
        <v>43</v>
      </c>
      <c r="G34" s="17"/>
      <c r="H34" s="28"/>
      <c r="I34" s="18">
        <f t="shared" si="2"/>
        <v>1565</v>
      </c>
      <c r="J34" s="19"/>
    </row>
    <row r="35" spans="1:10" ht="12.75">
      <c r="A35" s="15"/>
      <c r="B35" s="16">
        <v>920</v>
      </c>
      <c r="C35" s="17">
        <v>253</v>
      </c>
      <c r="D35" s="17"/>
      <c r="E35" s="17"/>
      <c r="F35" s="17"/>
      <c r="G35" s="17"/>
      <c r="H35" s="28"/>
      <c r="I35" s="18">
        <f t="shared" si="2"/>
        <v>1265</v>
      </c>
      <c r="J35" s="19"/>
    </row>
    <row r="36" spans="1:10" ht="12.75">
      <c r="A36" s="15"/>
      <c r="B36" s="21" t="s">
        <v>18</v>
      </c>
      <c r="C36" s="17">
        <v>84</v>
      </c>
      <c r="D36" s="17"/>
      <c r="E36" s="17"/>
      <c r="F36" s="17"/>
      <c r="G36" s="17"/>
      <c r="H36" s="28"/>
      <c r="I36" s="18">
        <f t="shared" si="2"/>
        <v>420</v>
      </c>
      <c r="J36" s="22">
        <f>SUM(I33:I36)</f>
        <v>4333</v>
      </c>
    </row>
    <row r="37" spans="1:10" ht="12.75">
      <c r="A37" s="15">
        <v>40611</v>
      </c>
      <c r="B37" s="16" t="s">
        <v>15</v>
      </c>
      <c r="C37" s="17">
        <v>752</v>
      </c>
      <c r="D37" s="17">
        <v>85</v>
      </c>
      <c r="E37" s="17">
        <v>1</v>
      </c>
      <c r="F37" s="17">
        <v>127</v>
      </c>
      <c r="G37" s="17"/>
      <c r="H37" s="29"/>
      <c r="I37" s="18">
        <f t="shared" si="2"/>
        <v>4404</v>
      </c>
      <c r="J37" s="19"/>
    </row>
    <row r="38" spans="1:10" ht="12.75">
      <c r="A38" s="15"/>
      <c r="B38" s="16" t="s">
        <v>17</v>
      </c>
      <c r="C38" s="28">
        <v>467</v>
      </c>
      <c r="D38" s="28">
        <v>34</v>
      </c>
      <c r="E38" s="28"/>
      <c r="F38" s="28">
        <v>71</v>
      </c>
      <c r="G38" s="28"/>
      <c r="H38" s="17"/>
      <c r="I38" s="18">
        <f t="shared" si="2"/>
        <v>2690</v>
      </c>
      <c r="J38" s="19"/>
    </row>
    <row r="39" spans="1:10" ht="12.75">
      <c r="A39" s="15"/>
      <c r="B39" s="16">
        <v>920</v>
      </c>
      <c r="C39" s="28">
        <v>582</v>
      </c>
      <c r="D39" s="28">
        <v>20</v>
      </c>
      <c r="E39" s="28"/>
      <c r="F39" s="28"/>
      <c r="G39" s="28"/>
      <c r="H39" s="17"/>
      <c r="I39" s="18">
        <f t="shared" si="2"/>
        <v>2910</v>
      </c>
      <c r="J39" s="19"/>
    </row>
    <row r="40" spans="1:10" ht="12.75">
      <c r="A40" s="15"/>
      <c r="B40" s="21" t="s">
        <v>18</v>
      </c>
      <c r="C40" s="28">
        <v>171</v>
      </c>
      <c r="D40" s="28">
        <v>38</v>
      </c>
      <c r="E40" s="28"/>
      <c r="F40" s="28"/>
      <c r="G40" s="28"/>
      <c r="H40" s="17"/>
      <c r="I40" s="18">
        <f t="shared" si="2"/>
        <v>855</v>
      </c>
      <c r="J40" s="22">
        <f>SUM(I37:I40)</f>
        <v>10859</v>
      </c>
    </row>
    <row r="41" spans="1:10" ht="12.75">
      <c r="A41" s="15">
        <v>40612</v>
      </c>
      <c r="B41" s="16" t="s">
        <v>15</v>
      </c>
      <c r="C41" s="28">
        <v>396</v>
      </c>
      <c r="D41" s="28">
        <v>30</v>
      </c>
      <c r="E41" s="28">
        <v>1</v>
      </c>
      <c r="F41" s="28">
        <v>59</v>
      </c>
      <c r="G41" s="28"/>
      <c r="H41" s="17"/>
      <c r="I41" s="18">
        <f t="shared" si="2"/>
        <v>2284</v>
      </c>
      <c r="J41" s="19"/>
    </row>
    <row r="42" spans="1:10" ht="12.75">
      <c r="A42" s="15"/>
      <c r="B42" s="16" t="s">
        <v>19</v>
      </c>
      <c r="C42" s="17">
        <v>417</v>
      </c>
      <c r="D42" s="17">
        <v>28</v>
      </c>
      <c r="E42" s="17"/>
      <c r="F42" s="17">
        <v>48</v>
      </c>
      <c r="G42" s="30"/>
      <c r="H42" s="17"/>
      <c r="I42" s="18">
        <f t="shared" si="2"/>
        <v>2325</v>
      </c>
      <c r="J42" s="19"/>
    </row>
    <row r="43" spans="1:10" ht="12.75">
      <c r="A43" s="15"/>
      <c r="B43" s="16">
        <v>920</v>
      </c>
      <c r="C43" s="17">
        <v>412</v>
      </c>
      <c r="D43" s="17">
        <v>24</v>
      </c>
      <c r="E43" s="17"/>
      <c r="F43" s="17"/>
      <c r="G43" s="30"/>
      <c r="H43" s="17"/>
      <c r="I43" s="18">
        <f t="shared" si="2"/>
        <v>2060</v>
      </c>
      <c r="J43" s="19"/>
    </row>
    <row r="44" spans="1:10" ht="12.75">
      <c r="A44" s="15"/>
      <c r="B44" s="21" t="s">
        <v>18</v>
      </c>
      <c r="C44" s="17">
        <v>108</v>
      </c>
      <c r="D44" s="17">
        <v>28</v>
      </c>
      <c r="E44" s="17"/>
      <c r="F44" s="17"/>
      <c r="G44" s="30"/>
      <c r="H44" s="17"/>
      <c r="I44" s="18">
        <f t="shared" si="2"/>
        <v>540</v>
      </c>
      <c r="J44" s="22">
        <f>SUM(I41:I44)</f>
        <v>7209</v>
      </c>
    </row>
    <row r="45" spans="1:10" ht="12.75">
      <c r="A45" s="15">
        <v>40613</v>
      </c>
      <c r="B45" s="16" t="s">
        <v>15</v>
      </c>
      <c r="C45" s="17">
        <v>375</v>
      </c>
      <c r="D45" s="17">
        <v>31</v>
      </c>
      <c r="E45" s="17"/>
      <c r="F45" s="17">
        <v>53</v>
      </c>
      <c r="G45" s="30"/>
      <c r="H45" s="17"/>
      <c r="I45" s="18">
        <f t="shared" si="2"/>
        <v>2140</v>
      </c>
      <c r="J45" s="19"/>
    </row>
    <row r="46" spans="1:10" ht="12.75">
      <c r="A46" s="15"/>
      <c r="B46" s="16" t="s">
        <v>19</v>
      </c>
      <c r="C46" s="17">
        <v>420</v>
      </c>
      <c r="D46" s="17">
        <v>44</v>
      </c>
      <c r="E46" s="17"/>
      <c r="F46" s="17">
        <v>60</v>
      </c>
      <c r="G46" s="30"/>
      <c r="H46" s="17"/>
      <c r="I46" s="18">
        <f t="shared" si="2"/>
        <v>2400</v>
      </c>
      <c r="J46" s="19"/>
    </row>
    <row r="47" spans="1:10" ht="12.75">
      <c r="A47" s="15"/>
      <c r="B47" s="26">
        <v>920</v>
      </c>
      <c r="C47" s="17">
        <v>424</v>
      </c>
      <c r="D47" s="17">
        <v>7</v>
      </c>
      <c r="E47" s="17"/>
      <c r="F47" s="17"/>
      <c r="G47" s="30"/>
      <c r="H47" s="17"/>
      <c r="I47" s="18">
        <f t="shared" si="2"/>
        <v>2120</v>
      </c>
      <c r="J47" s="19"/>
    </row>
    <row r="48" spans="1:10" ht="12.75">
      <c r="A48" s="15"/>
      <c r="B48" s="21" t="s">
        <v>18</v>
      </c>
      <c r="C48" s="17">
        <v>91</v>
      </c>
      <c r="D48" s="17">
        <v>27</v>
      </c>
      <c r="E48" s="17"/>
      <c r="F48" s="17"/>
      <c r="G48" s="30"/>
      <c r="H48" s="17"/>
      <c r="I48" s="18">
        <f t="shared" si="2"/>
        <v>455</v>
      </c>
      <c r="J48" s="22">
        <f>SUM(I45:I48)</f>
        <v>7115</v>
      </c>
    </row>
    <row r="49" spans="1:10" ht="12.75">
      <c r="A49" s="15">
        <v>40614</v>
      </c>
      <c r="B49" s="16" t="s">
        <v>15</v>
      </c>
      <c r="C49" s="17">
        <v>542</v>
      </c>
      <c r="D49" s="17">
        <v>69</v>
      </c>
      <c r="E49" s="17"/>
      <c r="F49" s="17">
        <v>147</v>
      </c>
      <c r="G49" s="30">
        <v>1</v>
      </c>
      <c r="H49" s="17"/>
      <c r="I49" s="18">
        <f t="shared" si="2"/>
        <v>3448</v>
      </c>
      <c r="J49" s="19"/>
    </row>
    <row r="50" spans="1:10" ht="12.75">
      <c r="A50" s="15"/>
      <c r="B50" s="16" t="s">
        <v>17</v>
      </c>
      <c r="C50" s="17">
        <v>672</v>
      </c>
      <c r="D50" s="17">
        <v>97</v>
      </c>
      <c r="E50" s="17"/>
      <c r="F50" s="17">
        <v>162</v>
      </c>
      <c r="G50" s="30"/>
      <c r="H50" s="17"/>
      <c r="I50" s="18">
        <f t="shared" si="2"/>
        <v>4170</v>
      </c>
      <c r="J50" s="19"/>
    </row>
    <row r="51" spans="1:10" ht="12.75">
      <c r="A51" s="15"/>
      <c r="B51" s="16">
        <v>920</v>
      </c>
      <c r="C51" s="17">
        <v>587</v>
      </c>
      <c r="D51" s="17">
        <v>46</v>
      </c>
      <c r="E51" s="17"/>
      <c r="F51" s="17"/>
      <c r="G51" s="30"/>
      <c r="H51" s="28"/>
      <c r="I51" s="18">
        <f t="shared" si="2"/>
        <v>2935</v>
      </c>
      <c r="J51" s="19"/>
    </row>
    <row r="52" spans="1:10" ht="12.75">
      <c r="A52" s="15"/>
      <c r="B52" s="21" t="s">
        <v>18</v>
      </c>
      <c r="C52" s="28">
        <v>155</v>
      </c>
      <c r="D52" s="28">
        <v>49</v>
      </c>
      <c r="E52" s="28"/>
      <c r="F52" s="28"/>
      <c r="G52" s="30"/>
      <c r="H52" s="28"/>
      <c r="I52" s="18">
        <f t="shared" si="2"/>
        <v>775</v>
      </c>
      <c r="J52" s="22">
        <f>SUM(I49:I52)</f>
        <v>11328</v>
      </c>
    </row>
    <row r="53" spans="1:10" ht="12.75">
      <c r="A53" s="15">
        <v>40615</v>
      </c>
      <c r="B53" s="16" t="s">
        <v>15</v>
      </c>
      <c r="C53" s="28">
        <v>295</v>
      </c>
      <c r="D53" s="28">
        <v>51</v>
      </c>
      <c r="E53" s="28"/>
      <c r="F53" s="28">
        <v>45</v>
      </c>
      <c r="G53" s="30"/>
      <c r="H53" s="28"/>
      <c r="I53" s="18">
        <f t="shared" si="2"/>
        <v>1700</v>
      </c>
      <c r="J53" s="19"/>
    </row>
    <row r="54" spans="1:10" ht="12.75">
      <c r="A54" s="15"/>
      <c r="B54" s="16" t="s">
        <v>17</v>
      </c>
      <c r="C54" s="28">
        <v>351</v>
      </c>
      <c r="D54" s="28">
        <v>58</v>
      </c>
      <c r="E54" s="28"/>
      <c r="F54" s="28">
        <v>54</v>
      </c>
      <c r="G54" s="30"/>
      <c r="H54" s="28"/>
      <c r="I54" s="18">
        <f t="shared" si="2"/>
        <v>2025</v>
      </c>
      <c r="J54" s="19"/>
    </row>
    <row r="55" spans="1:10" ht="12.75">
      <c r="A55" s="15"/>
      <c r="B55" s="16">
        <v>920</v>
      </c>
      <c r="C55" s="28">
        <v>414</v>
      </c>
      <c r="D55" s="28">
        <v>51</v>
      </c>
      <c r="E55" s="28"/>
      <c r="F55" s="28"/>
      <c r="G55" s="30"/>
      <c r="H55" s="28"/>
      <c r="I55" s="18">
        <f t="shared" si="2"/>
        <v>2070</v>
      </c>
      <c r="J55" s="19"/>
    </row>
    <row r="56" spans="1:10" ht="12.75">
      <c r="A56" s="15"/>
      <c r="B56" s="21" t="s">
        <v>18</v>
      </c>
      <c r="C56" s="28">
        <v>218</v>
      </c>
      <c r="D56" s="28">
        <v>41</v>
      </c>
      <c r="E56" s="28"/>
      <c r="F56" s="28"/>
      <c r="G56" s="30"/>
      <c r="H56" s="28"/>
      <c r="I56" s="18">
        <f t="shared" si="2"/>
        <v>1090</v>
      </c>
      <c r="J56" s="22">
        <f>SUM(I53:I56)</f>
        <v>6885</v>
      </c>
    </row>
    <row r="57" spans="1:10" ht="12.75">
      <c r="A57" s="127" t="s">
        <v>20</v>
      </c>
      <c r="B57" s="127">
        <v>920</v>
      </c>
      <c r="C57" s="23">
        <f aca="true" t="shared" si="3" ref="C57:I57">SUM(C29:C56)</f>
        <v>11220</v>
      </c>
      <c r="D57" s="23">
        <f t="shared" si="3"/>
        <v>937</v>
      </c>
      <c r="E57" s="24">
        <f t="shared" si="3"/>
        <v>7</v>
      </c>
      <c r="F57" s="24">
        <f t="shared" si="3"/>
        <v>1149</v>
      </c>
      <c r="G57" s="24">
        <f t="shared" si="3"/>
        <v>2</v>
      </c>
      <c r="H57" s="24">
        <f t="shared" si="3"/>
        <v>0</v>
      </c>
      <c r="I57" s="24">
        <f t="shared" si="3"/>
        <v>61914</v>
      </c>
      <c r="J57" s="25">
        <f>SUM(J32,J36,J40,J44,J48,J52,J56)</f>
        <v>61914</v>
      </c>
    </row>
    <row r="58" spans="1:10" ht="12.75">
      <c r="A58" s="15">
        <v>40616</v>
      </c>
      <c r="B58" s="16" t="s">
        <v>15</v>
      </c>
      <c r="C58" s="28">
        <v>274</v>
      </c>
      <c r="D58" s="28">
        <v>38</v>
      </c>
      <c r="E58" s="28"/>
      <c r="F58" s="28">
        <v>35</v>
      </c>
      <c r="G58" s="28">
        <v>1</v>
      </c>
      <c r="H58" s="30"/>
      <c r="I58" s="18">
        <f aca="true" t="shared" si="4" ref="I58:I85">SUM(C58*5,D58*0,E58*9,F58*5,G58*3)</f>
        <v>1548</v>
      </c>
      <c r="J58" s="19"/>
    </row>
    <row r="59" spans="1:10" ht="12.75">
      <c r="A59" s="15"/>
      <c r="B59" s="16" t="s">
        <v>19</v>
      </c>
      <c r="C59" s="28">
        <v>188</v>
      </c>
      <c r="D59" s="28">
        <v>38</v>
      </c>
      <c r="E59" s="28"/>
      <c r="F59" s="28">
        <v>17</v>
      </c>
      <c r="G59" s="28"/>
      <c r="H59" s="30"/>
      <c r="I59" s="18">
        <f t="shared" si="4"/>
        <v>1025</v>
      </c>
      <c r="J59" s="19"/>
    </row>
    <row r="60" spans="1:10" ht="12.75">
      <c r="A60" s="15"/>
      <c r="B60" s="16">
        <v>920</v>
      </c>
      <c r="C60" s="17">
        <v>255</v>
      </c>
      <c r="D60" s="17">
        <v>17</v>
      </c>
      <c r="E60" s="17"/>
      <c r="F60" s="17"/>
      <c r="G60" s="17"/>
      <c r="H60" s="30"/>
      <c r="I60" s="18">
        <f t="shared" si="4"/>
        <v>1275</v>
      </c>
      <c r="J60" s="19"/>
    </row>
    <row r="61" spans="1:10" ht="12.75">
      <c r="A61" s="15"/>
      <c r="B61" s="21" t="s">
        <v>18</v>
      </c>
      <c r="C61" s="17">
        <v>47</v>
      </c>
      <c r="D61" s="17">
        <v>10</v>
      </c>
      <c r="E61" s="17"/>
      <c r="F61" s="17"/>
      <c r="G61" s="17"/>
      <c r="H61" s="30"/>
      <c r="I61" s="18">
        <f t="shared" si="4"/>
        <v>235</v>
      </c>
      <c r="J61" s="22">
        <f>SUM(I58:I61)</f>
        <v>4083</v>
      </c>
    </row>
    <row r="62" spans="1:10" ht="12.75">
      <c r="A62" s="15">
        <v>40617</v>
      </c>
      <c r="B62" s="16" t="s">
        <v>15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0">
        <v>0</v>
      </c>
      <c r="I62" s="18">
        <f t="shared" si="4"/>
        <v>0</v>
      </c>
      <c r="J62" s="19"/>
    </row>
    <row r="63" spans="1:10" ht="12.75">
      <c r="A63" s="15"/>
      <c r="B63" s="16" t="s">
        <v>17</v>
      </c>
      <c r="C63" s="17">
        <v>345</v>
      </c>
      <c r="D63" s="17">
        <v>58</v>
      </c>
      <c r="E63" s="17"/>
      <c r="F63" s="17">
        <v>50</v>
      </c>
      <c r="G63" s="17"/>
      <c r="H63" s="30"/>
      <c r="I63" s="18">
        <f t="shared" si="4"/>
        <v>1975</v>
      </c>
      <c r="J63" s="19"/>
    </row>
    <row r="64" spans="1:10" ht="12.75">
      <c r="A64" s="15"/>
      <c r="B64" s="16">
        <v>920</v>
      </c>
      <c r="C64" s="17">
        <v>168</v>
      </c>
      <c r="D64" s="17"/>
      <c r="E64" s="17"/>
      <c r="F64" s="17"/>
      <c r="G64" s="17"/>
      <c r="H64" s="30"/>
      <c r="I64" s="18">
        <f t="shared" si="4"/>
        <v>840</v>
      </c>
      <c r="J64" s="19"/>
    </row>
    <row r="65" spans="1:10" ht="12.75">
      <c r="A65" s="15"/>
      <c r="B65" s="21" t="s">
        <v>18</v>
      </c>
      <c r="C65" s="17">
        <v>67</v>
      </c>
      <c r="D65" s="17">
        <v>26</v>
      </c>
      <c r="E65" s="17"/>
      <c r="F65" s="17"/>
      <c r="G65" s="17"/>
      <c r="H65" s="30"/>
      <c r="I65" s="18">
        <f t="shared" si="4"/>
        <v>335</v>
      </c>
      <c r="J65" s="22">
        <f>SUM(I62:I65)</f>
        <v>3150</v>
      </c>
    </row>
    <row r="66" spans="1:10" ht="12.75">
      <c r="A66" s="15">
        <v>40618</v>
      </c>
      <c r="B66" s="16" t="s">
        <v>15</v>
      </c>
      <c r="C66" s="17">
        <v>111</v>
      </c>
      <c r="D66" s="17">
        <v>47</v>
      </c>
      <c r="E66" s="17"/>
      <c r="F66" s="17">
        <v>32</v>
      </c>
      <c r="G66" s="17">
        <v>2</v>
      </c>
      <c r="H66" s="29"/>
      <c r="I66" s="18">
        <f t="shared" si="4"/>
        <v>721</v>
      </c>
      <c r="J66" s="19"/>
    </row>
    <row r="67" spans="1:10" ht="12.75">
      <c r="A67" s="15"/>
      <c r="B67" s="16" t="s">
        <v>17</v>
      </c>
      <c r="C67" s="28">
        <v>174</v>
      </c>
      <c r="D67" s="28">
        <v>18</v>
      </c>
      <c r="E67" s="28"/>
      <c r="F67" s="28">
        <v>11</v>
      </c>
      <c r="G67" s="28"/>
      <c r="H67" s="30"/>
      <c r="I67" s="18">
        <f t="shared" si="4"/>
        <v>925</v>
      </c>
      <c r="J67" s="19"/>
    </row>
    <row r="68" spans="1:10" ht="12.75">
      <c r="A68" s="15"/>
      <c r="B68" s="16">
        <v>920</v>
      </c>
      <c r="C68" s="28">
        <v>174</v>
      </c>
      <c r="D68" s="28"/>
      <c r="E68" s="28"/>
      <c r="F68" s="28"/>
      <c r="G68" s="28"/>
      <c r="H68" s="30"/>
      <c r="I68" s="18">
        <f t="shared" si="4"/>
        <v>870</v>
      </c>
      <c r="J68" s="19"/>
    </row>
    <row r="69" spans="1:10" ht="12.75">
      <c r="A69" s="15"/>
      <c r="B69" s="21" t="s">
        <v>18</v>
      </c>
      <c r="C69" s="28">
        <v>59</v>
      </c>
      <c r="D69" s="28">
        <v>21</v>
      </c>
      <c r="E69" s="28"/>
      <c r="F69" s="28"/>
      <c r="G69" s="28"/>
      <c r="H69" s="30"/>
      <c r="I69" s="18">
        <f t="shared" si="4"/>
        <v>295</v>
      </c>
      <c r="J69" s="22">
        <f>SUM(I66:I69)</f>
        <v>2811</v>
      </c>
    </row>
    <row r="70" spans="1:10" ht="12.75">
      <c r="A70" s="15">
        <v>40619</v>
      </c>
      <c r="B70" s="16" t="s">
        <v>15</v>
      </c>
      <c r="C70" s="28">
        <v>296</v>
      </c>
      <c r="D70" s="28">
        <v>13</v>
      </c>
      <c r="E70" s="28"/>
      <c r="F70" s="28">
        <v>60</v>
      </c>
      <c r="G70" s="28">
        <v>1</v>
      </c>
      <c r="H70" s="31"/>
      <c r="I70" s="18">
        <f t="shared" si="4"/>
        <v>1783</v>
      </c>
      <c r="J70" s="19"/>
    </row>
    <row r="71" spans="1:10" ht="12.75">
      <c r="A71" s="15"/>
      <c r="B71" s="16" t="s">
        <v>19</v>
      </c>
      <c r="C71" s="17">
        <v>0</v>
      </c>
      <c r="D71" s="17">
        <v>0</v>
      </c>
      <c r="E71" s="17">
        <v>0</v>
      </c>
      <c r="F71" s="17">
        <v>1</v>
      </c>
      <c r="G71" s="30"/>
      <c r="H71" s="31"/>
      <c r="I71" s="18">
        <f t="shared" si="4"/>
        <v>5</v>
      </c>
      <c r="J71" s="19"/>
    </row>
    <row r="72" spans="1:10" ht="12.75">
      <c r="A72" s="15"/>
      <c r="B72" s="16">
        <v>920</v>
      </c>
      <c r="C72" s="17">
        <v>63</v>
      </c>
      <c r="D72" s="17">
        <v>24</v>
      </c>
      <c r="E72" s="17"/>
      <c r="F72" s="17"/>
      <c r="G72" s="30"/>
      <c r="H72" s="30"/>
      <c r="I72" s="18">
        <f t="shared" si="4"/>
        <v>315</v>
      </c>
      <c r="J72" s="19"/>
    </row>
    <row r="73" spans="1:10" ht="12.75">
      <c r="A73" s="15"/>
      <c r="B73" s="21" t="s">
        <v>18</v>
      </c>
      <c r="C73" s="17">
        <v>170</v>
      </c>
      <c r="D73" s="17"/>
      <c r="E73" s="17"/>
      <c r="F73" s="17"/>
      <c r="G73" s="30"/>
      <c r="H73" s="30"/>
      <c r="I73" s="18">
        <f t="shared" si="4"/>
        <v>850</v>
      </c>
      <c r="J73" s="22">
        <f>SUM(I70:I73)</f>
        <v>2953</v>
      </c>
    </row>
    <row r="74" spans="1:10" ht="12.75">
      <c r="A74" s="15">
        <v>40620</v>
      </c>
      <c r="B74" s="16" t="s">
        <v>15</v>
      </c>
      <c r="C74" s="17">
        <v>253</v>
      </c>
      <c r="D74" s="17">
        <v>42</v>
      </c>
      <c r="E74" s="17"/>
      <c r="F74" s="17">
        <v>64</v>
      </c>
      <c r="G74" s="30">
        <v>1</v>
      </c>
      <c r="H74" s="30"/>
      <c r="I74" s="18">
        <f t="shared" si="4"/>
        <v>1588</v>
      </c>
      <c r="J74" s="19"/>
    </row>
    <row r="75" spans="1:10" ht="12.75">
      <c r="A75" s="15"/>
      <c r="B75" s="16" t="s">
        <v>19</v>
      </c>
      <c r="C75" s="17">
        <v>225</v>
      </c>
      <c r="D75" s="17">
        <v>50</v>
      </c>
      <c r="E75" s="17"/>
      <c r="F75" s="17">
        <v>37</v>
      </c>
      <c r="G75" s="30"/>
      <c r="H75" s="30"/>
      <c r="I75" s="18">
        <f t="shared" si="4"/>
        <v>1310</v>
      </c>
      <c r="J75" s="19"/>
    </row>
    <row r="76" spans="1:10" ht="12.75">
      <c r="A76" s="15"/>
      <c r="B76" s="26">
        <v>920</v>
      </c>
      <c r="C76" s="17">
        <v>222</v>
      </c>
      <c r="D76" s="17">
        <v>31</v>
      </c>
      <c r="E76" s="17"/>
      <c r="F76" s="17"/>
      <c r="G76" s="30"/>
      <c r="H76" s="30"/>
      <c r="I76" s="18">
        <f t="shared" si="4"/>
        <v>1110</v>
      </c>
      <c r="J76" s="19"/>
    </row>
    <row r="77" spans="1:10" ht="12.75">
      <c r="A77" s="15"/>
      <c r="B77" s="21" t="s">
        <v>18</v>
      </c>
      <c r="C77" s="17">
        <v>51</v>
      </c>
      <c r="D77" s="17">
        <v>39</v>
      </c>
      <c r="E77" s="17"/>
      <c r="F77" s="17"/>
      <c r="G77" s="30"/>
      <c r="H77" s="30"/>
      <c r="I77" s="18">
        <f t="shared" si="4"/>
        <v>255</v>
      </c>
      <c r="J77" s="22">
        <f>SUM(I74:I77)</f>
        <v>4263</v>
      </c>
    </row>
    <row r="78" spans="1:10" ht="12.75">
      <c r="A78" s="15">
        <v>40621</v>
      </c>
      <c r="B78" s="16" t="s">
        <v>15</v>
      </c>
      <c r="C78" s="17">
        <v>793</v>
      </c>
      <c r="D78" s="17">
        <v>114</v>
      </c>
      <c r="E78" s="17"/>
      <c r="F78" s="17">
        <v>138</v>
      </c>
      <c r="G78" s="30">
        <v>7</v>
      </c>
      <c r="H78" s="30"/>
      <c r="I78" s="18">
        <f t="shared" si="4"/>
        <v>4676</v>
      </c>
      <c r="J78" s="19"/>
    </row>
    <row r="79" spans="1:10" ht="12.75">
      <c r="A79" s="15"/>
      <c r="B79" s="16" t="s">
        <v>17</v>
      </c>
      <c r="C79" s="17">
        <v>636</v>
      </c>
      <c r="D79" s="17">
        <v>49</v>
      </c>
      <c r="E79" s="17"/>
      <c r="F79" s="17">
        <v>162</v>
      </c>
      <c r="G79" s="30"/>
      <c r="H79" s="30"/>
      <c r="I79" s="18">
        <f t="shared" si="4"/>
        <v>3990</v>
      </c>
      <c r="J79" s="19"/>
    </row>
    <row r="80" spans="1:10" ht="12.75">
      <c r="A80" s="15"/>
      <c r="B80" s="16">
        <v>920</v>
      </c>
      <c r="C80" s="17">
        <v>523</v>
      </c>
      <c r="D80" s="17">
        <v>7</v>
      </c>
      <c r="E80" s="17"/>
      <c r="F80" s="17"/>
      <c r="G80" s="30"/>
      <c r="H80" s="30"/>
      <c r="I80" s="18">
        <f t="shared" si="4"/>
        <v>2615</v>
      </c>
      <c r="J80" s="19"/>
    </row>
    <row r="81" spans="1:10" ht="12.75">
      <c r="A81" s="15"/>
      <c r="B81" s="21" t="s">
        <v>18</v>
      </c>
      <c r="C81" s="28">
        <v>130</v>
      </c>
      <c r="D81" s="28">
        <v>38</v>
      </c>
      <c r="E81" s="28"/>
      <c r="F81" s="28"/>
      <c r="G81" s="30"/>
      <c r="H81" s="30"/>
      <c r="I81" s="18">
        <f t="shared" si="4"/>
        <v>650</v>
      </c>
      <c r="J81" s="22">
        <f>SUM(I78:I81)</f>
        <v>11931</v>
      </c>
    </row>
    <row r="82" spans="1:10" ht="12.75">
      <c r="A82" s="15">
        <v>40622</v>
      </c>
      <c r="B82" s="16" t="s">
        <v>15</v>
      </c>
      <c r="C82" s="28">
        <v>670</v>
      </c>
      <c r="D82" s="28">
        <v>90</v>
      </c>
      <c r="E82" s="28">
        <v>1</v>
      </c>
      <c r="F82" s="28">
        <v>180</v>
      </c>
      <c r="G82" s="30">
        <v>4</v>
      </c>
      <c r="H82" s="28"/>
      <c r="I82" s="18">
        <f t="shared" si="4"/>
        <v>4271</v>
      </c>
      <c r="J82" s="19"/>
    </row>
    <row r="83" spans="1:10" ht="12.75">
      <c r="A83" s="15"/>
      <c r="B83" s="16" t="s">
        <v>17</v>
      </c>
      <c r="C83" s="28">
        <v>842</v>
      </c>
      <c r="D83" s="28">
        <v>122</v>
      </c>
      <c r="E83" s="28"/>
      <c r="F83" s="28">
        <v>167</v>
      </c>
      <c r="G83" s="30"/>
      <c r="H83" s="28"/>
      <c r="I83" s="18">
        <f t="shared" si="4"/>
        <v>5045</v>
      </c>
      <c r="J83" s="19"/>
    </row>
    <row r="84" spans="1:10" ht="12.75">
      <c r="A84" s="15"/>
      <c r="B84" s="16">
        <v>920</v>
      </c>
      <c r="C84" s="28">
        <v>576</v>
      </c>
      <c r="D84" s="28">
        <v>0</v>
      </c>
      <c r="E84" s="28"/>
      <c r="F84" s="28"/>
      <c r="G84" s="30"/>
      <c r="H84" s="28"/>
      <c r="I84" s="18">
        <f t="shared" si="4"/>
        <v>2880</v>
      </c>
      <c r="J84" s="19"/>
    </row>
    <row r="85" spans="1:10" ht="12.75">
      <c r="A85" s="15"/>
      <c r="B85" s="21" t="s">
        <v>18</v>
      </c>
      <c r="C85" s="28">
        <v>199</v>
      </c>
      <c r="D85" s="28">
        <v>84</v>
      </c>
      <c r="E85" s="28"/>
      <c r="F85" s="28"/>
      <c r="G85" s="30"/>
      <c r="H85" s="28"/>
      <c r="I85" s="18">
        <f t="shared" si="4"/>
        <v>995</v>
      </c>
      <c r="J85" s="22">
        <f>SUM(I82:I85)</f>
        <v>13191</v>
      </c>
    </row>
    <row r="86" spans="1:10" ht="12.75">
      <c r="A86" s="127" t="s">
        <v>20</v>
      </c>
      <c r="B86" s="127">
        <v>920</v>
      </c>
      <c r="C86" s="23">
        <f aca="true" t="shared" si="5" ref="C86:I86">SUM(C58:C85)</f>
        <v>7511</v>
      </c>
      <c r="D86" s="23">
        <f t="shared" si="5"/>
        <v>976</v>
      </c>
      <c r="E86" s="24">
        <f t="shared" si="5"/>
        <v>1</v>
      </c>
      <c r="F86" s="24">
        <f t="shared" si="5"/>
        <v>954</v>
      </c>
      <c r="G86" s="24">
        <f t="shared" si="5"/>
        <v>16</v>
      </c>
      <c r="H86" s="24">
        <f t="shared" si="5"/>
        <v>0</v>
      </c>
      <c r="I86" s="24">
        <f t="shared" si="5"/>
        <v>42382</v>
      </c>
      <c r="J86" s="25">
        <f>SUM(J61,J65,J69,J73,J77,J81,J85)</f>
        <v>42382</v>
      </c>
    </row>
    <row r="87" spans="1:10" ht="12.75">
      <c r="A87" s="15">
        <v>40623</v>
      </c>
      <c r="B87" s="16" t="s">
        <v>15</v>
      </c>
      <c r="C87" s="28">
        <v>83</v>
      </c>
      <c r="D87" s="28">
        <v>14</v>
      </c>
      <c r="E87" s="28">
        <v>2</v>
      </c>
      <c r="F87" s="28">
        <v>24</v>
      </c>
      <c r="G87" s="28"/>
      <c r="H87" s="30"/>
      <c r="I87" s="18">
        <f aca="true" t="shared" si="6" ref="I87:I114">SUM(C87*5,D87*0,E87*9,F87*5,G87*3)</f>
        <v>553</v>
      </c>
      <c r="J87" s="19"/>
    </row>
    <row r="88" spans="1:10" ht="12.75">
      <c r="A88" s="15"/>
      <c r="B88" s="16" t="s">
        <v>19</v>
      </c>
      <c r="C88" s="28">
        <v>375</v>
      </c>
      <c r="D88" s="28">
        <v>47</v>
      </c>
      <c r="E88" s="28"/>
      <c r="F88" s="28">
        <v>38</v>
      </c>
      <c r="G88" s="28"/>
      <c r="H88" s="30"/>
      <c r="I88" s="18">
        <f t="shared" si="6"/>
        <v>2065</v>
      </c>
      <c r="J88" s="19"/>
    </row>
    <row r="89" spans="1:10" ht="12.75">
      <c r="A89" s="15"/>
      <c r="B89" s="16">
        <v>920</v>
      </c>
      <c r="C89" s="17">
        <v>167</v>
      </c>
      <c r="D89" s="17">
        <v>3</v>
      </c>
      <c r="E89" s="17"/>
      <c r="F89" s="17"/>
      <c r="G89" s="17"/>
      <c r="H89" s="30"/>
      <c r="I89" s="18">
        <f t="shared" si="6"/>
        <v>835</v>
      </c>
      <c r="J89" s="19"/>
    </row>
    <row r="90" spans="1:11" ht="12.75">
      <c r="A90" s="15"/>
      <c r="B90" s="21" t="s">
        <v>18</v>
      </c>
      <c r="C90" s="17">
        <v>65</v>
      </c>
      <c r="D90" s="17">
        <v>17</v>
      </c>
      <c r="E90" s="17"/>
      <c r="F90" s="17"/>
      <c r="G90" s="17"/>
      <c r="H90" s="30"/>
      <c r="I90" s="18">
        <f t="shared" si="6"/>
        <v>325</v>
      </c>
      <c r="J90" s="19">
        <f>SUM(I87:I90)</f>
        <v>3778</v>
      </c>
      <c r="K90" t="s">
        <v>27</v>
      </c>
    </row>
    <row r="91" spans="1:10" ht="12.75">
      <c r="A91" s="15">
        <v>40624</v>
      </c>
      <c r="B91" s="16" t="s">
        <v>15</v>
      </c>
      <c r="C91" s="17">
        <v>129</v>
      </c>
      <c r="D91" s="17">
        <v>24</v>
      </c>
      <c r="E91" s="17"/>
      <c r="F91" s="17">
        <v>21</v>
      </c>
      <c r="G91" s="17">
        <v>1</v>
      </c>
      <c r="H91" s="30"/>
      <c r="I91" s="18">
        <f t="shared" si="6"/>
        <v>753</v>
      </c>
      <c r="J91" s="19"/>
    </row>
    <row r="92" spans="1:10" ht="12.75">
      <c r="A92" s="15"/>
      <c r="B92" s="16" t="s">
        <v>17</v>
      </c>
      <c r="C92" s="17">
        <v>169</v>
      </c>
      <c r="D92" s="17">
        <v>30</v>
      </c>
      <c r="E92" s="17"/>
      <c r="F92" s="17">
        <v>19</v>
      </c>
      <c r="G92" s="17"/>
      <c r="H92" s="30"/>
      <c r="I92" s="18">
        <f t="shared" si="6"/>
        <v>940</v>
      </c>
      <c r="J92" s="19"/>
    </row>
    <row r="93" spans="1:10" ht="12.75">
      <c r="A93" s="15"/>
      <c r="B93" s="16">
        <v>920</v>
      </c>
      <c r="C93" s="17">
        <v>129</v>
      </c>
      <c r="D93" s="17">
        <v>15</v>
      </c>
      <c r="E93" s="17"/>
      <c r="F93" s="17"/>
      <c r="G93" s="17"/>
      <c r="H93" s="30"/>
      <c r="I93" s="18">
        <f t="shared" si="6"/>
        <v>645</v>
      </c>
      <c r="J93" s="19"/>
    </row>
    <row r="94" spans="1:11" ht="12.75">
      <c r="A94" s="15"/>
      <c r="B94" s="21" t="s">
        <v>18</v>
      </c>
      <c r="C94" s="17">
        <v>32</v>
      </c>
      <c r="D94" s="17">
        <v>42</v>
      </c>
      <c r="E94" s="17"/>
      <c r="F94" s="17"/>
      <c r="G94" s="17"/>
      <c r="H94" s="30"/>
      <c r="I94" s="18">
        <f t="shared" si="6"/>
        <v>160</v>
      </c>
      <c r="J94" s="19">
        <f>SUM(I91:I94)</f>
        <v>2498</v>
      </c>
      <c r="K94" t="s">
        <v>27</v>
      </c>
    </row>
    <row r="95" spans="1:10" ht="12.75">
      <c r="A95" s="15">
        <v>40625</v>
      </c>
      <c r="B95" s="16" t="s">
        <v>15</v>
      </c>
      <c r="C95" s="17">
        <v>117</v>
      </c>
      <c r="D95" s="17">
        <v>10</v>
      </c>
      <c r="E95" s="17"/>
      <c r="F95" s="17">
        <v>25</v>
      </c>
      <c r="G95" s="17"/>
      <c r="H95" s="29"/>
      <c r="I95" s="18">
        <f t="shared" si="6"/>
        <v>710</v>
      </c>
      <c r="J95" s="19"/>
    </row>
    <row r="96" spans="1:10" ht="12.75">
      <c r="A96" s="15"/>
      <c r="B96" s="16" t="s">
        <v>17</v>
      </c>
      <c r="C96" s="28">
        <v>151</v>
      </c>
      <c r="D96" s="28">
        <v>11</v>
      </c>
      <c r="E96" s="28"/>
      <c r="F96" s="28">
        <v>21</v>
      </c>
      <c r="G96" s="28"/>
      <c r="H96" s="30"/>
      <c r="I96" s="18">
        <f t="shared" si="6"/>
        <v>860</v>
      </c>
      <c r="J96" s="19"/>
    </row>
    <row r="97" spans="1:10" ht="12.75">
      <c r="A97" s="15"/>
      <c r="B97" s="16">
        <v>920</v>
      </c>
      <c r="C97" s="28">
        <v>145</v>
      </c>
      <c r="D97" s="28">
        <v>19</v>
      </c>
      <c r="E97" s="28"/>
      <c r="F97" s="28"/>
      <c r="G97" s="28"/>
      <c r="H97" s="30"/>
      <c r="I97" s="18">
        <f t="shared" si="6"/>
        <v>725</v>
      </c>
      <c r="J97" s="19"/>
    </row>
    <row r="98" spans="1:11" ht="12.75">
      <c r="A98" s="15"/>
      <c r="B98" s="21" t="s">
        <v>18</v>
      </c>
      <c r="C98" s="28">
        <v>56</v>
      </c>
      <c r="D98" s="28">
        <v>11</v>
      </c>
      <c r="E98" s="28"/>
      <c r="F98" s="28"/>
      <c r="G98" s="28"/>
      <c r="H98" s="30"/>
      <c r="I98" s="18">
        <f t="shared" si="6"/>
        <v>280</v>
      </c>
      <c r="J98" s="19">
        <f>SUM(I95:I98)</f>
        <v>2575</v>
      </c>
      <c r="K98" t="s">
        <v>27</v>
      </c>
    </row>
    <row r="99" spans="1:10" ht="12.75">
      <c r="A99" s="15">
        <v>40626</v>
      </c>
      <c r="B99" s="16" t="s">
        <v>15</v>
      </c>
      <c r="C99" s="28">
        <v>277</v>
      </c>
      <c r="D99" s="28">
        <v>77</v>
      </c>
      <c r="E99" s="28"/>
      <c r="F99" s="28">
        <v>55</v>
      </c>
      <c r="G99" s="28">
        <v>1</v>
      </c>
      <c r="H99" s="31"/>
      <c r="I99" s="18">
        <f t="shared" si="6"/>
        <v>1663</v>
      </c>
      <c r="J99" s="19"/>
    </row>
    <row r="100" spans="1:10" ht="12.75">
      <c r="A100" s="15"/>
      <c r="B100" s="16" t="s">
        <v>19</v>
      </c>
      <c r="C100" s="17">
        <v>0</v>
      </c>
      <c r="D100" s="17">
        <v>0</v>
      </c>
      <c r="E100" s="17">
        <v>0</v>
      </c>
      <c r="F100" s="17">
        <v>0</v>
      </c>
      <c r="G100" s="30"/>
      <c r="H100" s="31"/>
      <c r="I100" s="18">
        <f t="shared" si="6"/>
        <v>0</v>
      </c>
      <c r="J100" s="19"/>
    </row>
    <row r="101" spans="1:10" ht="12.75">
      <c r="A101" s="15"/>
      <c r="B101" s="16">
        <v>920</v>
      </c>
      <c r="C101" s="17">
        <v>215</v>
      </c>
      <c r="D101" s="17">
        <v>20</v>
      </c>
      <c r="E101" s="17"/>
      <c r="F101" s="17"/>
      <c r="G101" s="30"/>
      <c r="H101" s="30"/>
      <c r="I101" s="18">
        <f t="shared" si="6"/>
        <v>1075</v>
      </c>
      <c r="J101" s="19"/>
    </row>
    <row r="102" spans="1:10" ht="12.75">
      <c r="A102" s="15"/>
      <c r="B102" s="21" t="s">
        <v>18</v>
      </c>
      <c r="C102" s="17">
        <v>42</v>
      </c>
      <c r="D102" s="17">
        <v>6</v>
      </c>
      <c r="E102" s="17"/>
      <c r="F102" s="17"/>
      <c r="G102" s="30"/>
      <c r="H102" s="30"/>
      <c r="I102" s="18">
        <f t="shared" si="6"/>
        <v>210</v>
      </c>
      <c r="J102" s="22">
        <f>SUM(I99:I102)</f>
        <v>2948</v>
      </c>
    </row>
    <row r="103" spans="1:10" ht="12.75">
      <c r="A103" s="15">
        <v>40627</v>
      </c>
      <c r="B103" s="16" t="s">
        <v>15</v>
      </c>
      <c r="C103" s="17">
        <v>143</v>
      </c>
      <c r="D103" s="17">
        <v>34</v>
      </c>
      <c r="E103" s="17">
        <v>0</v>
      </c>
      <c r="F103" s="17">
        <v>25</v>
      </c>
      <c r="G103" s="30"/>
      <c r="H103" s="30"/>
      <c r="I103" s="18">
        <f t="shared" si="6"/>
        <v>840</v>
      </c>
      <c r="J103" s="19"/>
    </row>
    <row r="104" spans="1:10" ht="12.75">
      <c r="A104" s="15"/>
      <c r="B104" s="16" t="s">
        <v>19</v>
      </c>
      <c r="C104" s="17">
        <v>250</v>
      </c>
      <c r="D104" s="17">
        <v>36</v>
      </c>
      <c r="E104" s="17"/>
      <c r="F104" s="17">
        <v>40</v>
      </c>
      <c r="G104" s="30"/>
      <c r="H104" s="30"/>
      <c r="I104" s="18">
        <f t="shared" si="6"/>
        <v>1450</v>
      </c>
      <c r="J104" s="19"/>
    </row>
    <row r="105" spans="1:10" ht="12.75">
      <c r="A105" s="15"/>
      <c r="B105" s="26">
        <v>920</v>
      </c>
      <c r="C105" s="17">
        <v>165</v>
      </c>
      <c r="D105" s="17">
        <v>11</v>
      </c>
      <c r="E105" s="17"/>
      <c r="F105" s="17"/>
      <c r="G105" s="30"/>
      <c r="H105" s="30"/>
      <c r="I105" s="18">
        <f t="shared" si="6"/>
        <v>825</v>
      </c>
      <c r="J105" s="19"/>
    </row>
    <row r="106" spans="1:10" ht="12.75">
      <c r="A106" s="15"/>
      <c r="B106" s="21" t="s">
        <v>18</v>
      </c>
      <c r="C106" s="17">
        <v>46</v>
      </c>
      <c r="D106" s="17">
        <v>23</v>
      </c>
      <c r="E106" s="17"/>
      <c r="F106" s="17"/>
      <c r="G106" s="30"/>
      <c r="H106" s="30"/>
      <c r="I106" s="18">
        <f t="shared" si="6"/>
        <v>230</v>
      </c>
      <c r="J106" s="22">
        <f>SUM(I103:I106)</f>
        <v>3345</v>
      </c>
    </row>
    <row r="107" spans="1:10" ht="12.75">
      <c r="A107" s="15">
        <v>40628</v>
      </c>
      <c r="B107" s="16" t="s">
        <v>15</v>
      </c>
      <c r="C107" s="17">
        <v>780</v>
      </c>
      <c r="D107" s="17">
        <v>117</v>
      </c>
      <c r="E107" s="17">
        <v>1</v>
      </c>
      <c r="F107" s="17">
        <f>4+180</f>
        <v>184</v>
      </c>
      <c r="G107" s="30">
        <v>3</v>
      </c>
      <c r="H107" s="30"/>
      <c r="I107" s="18">
        <f t="shared" si="6"/>
        <v>4838</v>
      </c>
      <c r="J107" s="19"/>
    </row>
    <row r="108" spans="1:10" ht="12.75">
      <c r="A108" s="15"/>
      <c r="B108" s="16" t="s">
        <v>17</v>
      </c>
      <c r="C108" s="17">
        <v>748</v>
      </c>
      <c r="D108" s="17">
        <v>119</v>
      </c>
      <c r="E108" s="17"/>
      <c r="F108" s="17">
        <f>7+150</f>
        <v>157</v>
      </c>
      <c r="G108" s="30"/>
      <c r="H108" s="30"/>
      <c r="I108" s="18">
        <f t="shared" si="6"/>
        <v>4525</v>
      </c>
      <c r="J108" s="19"/>
    </row>
    <row r="109" spans="1:10" ht="12.75">
      <c r="A109" s="15"/>
      <c r="B109" s="16">
        <v>920</v>
      </c>
      <c r="C109" s="17">
        <v>567</v>
      </c>
      <c r="D109" s="17">
        <v>66</v>
      </c>
      <c r="E109" s="17"/>
      <c r="F109" s="17"/>
      <c r="G109" s="30"/>
      <c r="H109" s="30"/>
      <c r="I109" s="18">
        <f t="shared" si="6"/>
        <v>2835</v>
      </c>
      <c r="J109" s="19"/>
    </row>
    <row r="110" spans="1:10" ht="12.75">
      <c r="A110" s="15"/>
      <c r="B110" s="21" t="s">
        <v>18</v>
      </c>
      <c r="C110" s="28">
        <v>150</v>
      </c>
      <c r="D110" s="28">
        <v>78</v>
      </c>
      <c r="E110" s="28"/>
      <c r="F110" s="28"/>
      <c r="G110" s="30"/>
      <c r="H110" s="30"/>
      <c r="I110" s="18">
        <f t="shared" si="6"/>
        <v>750</v>
      </c>
      <c r="J110" s="22">
        <f>SUM(I107:I110)</f>
        <v>12948</v>
      </c>
    </row>
    <row r="111" spans="1:10" ht="12.75">
      <c r="A111" s="15">
        <v>40629</v>
      </c>
      <c r="B111" s="16" t="s">
        <v>15</v>
      </c>
      <c r="C111" s="28">
        <v>1028</v>
      </c>
      <c r="D111" s="28">
        <v>97</v>
      </c>
      <c r="E111" s="28">
        <v>2</v>
      </c>
      <c r="F111" s="28">
        <v>176</v>
      </c>
      <c r="G111" s="30">
        <v>9</v>
      </c>
      <c r="H111" s="31"/>
      <c r="I111" s="18">
        <f t="shared" si="6"/>
        <v>6065</v>
      </c>
      <c r="J111" s="19"/>
    </row>
    <row r="112" spans="1:10" ht="12.75">
      <c r="A112" s="15"/>
      <c r="B112" s="16" t="s">
        <v>17</v>
      </c>
      <c r="C112" s="28">
        <v>986</v>
      </c>
      <c r="D112" s="28">
        <v>104</v>
      </c>
      <c r="E112" s="28"/>
      <c r="F112" s="28">
        <v>177</v>
      </c>
      <c r="G112" s="30">
        <v>1</v>
      </c>
      <c r="H112" s="31"/>
      <c r="I112" s="18">
        <f t="shared" si="6"/>
        <v>5818</v>
      </c>
      <c r="J112" s="19"/>
    </row>
    <row r="113" spans="1:10" ht="12.75">
      <c r="A113" s="15"/>
      <c r="B113" s="16">
        <v>920</v>
      </c>
      <c r="C113" s="28">
        <v>624</v>
      </c>
      <c r="D113" s="28">
        <v>14</v>
      </c>
      <c r="E113" s="28"/>
      <c r="F113" s="28"/>
      <c r="G113" s="30"/>
      <c r="H113" s="30"/>
      <c r="I113" s="18">
        <f t="shared" si="6"/>
        <v>3120</v>
      </c>
      <c r="J113" s="19"/>
    </row>
    <row r="114" spans="1:10" ht="12.75">
      <c r="A114" s="15"/>
      <c r="B114" s="21" t="s">
        <v>18</v>
      </c>
      <c r="C114" s="28">
        <v>260</v>
      </c>
      <c r="D114" s="28">
        <v>26</v>
      </c>
      <c r="E114" s="28"/>
      <c r="F114" s="28"/>
      <c r="G114" s="30"/>
      <c r="H114" s="30"/>
      <c r="I114" s="18">
        <f t="shared" si="6"/>
        <v>1300</v>
      </c>
      <c r="J114" s="22">
        <f>SUM(I111:I114)</f>
        <v>16303</v>
      </c>
    </row>
    <row r="115" spans="1:10" ht="12.75">
      <c r="A115" s="127" t="s">
        <v>20</v>
      </c>
      <c r="B115" s="127">
        <v>920</v>
      </c>
      <c r="C115" s="23">
        <f aca="true" t="shared" si="7" ref="C115:I115">SUM(C87:C114)</f>
        <v>7899</v>
      </c>
      <c r="D115" s="23">
        <f t="shared" si="7"/>
        <v>1071</v>
      </c>
      <c r="E115" s="24">
        <f t="shared" si="7"/>
        <v>5</v>
      </c>
      <c r="F115" s="24">
        <f t="shared" si="7"/>
        <v>962</v>
      </c>
      <c r="G115" s="24">
        <f t="shared" si="7"/>
        <v>15</v>
      </c>
      <c r="H115" s="24">
        <f t="shared" si="7"/>
        <v>0</v>
      </c>
      <c r="I115" s="24">
        <f t="shared" si="7"/>
        <v>44395</v>
      </c>
      <c r="J115" s="25">
        <f>SUM(J90,J94,J98,J102,J106,J110,J114)</f>
        <v>44395</v>
      </c>
    </row>
    <row r="116" spans="1:10" ht="12.75">
      <c r="A116" s="15">
        <v>40630</v>
      </c>
      <c r="B116" s="16" t="s">
        <v>15</v>
      </c>
      <c r="C116" s="28">
        <v>153</v>
      </c>
      <c r="D116" s="28">
        <v>47</v>
      </c>
      <c r="E116" s="28"/>
      <c r="F116" s="28">
        <v>23</v>
      </c>
      <c r="G116" s="28"/>
      <c r="H116" s="30"/>
      <c r="I116" s="18">
        <f aca="true" t="shared" si="8" ref="I116:I131">SUM(C116*5,D116*0,E116*9,F116*5,G116*3)</f>
        <v>880</v>
      </c>
      <c r="J116" s="19"/>
    </row>
    <row r="117" spans="1:10" ht="12.75">
      <c r="A117" s="15"/>
      <c r="B117" s="16" t="s">
        <v>19</v>
      </c>
      <c r="C117" s="17">
        <v>227</v>
      </c>
      <c r="D117" s="17">
        <v>30</v>
      </c>
      <c r="E117" s="17"/>
      <c r="F117" s="17">
        <v>41</v>
      </c>
      <c r="G117" s="30"/>
      <c r="H117" s="30"/>
      <c r="I117" s="18">
        <f t="shared" si="8"/>
        <v>1340</v>
      </c>
      <c r="J117" s="19"/>
    </row>
    <row r="118" spans="1:10" ht="12.75">
      <c r="A118" s="15"/>
      <c r="B118" s="16">
        <v>920</v>
      </c>
      <c r="C118" s="17">
        <v>175</v>
      </c>
      <c r="D118" s="17">
        <v>24</v>
      </c>
      <c r="E118" s="17"/>
      <c r="F118" s="17"/>
      <c r="G118" s="30"/>
      <c r="H118" s="30"/>
      <c r="I118" s="18">
        <f t="shared" si="8"/>
        <v>875</v>
      </c>
      <c r="J118" s="19"/>
    </row>
    <row r="119" spans="1:11" ht="12.75">
      <c r="A119" s="15"/>
      <c r="B119" s="21" t="s">
        <v>18</v>
      </c>
      <c r="C119" s="17">
        <v>53</v>
      </c>
      <c r="D119" s="17">
        <v>17</v>
      </c>
      <c r="E119" s="17"/>
      <c r="F119" s="17"/>
      <c r="G119" s="30"/>
      <c r="H119" s="30"/>
      <c r="I119" s="18">
        <f t="shared" si="8"/>
        <v>265</v>
      </c>
      <c r="J119" s="19">
        <f>SUM(I116:I119)</f>
        <v>3360</v>
      </c>
      <c r="K119" t="s">
        <v>28</v>
      </c>
    </row>
    <row r="120" spans="1:10" ht="12.75">
      <c r="A120" s="15">
        <v>40631</v>
      </c>
      <c r="B120" s="16" t="s">
        <v>15</v>
      </c>
      <c r="C120" s="17">
        <v>149</v>
      </c>
      <c r="D120" s="17">
        <v>8</v>
      </c>
      <c r="E120" s="17"/>
      <c r="F120" s="17">
        <v>16</v>
      </c>
      <c r="G120" s="30">
        <v>1</v>
      </c>
      <c r="H120" s="30"/>
      <c r="I120" s="18">
        <f t="shared" si="8"/>
        <v>828</v>
      </c>
      <c r="J120" s="19"/>
    </row>
    <row r="121" spans="1:10" ht="12.75">
      <c r="A121" s="15"/>
      <c r="B121" s="16" t="s">
        <v>19</v>
      </c>
      <c r="C121" s="17">
        <v>143</v>
      </c>
      <c r="D121" s="17"/>
      <c r="E121" s="17"/>
      <c r="F121" s="17">
        <v>17</v>
      </c>
      <c r="G121" s="30"/>
      <c r="H121" s="30"/>
      <c r="I121" s="18">
        <f t="shared" si="8"/>
        <v>800</v>
      </c>
      <c r="J121" s="19"/>
    </row>
    <row r="122" spans="1:10" ht="12.75">
      <c r="A122" s="15"/>
      <c r="B122" s="26">
        <v>920</v>
      </c>
      <c r="C122" s="17">
        <v>190</v>
      </c>
      <c r="D122" s="17">
        <v>12</v>
      </c>
      <c r="E122" s="17"/>
      <c r="F122" s="17"/>
      <c r="G122" s="30"/>
      <c r="H122" s="30"/>
      <c r="I122" s="18">
        <f t="shared" si="8"/>
        <v>950</v>
      </c>
      <c r="J122" s="19"/>
    </row>
    <row r="123" spans="1:11" ht="12.75">
      <c r="A123" s="15"/>
      <c r="B123" s="21" t="s">
        <v>18</v>
      </c>
      <c r="C123" s="17">
        <v>40</v>
      </c>
      <c r="D123" s="17">
        <v>3</v>
      </c>
      <c r="E123" s="17"/>
      <c r="F123" s="17"/>
      <c r="G123" s="30"/>
      <c r="H123" s="30"/>
      <c r="I123" s="18">
        <f t="shared" si="8"/>
        <v>200</v>
      </c>
      <c r="J123" s="19">
        <f>SUM(I120:I123)</f>
        <v>2778</v>
      </c>
      <c r="K123" t="s">
        <v>28</v>
      </c>
    </row>
    <row r="124" spans="1:10" ht="12.75">
      <c r="A124" s="15">
        <v>40632</v>
      </c>
      <c r="B124" s="16" t="s">
        <v>15</v>
      </c>
      <c r="C124" s="17">
        <v>206</v>
      </c>
      <c r="D124" s="17">
        <f>17+12</f>
        <v>29</v>
      </c>
      <c r="E124" s="17"/>
      <c r="F124" s="17">
        <v>29</v>
      </c>
      <c r="G124" s="30"/>
      <c r="H124" s="29"/>
      <c r="I124" s="18">
        <f t="shared" si="8"/>
        <v>1175</v>
      </c>
      <c r="J124" s="19"/>
    </row>
    <row r="125" spans="1:10" ht="12.75">
      <c r="A125" s="15"/>
      <c r="B125" s="16" t="s">
        <v>17</v>
      </c>
      <c r="C125" s="17">
        <v>102</v>
      </c>
      <c r="D125" s="17">
        <v>60</v>
      </c>
      <c r="E125" s="17"/>
      <c r="F125" s="17">
        <v>23</v>
      </c>
      <c r="G125" s="30"/>
      <c r="H125" s="32"/>
      <c r="I125" s="18">
        <f t="shared" si="8"/>
        <v>625</v>
      </c>
      <c r="J125" s="19"/>
    </row>
    <row r="126" spans="1:10" ht="12.75">
      <c r="A126" s="15"/>
      <c r="B126" s="16">
        <v>920</v>
      </c>
      <c r="C126" s="17">
        <v>142</v>
      </c>
      <c r="D126" s="17">
        <v>8</v>
      </c>
      <c r="E126" s="17"/>
      <c r="F126" s="17"/>
      <c r="G126" s="30"/>
      <c r="H126" s="20"/>
      <c r="I126" s="18">
        <f t="shared" si="8"/>
        <v>710</v>
      </c>
      <c r="J126" s="19"/>
    </row>
    <row r="127" spans="1:11" ht="12.75">
      <c r="A127" s="15"/>
      <c r="B127" s="21" t="s">
        <v>18</v>
      </c>
      <c r="C127" s="28">
        <v>43</v>
      </c>
      <c r="D127" s="28">
        <v>15</v>
      </c>
      <c r="E127" s="28"/>
      <c r="F127" s="28"/>
      <c r="G127" s="30"/>
      <c r="I127" s="18">
        <f t="shared" si="8"/>
        <v>215</v>
      </c>
      <c r="J127" s="19">
        <f>SUM(I124:I127)</f>
        <v>2725</v>
      </c>
      <c r="K127" t="s">
        <v>28</v>
      </c>
    </row>
    <row r="128" spans="1:10" ht="12.75">
      <c r="A128" s="15">
        <v>40633</v>
      </c>
      <c r="B128" s="16" t="s">
        <v>15</v>
      </c>
      <c r="C128" s="28"/>
      <c r="D128" s="28"/>
      <c r="E128" s="28"/>
      <c r="F128" s="28">
        <v>28</v>
      </c>
      <c r="G128" s="30"/>
      <c r="H128" s="20"/>
      <c r="I128" s="18">
        <f t="shared" si="8"/>
        <v>140</v>
      </c>
      <c r="J128" s="19"/>
    </row>
    <row r="129" spans="1:10" ht="12.75">
      <c r="A129" s="15"/>
      <c r="B129" s="16" t="s">
        <v>17</v>
      </c>
      <c r="C129" s="28">
        <v>203</v>
      </c>
      <c r="D129" s="28">
        <v>13</v>
      </c>
      <c r="E129" s="28"/>
      <c r="F129" s="28">
        <v>1</v>
      </c>
      <c r="G129" s="30"/>
      <c r="H129" s="20"/>
      <c r="I129" s="18">
        <f t="shared" si="8"/>
        <v>1020</v>
      </c>
      <c r="J129" s="19"/>
    </row>
    <row r="130" spans="1:10" ht="12.75">
      <c r="A130" s="15"/>
      <c r="B130" s="16">
        <v>920</v>
      </c>
      <c r="C130" s="28">
        <v>131</v>
      </c>
      <c r="D130" s="28">
        <v>12</v>
      </c>
      <c r="E130" s="28"/>
      <c r="F130" s="28"/>
      <c r="G130" s="30"/>
      <c r="H130" s="20"/>
      <c r="I130" s="18">
        <f t="shared" si="8"/>
        <v>655</v>
      </c>
      <c r="J130" s="19"/>
    </row>
    <row r="131" spans="1:11" ht="12.75">
      <c r="A131" s="15"/>
      <c r="B131" s="21" t="s">
        <v>18</v>
      </c>
      <c r="C131" s="28">
        <v>30</v>
      </c>
      <c r="D131" s="28">
        <v>12</v>
      </c>
      <c r="E131" s="28"/>
      <c r="F131" s="28"/>
      <c r="G131" s="30"/>
      <c r="H131" s="20"/>
      <c r="I131" s="18">
        <f t="shared" si="8"/>
        <v>150</v>
      </c>
      <c r="J131" s="19">
        <f>SUM(I128:I131)</f>
        <v>1965</v>
      </c>
      <c r="K131" t="s">
        <v>28</v>
      </c>
    </row>
    <row r="132" spans="1:10" ht="12.75">
      <c r="A132" s="127" t="s">
        <v>20</v>
      </c>
      <c r="B132" s="127">
        <v>920</v>
      </c>
      <c r="C132" s="23">
        <f aca="true" t="shared" si="9" ref="C132:I132">SUM(C116:C131)</f>
        <v>1987</v>
      </c>
      <c r="D132" s="23">
        <f t="shared" si="9"/>
        <v>290</v>
      </c>
      <c r="E132" s="24">
        <f t="shared" si="9"/>
        <v>0</v>
      </c>
      <c r="F132" s="24">
        <f t="shared" si="9"/>
        <v>178</v>
      </c>
      <c r="G132" s="24">
        <f t="shared" si="9"/>
        <v>1</v>
      </c>
      <c r="H132" s="24">
        <f t="shared" si="9"/>
        <v>0</v>
      </c>
      <c r="I132" s="24">
        <f t="shared" si="9"/>
        <v>10828</v>
      </c>
      <c r="J132" s="25">
        <f>SUM(J119,J123,J127,J131)</f>
        <v>10828</v>
      </c>
    </row>
    <row r="133" spans="1:10" ht="12">
      <c r="A133" s="33"/>
      <c r="B133" s="34"/>
      <c r="C133" s="35">
        <f aca="true" t="shared" si="10" ref="C133:J133">SUM(C132,C115,C86,C57,C28)</f>
        <v>32595</v>
      </c>
      <c r="D133" s="35">
        <f t="shared" si="10"/>
        <v>4001</v>
      </c>
      <c r="E133" s="36">
        <f t="shared" si="10"/>
        <v>34</v>
      </c>
      <c r="F133" s="36">
        <f t="shared" si="10"/>
        <v>3529</v>
      </c>
      <c r="G133" s="36">
        <f t="shared" si="10"/>
        <v>35</v>
      </c>
      <c r="H133" s="36">
        <f t="shared" si="10"/>
        <v>0</v>
      </c>
      <c r="I133" s="36">
        <f t="shared" si="10"/>
        <v>181031</v>
      </c>
      <c r="J133" s="36">
        <f t="shared" si="10"/>
        <v>181031</v>
      </c>
    </row>
  </sheetData>
  <sheetProtection selectLockedCells="1" selectUnlockedCells="1"/>
  <mergeCells count="9">
    <mergeCell ref="A86:B86"/>
    <mergeCell ref="A115:B115"/>
    <mergeCell ref="A132:B132"/>
    <mergeCell ref="A1:J1"/>
    <mergeCell ref="A2:B2"/>
    <mergeCell ref="C2:D2"/>
    <mergeCell ref="E2:G2"/>
    <mergeCell ref="A28:B28"/>
    <mergeCell ref="A57:B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9"/>
  <sheetViews>
    <sheetView zoomScalePageLayoutView="0" workbookViewId="0" topLeftCell="A106">
      <selection activeCell="H124" sqref="H124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0" customWidth="1"/>
    <col min="9" max="9" width="13.7109375" style="1" customWidth="1"/>
    <col min="10" max="10" width="11.140625" style="1" customWidth="1"/>
  </cols>
  <sheetData>
    <row r="1" spans="1:10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6.25">
      <c r="A2" s="125" t="s">
        <v>29</v>
      </c>
      <c r="B2" s="125"/>
      <c r="C2" s="126" t="s">
        <v>2</v>
      </c>
      <c r="D2" s="126"/>
      <c r="E2" s="126" t="s">
        <v>3</v>
      </c>
      <c r="F2" s="126"/>
      <c r="G2" s="126"/>
      <c r="H2" s="2"/>
      <c r="I2" s="3" t="s">
        <v>4</v>
      </c>
      <c r="J2" s="4" t="s">
        <v>5</v>
      </c>
    </row>
    <row r="3" spans="1:256" s="5" customFormat="1" ht="12.75">
      <c r="A3" s="4" t="s">
        <v>6</v>
      </c>
      <c r="B3" s="4" t="s">
        <v>7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14</v>
      </c>
      <c r="IM3"/>
      <c r="IN3"/>
      <c r="IO3"/>
      <c r="IP3"/>
      <c r="IQ3"/>
      <c r="IR3"/>
      <c r="IS3"/>
      <c r="IT3"/>
      <c r="IU3"/>
      <c r="IV3"/>
    </row>
    <row r="4" spans="1:10" ht="12.75">
      <c r="A4" s="39">
        <v>40634</v>
      </c>
      <c r="B4" s="40" t="s">
        <v>15</v>
      </c>
      <c r="C4" s="31">
        <v>157</v>
      </c>
      <c r="D4" s="31">
        <v>40</v>
      </c>
      <c r="E4" s="31"/>
      <c r="F4" s="31">
        <v>38</v>
      </c>
      <c r="G4" s="31">
        <v>1</v>
      </c>
      <c r="H4" s="31"/>
      <c r="I4" s="18">
        <f aca="true" t="shared" si="0" ref="I4:I15">SUM(C4*5,D4*0,E4*9,F4*5,G4*3)</f>
        <v>978</v>
      </c>
      <c r="J4" s="41"/>
    </row>
    <row r="5" spans="1:10" ht="12.75">
      <c r="A5" s="42"/>
      <c r="B5" s="40" t="s">
        <v>17</v>
      </c>
      <c r="C5" s="31">
        <v>128</v>
      </c>
      <c r="D5" s="31">
        <f>24+7</f>
        <v>31</v>
      </c>
      <c r="E5" s="31"/>
      <c r="F5" s="31">
        <v>22</v>
      </c>
      <c r="G5" s="31"/>
      <c r="H5" s="31"/>
      <c r="I5" s="18">
        <f t="shared" si="0"/>
        <v>750</v>
      </c>
      <c r="J5" s="41"/>
    </row>
    <row r="6" spans="1:10" ht="12.75">
      <c r="A6" s="43"/>
      <c r="B6" s="40">
        <v>920</v>
      </c>
      <c r="C6" s="31">
        <v>128</v>
      </c>
      <c r="D6" s="31">
        <v>15</v>
      </c>
      <c r="E6" s="31"/>
      <c r="F6" s="31"/>
      <c r="G6" s="31"/>
      <c r="H6" s="31"/>
      <c r="I6" s="18">
        <f t="shared" si="0"/>
        <v>640</v>
      </c>
      <c r="J6" s="19"/>
    </row>
    <row r="7" spans="1:10" ht="12.75">
      <c r="A7" s="43"/>
      <c r="B7" s="44" t="s">
        <v>18</v>
      </c>
      <c r="C7" s="31">
        <v>32</v>
      </c>
      <c r="D7" s="31">
        <v>11</v>
      </c>
      <c r="E7" s="31"/>
      <c r="F7" s="31"/>
      <c r="G7" s="31"/>
      <c r="H7" s="45"/>
      <c r="I7" s="18">
        <f t="shared" si="0"/>
        <v>160</v>
      </c>
      <c r="J7" s="22">
        <f>SUM(I4:I7)</f>
        <v>2528</v>
      </c>
    </row>
    <row r="8" spans="1:10" ht="12.75">
      <c r="A8" s="15">
        <v>40635</v>
      </c>
      <c r="B8" s="16" t="s">
        <v>15</v>
      </c>
      <c r="C8" s="17">
        <v>686</v>
      </c>
      <c r="D8" s="17">
        <v>41</v>
      </c>
      <c r="E8" s="17"/>
      <c r="F8" s="17">
        <v>136</v>
      </c>
      <c r="G8" s="17">
        <v>1</v>
      </c>
      <c r="H8" s="17"/>
      <c r="I8" s="18">
        <f t="shared" si="0"/>
        <v>4113</v>
      </c>
      <c r="J8" s="19"/>
    </row>
    <row r="9" spans="1:10" ht="12.75">
      <c r="A9" s="20"/>
      <c r="B9" s="16" t="s">
        <v>19</v>
      </c>
      <c r="C9" s="17">
        <v>687</v>
      </c>
      <c r="D9" s="17">
        <v>2</v>
      </c>
      <c r="E9" s="17"/>
      <c r="F9" s="17">
        <v>180</v>
      </c>
      <c r="G9" s="17">
        <v>1</v>
      </c>
      <c r="H9" s="17"/>
      <c r="I9" s="18">
        <f t="shared" si="0"/>
        <v>4338</v>
      </c>
      <c r="J9" s="19"/>
    </row>
    <row r="10" spans="1:10" ht="12.75">
      <c r="A10"/>
      <c r="B10" s="16">
        <v>920</v>
      </c>
      <c r="C10" s="17">
        <v>385</v>
      </c>
      <c r="D10" s="17">
        <v>15</v>
      </c>
      <c r="E10" s="17"/>
      <c r="F10" s="17"/>
      <c r="G10" s="17"/>
      <c r="H10" s="17"/>
      <c r="I10" s="18">
        <f t="shared" si="0"/>
        <v>1925</v>
      </c>
      <c r="J10" s="19"/>
    </row>
    <row r="11" spans="1:11" ht="12.75">
      <c r="A11"/>
      <c r="B11" s="21" t="s">
        <v>18</v>
      </c>
      <c r="C11" s="17">
        <v>179</v>
      </c>
      <c r="D11" s="17">
        <v>62</v>
      </c>
      <c r="E11" s="17"/>
      <c r="F11" s="17"/>
      <c r="G11" s="17"/>
      <c r="H11" s="17"/>
      <c r="I11" s="18">
        <f t="shared" si="0"/>
        <v>895</v>
      </c>
      <c r="J11" s="19">
        <f>SUM(I8:I11)</f>
        <v>11271</v>
      </c>
      <c r="K11">
        <v>11253</v>
      </c>
    </row>
    <row r="12" spans="1:10" ht="12.75">
      <c r="A12" s="15">
        <v>40636</v>
      </c>
      <c r="B12" s="16" t="s">
        <v>15</v>
      </c>
      <c r="C12" s="17">
        <v>472</v>
      </c>
      <c r="D12" s="17">
        <v>6</v>
      </c>
      <c r="E12" s="17"/>
      <c r="F12" s="17">
        <v>128</v>
      </c>
      <c r="G12" s="17">
        <v>1</v>
      </c>
      <c r="H12" s="17"/>
      <c r="I12" s="18">
        <f t="shared" si="0"/>
        <v>3003</v>
      </c>
      <c r="J12" s="19"/>
    </row>
    <row r="13" spans="1:10" ht="12.75">
      <c r="A13"/>
      <c r="B13" s="16" t="s">
        <v>19</v>
      </c>
      <c r="C13" s="17">
        <v>397</v>
      </c>
      <c r="D13" s="17">
        <v>49</v>
      </c>
      <c r="E13" s="17"/>
      <c r="F13" s="17">
        <v>102</v>
      </c>
      <c r="G13" s="17">
        <v>3</v>
      </c>
      <c r="H13" s="17"/>
      <c r="I13" s="18">
        <f t="shared" si="0"/>
        <v>2504</v>
      </c>
      <c r="J13" s="19"/>
    </row>
    <row r="14" spans="1:10" ht="12.75">
      <c r="A14" s="15"/>
      <c r="B14" s="26">
        <v>920</v>
      </c>
      <c r="C14" s="17">
        <v>300</v>
      </c>
      <c r="D14" s="17">
        <v>30</v>
      </c>
      <c r="E14" s="17"/>
      <c r="F14" s="17"/>
      <c r="G14" s="17"/>
      <c r="H14" s="17"/>
      <c r="I14" s="18">
        <f t="shared" si="0"/>
        <v>1500</v>
      </c>
      <c r="J14" s="19"/>
    </row>
    <row r="15" spans="1:11" ht="12.75">
      <c r="A15" s="15"/>
      <c r="B15" s="21" t="s">
        <v>18</v>
      </c>
      <c r="C15" s="17">
        <v>148</v>
      </c>
      <c r="D15" s="17">
        <v>42</v>
      </c>
      <c r="E15" s="17"/>
      <c r="F15" s="17"/>
      <c r="G15" s="17"/>
      <c r="H15" s="17"/>
      <c r="I15" s="18">
        <f t="shared" si="0"/>
        <v>740</v>
      </c>
      <c r="J15" s="19">
        <f>SUM(I12:I15)</f>
        <v>7747</v>
      </c>
      <c r="K15">
        <v>7722</v>
      </c>
    </row>
    <row r="16" spans="1:10" ht="12.75">
      <c r="A16" s="127" t="s">
        <v>20</v>
      </c>
      <c r="B16" s="127">
        <v>920</v>
      </c>
      <c r="C16" s="23">
        <f aca="true" t="shared" si="1" ref="C16:I16">SUM(C4:C15)</f>
        <v>3699</v>
      </c>
      <c r="D16" s="23">
        <f t="shared" si="1"/>
        <v>344</v>
      </c>
      <c r="E16" s="24">
        <f t="shared" si="1"/>
        <v>0</v>
      </c>
      <c r="F16" s="24">
        <f t="shared" si="1"/>
        <v>606</v>
      </c>
      <c r="G16" s="24">
        <f t="shared" si="1"/>
        <v>7</v>
      </c>
      <c r="H16" s="24">
        <f t="shared" si="1"/>
        <v>0</v>
      </c>
      <c r="I16" s="24">
        <f t="shared" si="1"/>
        <v>21546</v>
      </c>
      <c r="J16" s="25">
        <f>SUM(J7,J11,J15)</f>
        <v>21546</v>
      </c>
    </row>
    <row r="17" spans="1:10" ht="12.75">
      <c r="A17" s="15">
        <v>40637</v>
      </c>
      <c r="B17" s="16" t="s">
        <v>15</v>
      </c>
      <c r="C17" s="17">
        <v>12</v>
      </c>
      <c r="D17" s="17">
        <v>10</v>
      </c>
      <c r="E17" s="17"/>
      <c r="F17" s="17">
        <v>0</v>
      </c>
      <c r="G17" s="17">
        <v>2</v>
      </c>
      <c r="H17" s="17"/>
      <c r="I17" s="18">
        <f aca="true" t="shared" si="2" ref="I17:I44">SUM(C17*5,D17*0,E17*9,F17*5,G17*3)</f>
        <v>66</v>
      </c>
      <c r="J17" s="19"/>
    </row>
    <row r="18" spans="1:10" ht="12.75">
      <c r="A18" s="15"/>
      <c r="B18" s="16" t="s">
        <v>17</v>
      </c>
      <c r="C18" s="17">
        <v>362</v>
      </c>
      <c r="D18" s="17">
        <v>18</v>
      </c>
      <c r="E18" s="17"/>
      <c r="F18" s="17">
        <v>43</v>
      </c>
      <c r="G18" s="17"/>
      <c r="H18" s="17"/>
      <c r="I18" s="18">
        <f t="shared" si="2"/>
        <v>2025</v>
      </c>
      <c r="J18" s="19"/>
    </row>
    <row r="19" spans="1:10" ht="12.75">
      <c r="A19" s="15"/>
      <c r="B19" s="16">
        <v>920</v>
      </c>
      <c r="C19" s="17">
        <v>185</v>
      </c>
      <c r="D19" s="17">
        <v>4</v>
      </c>
      <c r="E19" s="17"/>
      <c r="F19" s="17"/>
      <c r="G19" s="17"/>
      <c r="H19" s="17"/>
      <c r="I19" s="18">
        <f t="shared" si="2"/>
        <v>925</v>
      </c>
      <c r="J19" s="19"/>
    </row>
    <row r="20" spans="1:11" ht="12.75">
      <c r="A20" s="15"/>
      <c r="B20" s="21" t="s">
        <v>18</v>
      </c>
      <c r="C20" s="17">
        <v>66</v>
      </c>
      <c r="D20" s="17">
        <v>18</v>
      </c>
      <c r="E20" s="17"/>
      <c r="F20" s="17"/>
      <c r="G20" s="17"/>
      <c r="H20" s="17"/>
      <c r="I20" s="18">
        <f t="shared" si="2"/>
        <v>330</v>
      </c>
      <c r="J20" s="19">
        <f>SUM(I17:I20)</f>
        <v>3346</v>
      </c>
      <c r="K20">
        <v>3345</v>
      </c>
    </row>
    <row r="21" spans="1:10" ht="12.75">
      <c r="A21" s="15">
        <v>40638</v>
      </c>
      <c r="B21" s="16" t="s">
        <v>15</v>
      </c>
      <c r="C21" s="17">
        <v>137</v>
      </c>
      <c r="D21" s="17">
        <v>34</v>
      </c>
      <c r="E21" s="17"/>
      <c r="F21" s="17">
        <v>29</v>
      </c>
      <c r="G21" s="17">
        <v>2</v>
      </c>
      <c r="H21" s="17"/>
      <c r="I21" s="18">
        <f t="shared" si="2"/>
        <v>836</v>
      </c>
      <c r="J21" s="19"/>
    </row>
    <row r="22" spans="1:10" ht="12.75">
      <c r="A22" s="15"/>
      <c r="B22" s="16" t="s">
        <v>17</v>
      </c>
      <c r="C22" s="17">
        <v>129</v>
      </c>
      <c r="D22" s="17">
        <v>20</v>
      </c>
      <c r="E22" s="17"/>
      <c r="F22" s="17">
        <v>13</v>
      </c>
      <c r="G22" s="17"/>
      <c r="H22" s="17"/>
      <c r="I22" s="18">
        <f t="shared" si="2"/>
        <v>710</v>
      </c>
      <c r="J22" s="19"/>
    </row>
    <row r="23" spans="1:10" ht="12.75">
      <c r="A23" s="15"/>
      <c r="B23" s="16">
        <v>920</v>
      </c>
      <c r="C23" s="17">
        <v>116</v>
      </c>
      <c r="D23" s="17">
        <v>13</v>
      </c>
      <c r="E23" s="17"/>
      <c r="F23" s="17"/>
      <c r="G23" s="17"/>
      <c r="H23" s="17"/>
      <c r="I23" s="18">
        <f t="shared" si="2"/>
        <v>580</v>
      </c>
      <c r="J23" s="19"/>
    </row>
    <row r="24" spans="1:10" ht="12.75">
      <c r="A24" s="15"/>
      <c r="B24" s="21" t="s">
        <v>18</v>
      </c>
      <c r="C24" s="17">
        <v>42</v>
      </c>
      <c r="D24" s="17">
        <v>4</v>
      </c>
      <c r="E24" s="17"/>
      <c r="F24" s="17"/>
      <c r="G24" s="17"/>
      <c r="H24" s="17"/>
      <c r="I24" s="18">
        <f t="shared" si="2"/>
        <v>210</v>
      </c>
      <c r="J24" s="22">
        <f>SUM(I21:I24)</f>
        <v>2336</v>
      </c>
    </row>
    <row r="25" spans="1:10" ht="12.75">
      <c r="A25" s="15">
        <v>40639</v>
      </c>
      <c r="B25" s="16" t="s">
        <v>15</v>
      </c>
      <c r="C25" s="17"/>
      <c r="D25" s="17"/>
      <c r="E25" s="17"/>
      <c r="F25" s="17"/>
      <c r="G25" s="17"/>
      <c r="H25" s="17"/>
      <c r="I25" s="18">
        <f t="shared" si="2"/>
        <v>0</v>
      </c>
      <c r="J25" s="19"/>
    </row>
    <row r="26" spans="1:10" ht="12.75">
      <c r="A26" s="15"/>
      <c r="B26" s="16" t="s">
        <v>19</v>
      </c>
      <c r="C26" s="17">
        <v>303</v>
      </c>
      <c r="D26" s="17">
        <v>45</v>
      </c>
      <c r="E26" s="17"/>
      <c r="F26" s="17">
        <v>43</v>
      </c>
      <c r="G26" s="17"/>
      <c r="H26" s="17"/>
      <c r="I26" s="18">
        <f t="shared" si="2"/>
        <v>1730</v>
      </c>
      <c r="J26" s="19"/>
    </row>
    <row r="27" spans="1:10" ht="12.75">
      <c r="A27" s="15"/>
      <c r="B27" s="16">
        <v>920</v>
      </c>
      <c r="C27" s="17">
        <v>132</v>
      </c>
      <c r="D27" s="17">
        <v>8</v>
      </c>
      <c r="E27" s="17"/>
      <c r="F27" s="17"/>
      <c r="G27" s="17"/>
      <c r="H27" s="17"/>
      <c r="I27" s="18">
        <f t="shared" si="2"/>
        <v>660</v>
      </c>
      <c r="J27" s="19"/>
    </row>
    <row r="28" spans="1:10" ht="12.75">
      <c r="A28" s="15"/>
      <c r="B28" s="21" t="s">
        <v>18</v>
      </c>
      <c r="C28" s="17">
        <v>40</v>
      </c>
      <c r="D28" s="17">
        <v>11</v>
      </c>
      <c r="E28" s="17"/>
      <c r="F28" s="17"/>
      <c r="G28" s="17"/>
      <c r="H28" s="17"/>
      <c r="I28" s="18">
        <f t="shared" si="2"/>
        <v>200</v>
      </c>
      <c r="J28" s="22">
        <f>SUM(I25:I28)</f>
        <v>2590</v>
      </c>
    </row>
    <row r="29" spans="1:10" ht="12.75">
      <c r="A29" s="15">
        <v>40640</v>
      </c>
      <c r="B29" s="16" t="s">
        <v>15</v>
      </c>
      <c r="C29" s="28">
        <v>245</v>
      </c>
      <c r="D29" s="28">
        <v>47</v>
      </c>
      <c r="E29" s="28"/>
      <c r="F29" s="28">
        <v>38</v>
      </c>
      <c r="G29" s="28"/>
      <c r="H29" s="17"/>
      <c r="I29" s="18">
        <f t="shared" si="2"/>
        <v>1415</v>
      </c>
      <c r="J29" s="19"/>
    </row>
    <row r="30" spans="1:10" ht="12.75">
      <c r="A30" s="15"/>
      <c r="B30" s="16" t="s">
        <v>19</v>
      </c>
      <c r="C30" s="28">
        <v>161</v>
      </c>
      <c r="D30" s="28">
        <v>44</v>
      </c>
      <c r="E30" s="28"/>
      <c r="F30" s="28">
        <v>26</v>
      </c>
      <c r="G30" s="28">
        <v>1</v>
      </c>
      <c r="H30" s="17"/>
      <c r="I30" s="18">
        <f t="shared" si="2"/>
        <v>938</v>
      </c>
      <c r="J30" s="19"/>
    </row>
    <row r="31" spans="1:10" ht="12.75">
      <c r="A31" s="15"/>
      <c r="B31" s="16">
        <v>920</v>
      </c>
      <c r="C31" s="17">
        <v>152</v>
      </c>
      <c r="D31" s="17">
        <v>23</v>
      </c>
      <c r="E31" s="17"/>
      <c r="F31" s="17"/>
      <c r="G31" s="17"/>
      <c r="H31" s="17"/>
      <c r="I31" s="18">
        <f t="shared" si="2"/>
        <v>760</v>
      </c>
      <c r="J31" s="19"/>
    </row>
    <row r="32" spans="1:10" ht="12.75">
      <c r="A32" s="15"/>
      <c r="B32" s="21" t="s">
        <v>18</v>
      </c>
      <c r="C32" s="17">
        <v>36</v>
      </c>
      <c r="D32" s="17">
        <v>40</v>
      </c>
      <c r="E32" s="17"/>
      <c r="F32" s="17"/>
      <c r="G32" s="17"/>
      <c r="H32" s="17"/>
      <c r="I32" s="18">
        <f t="shared" si="2"/>
        <v>180</v>
      </c>
      <c r="J32" s="22">
        <f>SUM(I29:I32)</f>
        <v>3293</v>
      </c>
    </row>
    <row r="33" spans="1:10" ht="12.75">
      <c r="A33" s="15">
        <v>40641</v>
      </c>
      <c r="B33" s="16" t="s">
        <v>15</v>
      </c>
      <c r="C33" s="17">
        <v>82</v>
      </c>
      <c r="D33" s="17">
        <v>20</v>
      </c>
      <c r="E33" s="17"/>
      <c r="F33" s="17">
        <v>53</v>
      </c>
      <c r="G33" s="17"/>
      <c r="H33" s="28"/>
      <c r="I33" s="18">
        <f t="shared" si="2"/>
        <v>675</v>
      </c>
      <c r="J33" s="19"/>
    </row>
    <row r="34" spans="1:10" ht="12.75">
      <c r="A34" s="15"/>
      <c r="B34" s="16" t="s">
        <v>17</v>
      </c>
      <c r="C34" s="17">
        <v>262</v>
      </c>
      <c r="D34" s="17">
        <f>31+19</f>
        <v>50</v>
      </c>
      <c r="E34" s="17"/>
      <c r="F34" s="17">
        <v>24</v>
      </c>
      <c r="G34" s="17">
        <v>3</v>
      </c>
      <c r="H34" s="28"/>
      <c r="I34" s="18">
        <f t="shared" si="2"/>
        <v>1439</v>
      </c>
      <c r="J34" s="19"/>
    </row>
    <row r="35" spans="1:10" ht="12.75">
      <c r="A35" s="15"/>
      <c r="B35" s="16">
        <v>920</v>
      </c>
      <c r="C35" s="17">
        <v>184</v>
      </c>
      <c r="D35" s="17">
        <v>29</v>
      </c>
      <c r="E35" s="17"/>
      <c r="F35" s="17"/>
      <c r="G35" s="17"/>
      <c r="H35" s="28"/>
      <c r="I35" s="18">
        <f t="shared" si="2"/>
        <v>920</v>
      </c>
      <c r="J35" s="19"/>
    </row>
    <row r="36" spans="1:10" ht="12.75">
      <c r="A36" s="15"/>
      <c r="B36" s="21" t="s">
        <v>18</v>
      </c>
      <c r="C36" s="17">
        <v>80</v>
      </c>
      <c r="D36" s="17">
        <v>28</v>
      </c>
      <c r="E36" s="17"/>
      <c r="F36" s="17"/>
      <c r="G36" s="17"/>
      <c r="H36" s="28"/>
      <c r="I36" s="18">
        <f t="shared" si="2"/>
        <v>400</v>
      </c>
      <c r="J36" s="22">
        <f>SUM(I33:I36)</f>
        <v>3434</v>
      </c>
    </row>
    <row r="37" spans="1:10" ht="12.75">
      <c r="A37" s="15">
        <v>40642</v>
      </c>
      <c r="B37" s="16" t="s">
        <v>15</v>
      </c>
      <c r="C37" s="17">
        <v>1259</v>
      </c>
      <c r="D37" s="17">
        <f>224+18+9+8</f>
        <v>259</v>
      </c>
      <c r="E37" s="17"/>
      <c r="F37" s="17">
        <v>315</v>
      </c>
      <c r="G37" s="17">
        <v>5</v>
      </c>
      <c r="H37" s="29"/>
      <c r="I37" s="18">
        <f t="shared" si="2"/>
        <v>7885</v>
      </c>
      <c r="J37" s="19"/>
    </row>
    <row r="38" spans="1:10" ht="12.75">
      <c r="A38" s="15"/>
      <c r="B38" s="16" t="s">
        <v>17</v>
      </c>
      <c r="C38" s="28"/>
      <c r="D38" s="28"/>
      <c r="E38" s="28"/>
      <c r="F38" s="28"/>
      <c r="G38" s="28"/>
      <c r="H38" s="17"/>
      <c r="I38" s="18">
        <f t="shared" si="2"/>
        <v>0</v>
      </c>
      <c r="J38" s="19"/>
    </row>
    <row r="39" spans="1:10" ht="12.75">
      <c r="A39" s="15"/>
      <c r="B39" s="16">
        <v>920</v>
      </c>
      <c r="C39" s="28">
        <v>397</v>
      </c>
      <c r="D39" s="28">
        <v>40</v>
      </c>
      <c r="E39" s="28"/>
      <c r="F39" s="28"/>
      <c r="G39" s="28"/>
      <c r="H39" s="17"/>
      <c r="I39" s="18">
        <f t="shared" si="2"/>
        <v>1985</v>
      </c>
      <c r="J39" s="19"/>
    </row>
    <row r="40" spans="1:11" ht="12.75">
      <c r="A40" s="15"/>
      <c r="B40" s="21" t="s">
        <v>18</v>
      </c>
      <c r="C40" s="28">
        <v>162</v>
      </c>
      <c r="D40" s="28">
        <v>22</v>
      </c>
      <c r="E40" s="28"/>
      <c r="F40" s="28"/>
      <c r="G40" s="28"/>
      <c r="H40" s="17"/>
      <c r="I40" s="18">
        <f t="shared" si="2"/>
        <v>810</v>
      </c>
      <c r="J40" s="19">
        <f>SUM(I37:I40)</f>
        <v>10680</v>
      </c>
      <c r="K40">
        <v>10665</v>
      </c>
    </row>
    <row r="41" spans="1:10" ht="12.75">
      <c r="A41" s="15">
        <v>40643</v>
      </c>
      <c r="B41" s="16" t="s">
        <v>15</v>
      </c>
      <c r="C41" s="28">
        <v>927</v>
      </c>
      <c r="D41" s="28">
        <f>74+8</f>
        <v>82</v>
      </c>
      <c r="E41" s="28"/>
      <c r="F41" s="28">
        <v>159</v>
      </c>
      <c r="G41" s="28">
        <v>7</v>
      </c>
      <c r="H41" s="17"/>
      <c r="I41" s="18">
        <f t="shared" si="2"/>
        <v>5451</v>
      </c>
      <c r="J41" s="19"/>
    </row>
    <row r="42" spans="1:10" ht="12.75">
      <c r="A42" s="15"/>
      <c r="B42" s="16" t="s">
        <v>19</v>
      </c>
      <c r="C42" s="17">
        <v>892</v>
      </c>
      <c r="D42" s="17">
        <v>51</v>
      </c>
      <c r="E42" s="17"/>
      <c r="F42" s="17">
        <v>169</v>
      </c>
      <c r="G42" s="30">
        <v>6</v>
      </c>
      <c r="H42" s="17"/>
      <c r="I42" s="18">
        <f t="shared" si="2"/>
        <v>5323</v>
      </c>
      <c r="J42" s="19"/>
    </row>
    <row r="43" spans="1:10" ht="12.75">
      <c r="A43" s="15"/>
      <c r="B43" s="16">
        <v>920</v>
      </c>
      <c r="C43" s="17">
        <v>582</v>
      </c>
      <c r="D43" s="17">
        <v>42</v>
      </c>
      <c r="E43" s="17"/>
      <c r="F43" s="17"/>
      <c r="G43" s="30"/>
      <c r="H43" s="17"/>
      <c r="I43" s="18">
        <f t="shared" si="2"/>
        <v>2910</v>
      </c>
      <c r="J43" s="19"/>
    </row>
    <row r="44" spans="1:10" ht="12.75">
      <c r="A44" s="15"/>
      <c r="B44" s="21" t="s">
        <v>18</v>
      </c>
      <c r="C44" s="17">
        <v>266</v>
      </c>
      <c r="D44" s="17">
        <v>62</v>
      </c>
      <c r="E44" s="17"/>
      <c r="F44" s="17"/>
      <c r="G44" s="30"/>
      <c r="H44" s="17"/>
      <c r="I44" s="18">
        <f t="shared" si="2"/>
        <v>1330</v>
      </c>
      <c r="J44" s="22">
        <f>SUM(I41:I44)</f>
        <v>15014</v>
      </c>
    </row>
    <row r="45" spans="1:10" ht="12.75">
      <c r="A45" s="127" t="s">
        <v>20</v>
      </c>
      <c r="B45" s="127">
        <v>920</v>
      </c>
      <c r="C45" s="23">
        <f aca="true" t="shared" si="3" ref="C45:I45">SUM(C17:C44)</f>
        <v>7211</v>
      </c>
      <c r="D45" s="23">
        <f t="shared" si="3"/>
        <v>1024</v>
      </c>
      <c r="E45" s="24">
        <f t="shared" si="3"/>
        <v>0</v>
      </c>
      <c r="F45" s="24">
        <f t="shared" si="3"/>
        <v>912</v>
      </c>
      <c r="G45" s="24">
        <f t="shared" si="3"/>
        <v>26</v>
      </c>
      <c r="H45" s="24">
        <f t="shared" si="3"/>
        <v>0</v>
      </c>
      <c r="I45" s="24">
        <f t="shared" si="3"/>
        <v>40693</v>
      </c>
      <c r="J45" s="25">
        <f>SUM(J20,J24,J28,J32,J36,J40,J44)</f>
        <v>40693</v>
      </c>
    </row>
    <row r="46" spans="1:10" ht="12.75">
      <c r="A46" s="15">
        <v>40644</v>
      </c>
      <c r="B46" s="16" t="s">
        <v>15</v>
      </c>
      <c r="C46" s="17">
        <v>243</v>
      </c>
      <c r="D46" s="17">
        <v>48</v>
      </c>
      <c r="E46" s="17"/>
      <c r="F46" s="17">
        <v>42</v>
      </c>
      <c r="G46" s="30"/>
      <c r="H46" s="17"/>
      <c r="I46" s="18">
        <f aca="true" t="shared" si="4" ref="I46:I73">SUM(C46*5,D46*0,E46*9,F46*5,G46*3)</f>
        <v>1425</v>
      </c>
      <c r="J46" s="19"/>
    </row>
    <row r="47" spans="1:10" ht="12.75">
      <c r="A47" s="15"/>
      <c r="B47" s="16" t="s">
        <v>19</v>
      </c>
      <c r="C47" s="17">
        <v>90</v>
      </c>
      <c r="D47" s="17">
        <v>14</v>
      </c>
      <c r="E47" s="17"/>
      <c r="F47" s="17">
        <v>14</v>
      </c>
      <c r="G47" s="30"/>
      <c r="H47" s="17"/>
      <c r="I47" s="18">
        <f t="shared" si="4"/>
        <v>520</v>
      </c>
      <c r="J47" s="19"/>
    </row>
    <row r="48" spans="1:10" ht="12.75">
      <c r="A48" s="15"/>
      <c r="B48" s="26">
        <v>920</v>
      </c>
      <c r="C48" s="17">
        <v>159</v>
      </c>
      <c r="D48" s="17">
        <v>12</v>
      </c>
      <c r="E48" s="17"/>
      <c r="F48" s="17"/>
      <c r="G48" s="30"/>
      <c r="H48" s="17"/>
      <c r="I48" s="18">
        <f t="shared" si="4"/>
        <v>795</v>
      </c>
      <c r="J48" s="19"/>
    </row>
    <row r="49" spans="1:10" ht="12.75">
      <c r="A49" s="15"/>
      <c r="B49" s="21" t="s">
        <v>18</v>
      </c>
      <c r="C49" s="17">
        <v>65</v>
      </c>
      <c r="D49" s="17">
        <v>41</v>
      </c>
      <c r="E49" s="17"/>
      <c r="F49" s="17"/>
      <c r="G49" s="30"/>
      <c r="H49" s="17"/>
      <c r="I49" s="18">
        <f t="shared" si="4"/>
        <v>325</v>
      </c>
      <c r="J49" s="22">
        <f>SUM(I46:I49)</f>
        <v>3065</v>
      </c>
    </row>
    <row r="50" spans="1:10" ht="12.75">
      <c r="A50" s="15">
        <v>40645</v>
      </c>
      <c r="B50" s="16" t="s">
        <v>15</v>
      </c>
      <c r="C50" s="17">
        <v>198</v>
      </c>
      <c r="D50" s="17">
        <v>50</v>
      </c>
      <c r="E50" s="17">
        <v>1</v>
      </c>
      <c r="F50" s="17">
        <v>22</v>
      </c>
      <c r="G50" s="30"/>
      <c r="H50" s="17"/>
      <c r="I50" s="18">
        <f t="shared" si="4"/>
        <v>1109</v>
      </c>
      <c r="J50" s="19"/>
    </row>
    <row r="51" spans="1:10" ht="12.75">
      <c r="A51" s="15"/>
      <c r="B51" s="16" t="s">
        <v>17</v>
      </c>
      <c r="C51" s="17">
        <v>113</v>
      </c>
      <c r="D51" s="17">
        <v>9</v>
      </c>
      <c r="E51" s="17"/>
      <c r="F51" s="17">
        <v>31</v>
      </c>
      <c r="G51" s="30"/>
      <c r="H51" s="17"/>
      <c r="I51" s="18">
        <f t="shared" si="4"/>
        <v>720</v>
      </c>
      <c r="J51" s="19"/>
    </row>
    <row r="52" spans="1:10" ht="12.75">
      <c r="A52" s="15"/>
      <c r="B52" s="16">
        <v>920</v>
      </c>
      <c r="C52" s="17">
        <v>128</v>
      </c>
      <c r="D52" s="17">
        <v>28</v>
      </c>
      <c r="E52" s="17"/>
      <c r="F52" s="17"/>
      <c r="G52" s="30"/>
      <c r="H52" s="28"/>
      <c r="I52" s="18">
        <f t="shared" si="4"/>
        <v>640</v>
      </c>
      <c r="J52" s="19"/>
    </row>
    <row r="53" spans="1:10" ht="12.75">
      <c r="A53" s="15"/>
      <c r="B53" s="21" t="s">
        <v>18</v>
      </c>
      <c r="C53" s="28">
        <v>68</v>
      </c>
      <c r="D53" s="28">
        <v>10</v>
      </c>
      <c r="E53" s="28"/>
      <c r="F53" s="28"/>
      <c r="G53" s="30"/>
      <c r="H53" s="28"/>
      <c r="I53" s="18">
        <f t="shared" si="4"/>
        <v>340</v>
      </c>
      <c r="J53" s="22">
        <f>SUM(I50:I53)</f>
        <v>2809</v>
      </c>
    </row>
    <row r="54" spans="1:10" ht="12.75">
      <c r="A54" s="15">
        <v>40646</v>
      </c>
      <c r="B54" s="16" t="s">
        <v>15</v>
      </c>
      <c r="C54" s="28">
        <v>186</v>
      </c>
      <c r="D54" s="28">
        <v>29</v>
      </c>
      <c r="E54" s="28"/>
      <c r="F54" s="28">
        <v>40</v>
      </c>
      <c r="G54" s="30"/>
      <c r="H54" s="28"/>
      <c r="I54" s="18">
        <f t="shared" si="4"/>
        <v>1130</v>
      </c>
      <c r="J54" s="19"/>
    </row>
    <row r="55" spans="1:10" ht="12.75">
      <c r="A55" s="15"/>
      <c r="B55" s="16" t="s">
        <v>17</v>
      </c>
      <c r="C55" s="28">
        <v>205</v>
      </c>
      <c r="D55" s="28">
        <v>81</v>
      </c>
      <c r="E55" s="28"/>
      <c r="F55" s="28">
        <v>24</v>
      </c>
      <c r="G55" s="30">
        <v>1</v>
      </c>
      <c r="H55" s="28"/>
      <c r="I55" s="18">
        <f t="shared" si="4"/>
        <v>1148</v>
      </c>
      <c r="J55" s="19"/>
    </row>
    <row r="56" spans="1:10" ht="12.75">
      <c r="A56" s="15"/>
      <c r="B56" s="16">
        <v>920</v>
      </c>
      <c r="C56" s="28">
        <v>126</v>
      </c>
      <c r="D56" s="28">
        <v>19</v>
      </c>
      <c r="E56" s="28"/>
      <c r="F56" s="28"/>
      <c r="G56" s="30"/>
      <c r="H56" s="28"/>
      <c r="I56" s="18">
        <f t="shared" si="4"/>
        <v>630</v>
      </c>
      <c r="J56" s="19"/>
    </row>
    <row r="57" spans="1:10" ht="12.75">
      <c r="A57" s="15"/>
      <c r="B57" s="21" t="s">
        <v>18</v>
      </c>
      <c r="C57" s="28">
        <v>55</v>
      </c>
      <c r="D57" s="28">
        <v>40</v>
      </c>
      <c r="E57" s="28"/>
      <c r="F57" s="28"/>
      <c r="G57" s="30"/>
      <c r="H57" s="28"/>
      <c r="I57" s="18">
        <f t="shared" si="4"/>
        <v>275</v>
      </c>
      <c r="J57" s="22">
        <f>SUM(I54:I57)</f>
        <v>3183</v>
      </c>
    </row>
    <row r="58" spans="1:10" ht="12.75">
      <c r="A58" s="15">
        <v>40647</v>
      </c>
      <c r="B58" s="16" t="s">
        <v>15</v>
      </c>
      <c r="C58" s="28">
        <v>243</v>
      </c>
      <c r="D58" s="28">
        <v>48</v>
      </c>
      <c r="E58" s="28"/>
      <c r="F58" s="28">
        <v>32</v>
      </c>
      <c r="G58" s="28">
        <v>1</v>
      </c>
      <c r="H58" s="30"/>
      <c r="I58" s="18">
        <f t="shared" si="4"/>
        <v>1378</v>
      </c>
      <c r="J58" s="19"/>
    </row>
    <row r="59" spans="1:10" ht="12.75">
      <c r="A59" s="15"/>
      <c r="B59" s="16" t="s">
        <v>19</v>
      </c>
      <c r="C59" s="28">
        <v>294</v>
      </c>
      <c r="D59" s="28">
        <v>64</v>
      </c>
      <c r="E59" s="28"/>
      <c r="F59" s="28">
        <v>36</v>
      </c>
      <c r="G59" s="28"/>
      <c r="H59" s="30"/>
      <c r="I59" s="18">
        <f t="shared" si="4"/>
        <v>1650</v>
      </c>
      <c r="J59" s="19"/>
    </row>
    <row r="60" spans="1:10" ht="12.75">
      <c r="A60" s="15"/>
      <c r="B60" s="16">
        <v>920</v>
      </c>
      <c r="C60" s="17">
        <v>126</v>
      </c>
      <c r="D60" s="17">
        <v>13</v>
      </c>
      <c r="E60" s="17"/>
      <c r="F60" s="17"/>
      <c r="G60" s="17"/>
      <c r="H60" s="30"/>
      <c r="I60" s="18">
        <f t="shared" si="4"/>
        <v>630</v>
      </c>
      <c r="J60" s="19"/>
    </row>
    <row r="61" spans="1:11" ht="12.75">
      <c r="A61" s="15"/>
      <c r="B61" s="21" t="s">
        <v>18</v>
      </c>
      <c r="C61" s="17">
        <v>47</v>
      </c>
      <c r="D61" s="17"/>
      <c r="E61" s="17"/>
      <c r="F61" s="17"/>
      <c r="G61" s="17"/>
      <c r="H61" s="30"/>
      <c r="I61" s="18">
        <f t="shared" si="4"/>
        <v>235</v>
      </c>
      <c r="J61" s="19">
        <f>SUM(I58:I61)</f>
        <v>3893</v>
      </c>
      <c r="K61">
        <v>3894</v>
      </c>
    </row>
    <row r="62" spans="1:10" ht="12.75">
      <c r="A62" s="15">
        <v>40648</v>
      </c>
      <c r="B62" s="16" t="s">
        <v>15</v>
      </c>
      <c r="C62" s="17">
        <v>215</v>
      </c>
      <c r="D62" s="17">
        <f>16+31</f>
        <v>47</v>
      </c>
      <c r="E62" s="17"/>
      <c r="F62" s="17">
        <v>29</v>
      </c>
      <c r="G62" s="17"/>
      <c r="H62" s="30"/>
      <c r="I62" s="18">
        <f t="shared" si="4"/>
        <v>1220</v>
      </c>
      <c r="J62" s="19"/>
    </row>
    <row r="63" spans="1:10" ht="12.75">
      <c r="A63" s="15"/>
      <c r="B63" s="16" t="s">
        <v>17</v>
      </c>
      <c r="C63" s="17">
        <v>196</v>
      </c>
      <c r="D63" s="17">
        <f>55+14</f>
        <v>69</v>
      </c>
      <c r="E63" s="17"/>
      <c r="F63" s="17">
        <v>28</v>
      </c>
      <c r="G63" s="17"/>
      <c r="H63" s="30"/>
      <c r="I63" s="18">
        <f t="shared" si="4"/>
        <v>1120</v>
      </c>
      <c r="J63" s="19"/>
    </row>
    <row r="64" spans="1:10" ht="12.75">
      <c r="A64" s="15"/>
      <c r="B64" s="16">
        <v>920</v>
      </c>
      <c r="C64" s="17">
        <v>240</v>
      </c>
      <c r="D64" s="17">
        <v>24</v>
      </c>
      <c r="E64" s="17"/>
      <c r="F64" s="17"/>
      <c r="G64" s="17"/>
      <c r="H64" s="30"/>
      <c r="I64" s="18">
        <f t="shared" si="4"/>
        <v>1200</v>
      </c>
      <c r="J64" s="19"/>
    </row>
    <row r="65" spans="1:10" ht="12.75">
      <c r="A65" s="15"/>
      <c r="B65" s="21" t="s">
        <v>18</v>
      </c>
      <c r="C65" s="17">
        <v>37</v>
      </c>
      <c r="D65" s="17">
        <v>31</v>
      </c>
      <c r="E65" s="17"/>
      <c r="F65" s="17"/>
      <c r="G65" s="17"/>
      <c r="H65" s="30"/>
      <c r="I65" s="18">
        <f t="shared" si="4"/>
        <v>185</v>
      </c>
      <c r="J65" s="22">
        <f>SUM(I62:I65)</f>
        <v>3725</v>
      </c>
    </row>
    <row r="66" spans="1:10" ht="12.75">
      <c r="A66" s="15">
        <v>40649</v>
      </c>
      <c r="B66" s="16" t="s">
        <v>15</v>
      </c>
      <c r="C66" s="20">
        <v>1053</v>
      </c>
      <c r="D66" s="20">
        <v>20</v>
      </c>
      <c r="E66" s="20"/>
      <c r="F66" s="20">
        <v>179</v>
      </c>
      <c r="G66" s="20">
        <v>6</v>
      </c>
      <c r="H66" s="29"/>
      <c r="I66" s="18">
        <f t="shared" si="4"/>
        <v>6178</v>
      </c>
      <c r="J66" s="19"/>
    </row>
    <row r="67" spans="1:10" ht="12.75">
      <c r="A67" s="15"/>
      <c r="B67" s="16" t="s">
        <v>17</v>
      </c>
      <c r="C67" s="17">
        <v>515</v>
      </c>
      <c r="D67" s="17">
        <v>14</v>
      </c>
      <c r="E67" s="17"/>
      <c r="F67" s="17">
        <v>140</v>
      </c>
      <c r="G67" s="17">
        <v>1</v>
      </c>
      <c r="H67" s="30"/>
      <c r="I67" s="18">
        <f t="shared" si="4"/>
        <v>3278</v>
      </c>
      <c r="J67" s="19"/>
    </row>
    <row r="68" spans="1:10" ht="12.75">
      <c r="A68" s="15"/>
      <c r="B68" s="16">
        <v>920</v>
      </c>
      <c r="C68" s="28">
        <v>428</v>
      </c>
      <c r="D68" s="28">
        <f>53+12</f>
        <v>65</v>
      </c>
      <c r="E68" s="28"/>
      <c r="F68" s="28"/>
      <c r="G68" s="28"/>
      <c r="H68" s="30"/>
      <c r="I68" s="18">
        <f t="shared" si="4"/>
        <v>2140</v>
      </c>
      <c r="J68" s="19"/>
    </row>
    <row r="69" spans="1:10" ht="12.75">
      <c r="A69" s="15"/>
      <c r="B69" s="21" t="s">
        <v>18</v>
      </c>
      <c r="C69" s="28">
        <v>170</v>
      </c>
      <c r="D69" s="28">
        <v>21</v>
      </c>
      <c r="E69" s="28"/>
      <c r="F69" s="28"/>
      <c r="G69" s="28"/>
      <c r="H69" s="30"/>
      <c r="I69" s="18">
        <f t="shared" si="4"/>
        <v>850</v>
      </c>
      <c r="J69" s="22">
        <f>SUM(I66:I69)</f>
        <v>12446</v>
      </c>
    </row>
    <row r="70" spans="1:10" ht="12.75">
      <c r="A70" s="15">
        <v>40650</v>
      </c>
      <c r="B70" s="16" t="s">
        <v>15</v>
      </c>
      <c r="C70" s="28">
        <v>1099</v>
      </c>
      <c r="D70" s="28">
        <f>169+14</f>
        <v>183</v>
      </c>
      <c r="E70" s="28"/>
      <c r="F70" s="28">
        <v>186</v>
      </c>
      <c r="G70" s="28">
        <v>4</v>
      </c>
      <c r="H70" s="31"/>
      <c r="I70" s="18">
        <f t="shared" si="4"/>
        <v>6437</v>
      </c>
      <c r="J70" s="19"/>
    </row>
    <row r="71" spans="1:10" ht="12.75">
      <c r="A71" s="15"/>
      <c r="B71" s="16" t="s">
        <v>19</v>
      </c>
      <c r="C71" s="17">
        <v>1032</v>
      </c>
      <c r="D71" s="17">
        <f>92+32</f>
        <v>124</v>
      </c>
      <c r="E71" s="17"/>
      <c r="F71" s="17">
        <v>150</v>
      </c>
      <c r="G71" s="30">
        <v>2</v>
      </c>
      <c r="H71" s="31"/>
      <c r="I71" s="18">
        <f t="shared" si="4"/>
        <v>5916</v>
      </c>
      <c r="J71" s="19"/>
    </row>
    <row r="72" spans="1:10" ht="12.75">
      <c r="A72" s="15"/>
      <c r="B72" s="16">
        <v>920</v>
      </c>
      <c r="C72" s="17">
        <v>528</v>
      </c>
      <c r="D72" s="17">
        <v>76</v>
      </c>
      <c r="E72" s="17"/>
      <c r="F72" s="17"/>
      <c r="G72" s="30"/>
      <c r="H72" s="30"/>
      <c r="I72" s="18">
        <f t="shared" si="4"/>
        <v>2640</v>
      </c>
      <c r="J72" s="19"/>
    </row>
    <row r="73" spans="1:10" ht="12.75">
      <c r="A73" s="15"/>
      <c r="B73" s="21" t="s">
        <v>18</v>
      </c>
      <c r="C73" s="17">
        <v>230</v>
      </c>
      <c r="D73" s="17">
        <v>6</v>
      </c>
      <c r="E73" s="17"/>
      <c r="F73" s="17"/>
      <c r="G73" s="30"/>
      <c r="H73" s="30"/>
      <c r="I73" s="18">
        <f t="shared" si="4"/>
        <v>1150</v>
      </c>
      <c r="J73" s="22">
        <f>SUM(I70:I73)</f>
        <v>16143</v>
      </c>
    </row>
    <row r="74" spans="1:10" ht="12.75">
      <c r="A74" s="127" t="s">
        <v>20</v>
      </c>
      <c r="B74" s="127">
        <v>920</v>
      </c>
      <c r="C74" s="23">
        <f aca="true" t="shared" si="5" ref="C74:I74">SUM(C46:C73)</f>
        <v>8089</v>
      </c>
      <c r="D74" s="23">
        <f t="shared" si="5"/>
        <v>1186</v>
      </c>
      <c r="E74" s="24">
        <f t="shared" si="5"/>
        <v>1</v>
      </c>
      <c r="F74" s="24">
        <f t="shared" si="5"/>
        <v>953</v>
      </c>
      <c r="G74" s="24">
        <f t="shared" si="5"/>
        <v>15</v>
      </c>
      <c r="H74" s="24">
        <f t="shared" si="5"/>
        <v>0</v>
      </c>
      <c r="I74" s="24">
        <f t="shared" si="5"/>
        <v>45264</v>
      </c>
      <c r="J74" s="25">
        <f>SUM(J49,J53,J57,J61,J65,J69,J73)</f>
        <v>45264</v>
      </c>
    </row>
    <row r="75" spans="1:10" ht="12.75">
      <c r="A75" s="15">
        <v>40651</v>
      </c>
      <c r="B75" s="16" t="s">
        <v>15</v>
      </c>
      <c r="C75" s="17">
        <v>54</v>
      </c>
      <c r="D75" s="17">
        <v>12</v>
      </c>
      <c r="E75" s="17"/>
      <c r="F75" s="17">
        <v>4</v>
      </c>
      <c r="G75" s="30"/>
      <c r="H75" s="30"/>
      <c r="I75" s="18">
        <f aca="true" t="shared" si="6" ref="I75:I102">SUM(C75*5,D75*0,E75*9,F75*5,G75*3)</f>
        <v>290</v>
      </c>
      <c r="J75" s="19"/>
    </row>
    <row r="76" spans="1:10" ht="12.75">
      <c r="A76" s="15"/>
      <c r="B76" s="16" t="s">
        <v>19</v>
      </c>
      <c r="C76" s="17">
        <v>445</v>
      </c>
      <c r="D76" s="17">
        <v>57</v>
      </c>
      <c r="E76" s="17"/>
      <c r="F76" s="17">
        <v>59</v>
      </c>
      <c r="G76" s="30"/>
      <c r="H76" s="30"/>
      <c r="I76" s="18">
        <f t="shared" si="6"/>
        <v>2520</v>
      </c>
      <c r="J76" s="19"/>
    </row>
    <row r="77" spans="1:10" ht="12.75">
      <c r="A77" s="15"/>
      <c r="B77" s="26">
        <v>920</v>
      </c>
      <c r="C77" s="17">
        <v>203</v>
      </c>
      <c r="D77" s="17">
        <v>28</v>
      </c>
      <c r="E77" s="17"/>
      <c r="F77" s="17"/>
      <c r="G77" s="30"/>
      <c r="H77" s="30"/>
      <c r="I77" s="18">
        <f t="shared" si="6"/>
        <v>1015</v>
      </c>
      <c r="J77" s="19"/>
    </row>
    <row r="78" spans="1:10" ht="12.75">
      <c r="A78" s="15"/>
      <c r="B78" s="21" t="s">
        <v>18</v>
      </c>
      <c r="C78" s="17">
        <v>64</v>
      </c>
      <c r="D78" s="17">
        <v>51</v>
      </c>
      <c r="E78" s="17"/>
      <c r="F78" s="17"/>
      <c r="G78" s="30"/>
      <c r="H78" s="30"/>
      <c r="I78" s="18">
        <f t="shared" si="6"/>
        <v>320</v>
      </c>
      <c r="J78" s="19">
        <f>SUM(I75:I78)</f>
        <v>4145</v>
      </c>
    </row>
    <row r="79" spans="1:10" ht="12.75">
      <c r="A79" s="15">
        <v>40652</v>
      </c>
      <c r="B79" s="16" t="s">
        <v>15</v>
      </c>
      <c r="C79" s="17">
        <v>229</v>
      </c>
      <c r="D79" s="17">
        <v>28</v>
      </c>
      <c r="E79" s="17"/>
      <c r="F79" s="17">
        <v>41</v>
      </c>
      <c r="G79" s="30">
        <v>2</v>
      </c>
      <c r="H79" s="30"/>
      <c r="I79" s="18">
        <f t="shared" si="6"/>
        <v>1356</v>
      </c>
      <c r="J79" s="19"/>
    </row>
    <row r="80" spans="1:10" ht="12.75">
      <c r="A80" s="15"/>
      <c r="B80" s="16" t="s">
        <v>17</v>
      </c>
      <c r="C80" s="17">
        <v>218</v>
      </c>
      <c r="D80" s="17">
        <v>33</v>
      </c>
      <c r="E80" s="17"/>
      <c r="F80" s="17">
        <v>40</v>
      </c>
      <c r="G80" s="30"/>
      <c r="H80" s="30"/>
      <c r="I80" s="18">
        <f t="shared" si="6"/>
        <v>1290</v>
      </c>
      <c r="J80" s="19"/>
    </row>
    <row r="81" spans="1:10" ht="12.75">
      <c r="A81" s="15"/>
      <c r="B81" s="16">
        <v>920</v>
      </c>
      <c r="C81" s="17">
        <v>235</v>
      </c>
      <c r="D81" s="17">
        <v>11</v>
      </c>
      <c r="E81" s="17"/>
      <c r="F81" s="17"/>
      <c r="G81" s="30"/>
      <c r="H81" s="30"/>
      <c r="I81" s="18">
        <f t="shared" si="6"/>
        <v>1175</v>
      </c>
      <c r="J81" s="19"/>
    </row>
    <row r="82" spans="1:10" ht="12.75">
      <c r="A82" s="15"/>
      <c r="B82" s="21" t="s">
        <v>18</v>
      </c>
      <c r="C82" s="28">
        <v>83</v>
      </c>
      <c r="D82" s="28">
        <v>36</v>
      </c>
      <c r="E82" s="28"/>
      <c r="F82" s="28"/>
      <c r="G82" s="30"/>
      <c r="H82" s="30"/>
      <c r="I82" s="18">
        <f t="shared" si="6"/>
        <v>415</v>
      </c>
      <c r="J82" s="19">
        <f>SUM(I79:I82)</f>
        <v>4236</v>
      </c>
    </row>
    <row r="83" spans="1:10" ht="12.75">
      <c r="A83" s="15">
        <v>40653</v>
      </c>
      <c r="B83" s="16" t="s">
        <v>15</v>
      </c>
      <c r="C83" s="28">
        <v>13</v>
      </c>
      <c r="D83" s="28"/>
      <c r="E83" s="28"/>
      <c r="F83" s="28">
        <v>0</v>
      </c>
      <c r="G83" s="30"/>
      <c r="H83" s="28"/>
      <c r="I83" s="18">
        <f t="shared" si="6"/>
        <v>65</v>
      </c>
      <c r="J83" s="19"/>
    </row>
    <row r="84" spans="1:10" ht="12.75">
      <c r="A84" s="15"/>
      <c r="B84" s="16" t="s">
        <v>17</v>
      </c>
      <c r="C84" s="28">
        <v>505</v>
      </c>
      <c r="D84" s="28">
        <f>14+46+21+3</f>
        <v>84</v>
      </c>
      <c r="E84" s="28"/>
      <c r="F84" s="28">
        <v>57</v>
      </c>
      <c r="G84" s="30"/>
      <c r="H84" s="28"/>
      <c r="I84" s="18">
        <f t="shared" si="6"/>
        <v>2810</v>
      </c>
      <c r="J84" s="19"/>
    </row>
    <row r="85" spans="1:10" ht="12.75">
      <c r="A85" s="15"/>
      <c r="B85" s="16">
        <v>920</v>
      </c>
      <c r="C85" s="28">
        <v>286</v>
      </c>
      <c r="D85" s="28">
        <v>10</v>
      </c>
      <c r="E85" s="28"/>
      <c r="F85" s="28"/>
      <c r="G85" s="30"/>
      <c r="H85" s="28"/>
      <c r="I85" s="18">
        <f t="shared" si="6"/>
        <v>1430</v>
      </c>
      <c r="J85" s="19"/>
    </row>
    <row r="86" spans="1:10" ht="12.75">
      <c r="A86" s="15"/>
      <c r="B86" s="21" t="s">
        <v>18</v>
      </c>
      <c r="C86" s="28">
        <v>61</v>
      </c>
      <c r="D86" s="28">
        <v>15</v>
      </c>
      <c r="E86" s="28"/>
      <c r="F86" s="28"/>
      <c r="G86" s="30"/>
      <c r="H86" s="28"/>
      <c r="I86" s="18">
        <f t="shared" si="6"/>
        <v>305</v>
      </c>
      <c r="J86" s="19">
        <f>SUM(I83:I86)</f>
        <v>4610</v>
      </c>
    </row>
    <row r="87" spans="1:10" ht="12.75">
      <c r="A87" s="15">
        <v>40654</v>
      </c>
      <c r="B87" s="16" t="s">
        <v>15</v>
      </c>
      <c r="C87" s="28">
        <v>1030</v>
      </c>
      <c r="D87" s="28">
        <f>119+8+7</f>
        <v>134</v>
      </c>
      <c r="E87" s="28"/>
      <c r="F87" s="28">
        <v>136</v>
      </c>
      <c r="G87" s="28">
        <v>5</v>
      </c>
      <c r="H87" s="30"/>
      <c r="I87" s="18">
        <f t="shared" si="6"/>
        <v>5845</v>
      </c>
      <c r="J87" s="19"/>
    </row>
    <row r="88" spans="1:10" ht="12.75">
      <c r="A88" s="15"/>
      <c r="B88" s="16" t="s">
        <v>19</v>
      </c>
      <c r="C88" s="28">
        <v>1359</v>
      </c>
      <c r="D88" s="28">
        <f>56+11+11</f>
        <v>78</v>
      </c>
      <c r="E88" s="28"/>
      <c r="F88" s="28">
        <v>210</v>
      </c>
      <c r="G88" s="28">
        <v>2</v>
      </c>
      <c r="H88" s="30"/>
      <c r="I88" s="18">
        <f t="shared" si="6"/>
        <v>7851</v>
      </c>
      <c r="J88" s="19"/>
    </row>
    <row r="89" spans="1:10" ht="12.75">
      <c r="A89" s="15"/>
      <c r="B89" s="16">
        <v>920</v>
      </c>
      <c r="C89" s="17">
        <v>745</v>
      </c>
      <c r="D89" s="17">
        <f>64+16</f>
        <v>80</v>
      </c>
      <c r="E89" s="17"/>
      <c r="F89" s="17"/>
      <c r="G89" s="17"/>
      <c r="H89" s="30"/>
      <c r="I89" s="18">
        <f t="shared" si="6"/>
        <v>3725</v>
      </c>
      <c r="J89" s="19"/>
    </row>
    <row r="90" spans="1:10" ht="12.75">
      <c r="A90" s="15"/>
      <c r="B90" s="21" t="s">
        <v>18</v>
      </c>
      <c r="C90" s="17">
        <v>282</v>
      </c>
      <c r="D90" s="17">
        <v>61</v>
      </c>
      <c r="E90" s="17"/>
      <c r="F90" s="17"/>
      <c r="G90" s="17"/>
      <c r="H90" s="30"/>
      <c r="I90" s="18">
        <f t="shared" si="6"/>
        <v>1410</v>
      </c>
      <c r="J90" s="19">
        <f>SUM(I87:I90)</f>
        <v>18831</v>
      </c>
    </row>
    <row r="91" spans="1:10" ht="12.75">
      <c r="A91" s="15">
        <v>40655</v>
      </c>
      <c r="B91" s="16" t="s">
        <v>15</v>
      </c>
      <c r="C91" s="17">
        <v>1949</v>
      </c>
      <c r="D91" s="17">
        <f>123+19+9</f>
        <v>151</v>
      </c>
      <c r="E91" s="17"/>
      <c r="F91" s="17">
        <v>198</v>
      </c>
      <c r="G91" s="17">
        <v>1</v>
      </c>
      <c r="H91" s="30"/>
      <c r="I91" s="18">
        <f t="shared" si="6"/>
        <v>10738</v>
      </c>
      <c r="J91" s="19"/>
    </row>
    <row r="92" spans="1:10" ht="12.75">
      <c r="A92" s="15"/>
      <c r="B92" s="16" t="s">
        <v>17</v>
      </c>
      <c r="C92" s="17">
        <v>1673</v>
      </c>
      <c r="D92" s="17">
        <f>122+20</f>
        <v>142</v>
      </c>
      <c r="E92" s="17"/>
      <c r="F92" s="17">
        <v>165</v>
      </c>
      <c r="G92" s="17">
        <v>2</v>
      </c>
      <c r="H92" s="30"/>
      <c r="I92" s="18">
        <f t="shared" si="6"/>
        <v>9196</v>
      </c>
      <c r="J92" s="19"/>
    </row>
    <row r="93" spans="1:10" ht="12.75">
      <c r="A93" s="15"/>
      <c r="B93" s="16">
        <v>920</v>
      </c>
      <c r="C93" s="17">
        <v>1673</v>
      </c>
      <c r="D93" s="17">
        <f>77+11</f>
        <v>88</v>
      </c>
      <c r="E93" s="17"/>
      <c r="F93" s="17">
        <v>1</v>
      </c>
      <c r="G93" s="17"/>
      <c r="H93" s="30"/>
      <c r="I93" s="18">
        <f t="shared" si="6"/>
        <v>8370</v>
      </c>
      <c r="J93" s="19"/>
    </row>
    <row r="94" spans="1:10" ht="12.75">
      <c r="A94" s="15"/>
      <c r="B94" s="21" t="s">
        <v>18</v>
      </c>
      <c r="C94" s="17">
        <v>434</v>
      </c>
      <c r="D94" s="17">
        <v>9</v>
      </c>
      <c r="E94" s="17"/>
      <c r="F94" s="17"/>
      <c r="G94" s="17"/>
      <c r="H94" s="30"/>
      <c r="I94" s="18">
        <f t="shared" si="6"/>
        <v>2170</v>
      </c>
      <c r="J94" s="19">
        <f>SUM(I91:I94)</f>
        <v>30474</v>
      </c>
    </row>
    <row r="95" spans="1:10" ht="12.75">
      <c r="A95" s="15">
        <v>40656</v>
      </c>
      <c r="B95" s="16" t="s">
        <v>15</v>
      </c>
      <c r="C95" s="17">
        <v>1781</v>
      </c>
      <c r="D95" s="17">
        <f>144+18</f>
        <v>162</v>
      </c>
      <c r="E95" s="17"/>
      <c r="F95" s="17">
        <v>208</v>
      </c>
      <c r="G95" s="17">
        <v>2</v>
      </c>
      <c r="H95" s="29"/>
      <c r="I95" s="18">
        <f t="shared" si="6"/>
        <v>9951</v>
      </c>
      <c r="J95" s="19"/>
    </row>
    <row r="96" spans="1:10" ht="12.75">
      <c r="A96" s="15"/>
      <c r="B96" s="16" t="s">
        <v>17</v>
      </c>
      <c r="C96" s="28">
        <v>1269</v>
      </c>
      <c r="D96" s="28">
        <f>128+11</f>
        <v>139</v>
      </c>
      <c r="E96" s="28"/>
      <c r="F96" s="28">
        <v>142</v>
      </c>
      <c r="G96" s="28">
        <v>3</v>
      </c>
      <c r="H96" s="30"/>
      <c r="I96" s="18">
        <f t="shared" si="6"/>
        <v>7064</v>
      </c>
      <c r="J96" s="19"/>
    </row>
    <row r="97" spans="1:10" ht="12.75">
      <c r="A97" s="15"/>
      <c r="B97" s="16">
        <v>920</v>
      </c>
      <c r="C97" s="28">
        <v>1377</v>
      </c>
      <c r="D97" s="28">
        <f>54+7</f>
        <v>61</v>
      </c>
      <c r="E97" s="28"/>
      <c r="F97" s="28"/>
      <c r="G97" s="28"/>
      <c r="H97" s="30"/>
      <c r="I97" s="18">
        <f t="shared" si="6"/>
        <v>6885</v>
      </c>
      <c r="J97" s="19"/>
    </row>
    <row r="98" spans="1:10" ht="12.75">
      <c r="A98" s="15"/>
      <c r="B98" s="21" t="s">
        <v>18</v>
      </c>
      <c r="C98" s="28">
        <v>374</v>
      </c>
      <c r="D98" s="28">
        <v>73</v>
      </c>
      <c r="E98" s="28"/>
      <c r="F98" s="28"/>
      <c r="G98" s="28"/>
      <c r="H98" s="30"/>
      <c r="I98" s="18">
        <f t="shared" si="6"/>
        <v>1870</v>
      </c>
      <c r="J98" s="19">
        <f>SUM(I95:I98)</f>
        <v>25770</v>
      </c>
    </row>
    <row r="99" spans="1:10" ht="12.75">
      <c r="A99" s="15">
        <v>40657</v>
      </c>
      <c r="B99" s="16" t="s">
        <v>15</v>
      </c>
      <c r="C99" s="28">
        <v>625</v>
      </c>
      <c r="D99" s="28">
        <f>60+17</f>
        <v>77</v>
      </c>
      <c r="E99" s="28"/>
      <c r="F99" s="28">
        <v>127</v>
      </c>
      <c r="G99" s="28"/>
      <c r="H99" s="31"/>
      <c r="I99" s="18">
        <f t="shared" si="6"/>
        <v>3760</v>
      </c>
      <c r="J99" s="19"/>
    </row>
    <row r="100" spans="1:10" ht="12.75">
      <c r="A100" s="15"/>
      <c r="B100" s="16" t="s">
        <v>19</v>
      </c>
      <c r="C100" s="17">
        <v>738</v>
      </c>
      <c r="D100" s="17">
        <f>15</f>
        <v>15</v>
      </c>
      <c r="E100" s="17"/>
      <c r="F100" s="17">
        <v>150</v>
      </c>
      <c r="G100" s="30"/>
      <c r="H100" s="31"/>
      <c r="I100" s="18">
        <f t="shared" si="6"/>
        <v>4440</v>
      </c>
      <c r="J100" s="19"/>
    </row>
    <row r="101" spans="1:10" ht="12.75">
      <c r="A101" s="15"/>
      <c r="B101" s="16">
        <v>920</v>
      </c>
      <c r="C101" s="17">
        <v>616</v>
      </c>
      <c r="D101" s="17">
        <v>41</v>
      </c>
      <c r="E101" s="17"/>
      <c r="F101" s="17"/>
      <c r="G101" s="30"/>
      <c r="H101" s="30"/>
      <c r="I101" s="18">
        <f t="shared" si="6"/>
        <v>3080</v>
      </c>
      <c r="J101" s="19"/>
    </row>
    <row r="102" spans="1:10" ht="12.75">
      <c r="A102" s="15"/>
      <c r="B102" s="21" t="s">
        <v>18</v>
      </c>
      <c r="C102" s="17">
        <v>157</v>
      </c>
      <c r="D102" s="17">
        <v>29</v>
      </c>
      <c r="E102" s="17"/>
      <c r="F102" s="17"/>
      <c r="G102" s="30"/>
      <c r="H102" s="30"/>
      <c r="I102" s="18">
        <f t="shared" si="6"/>
        <v>785</v>
      </c>
      <c r="J102" s="19">
        <f>SUM(I99:I102)</f>
        <v>12065</v>
      </c>
    </row>
    <row r="103" spans="1:10" ht="12.75">
      <c r="A103" s="127" t="s">
        <v>20</v>
      </c>
      <c r="B103" s="127">
        <v>920</v>
      </c>
      <c r="C103" s="23">
        <f aca="true" t="shared" si="7" ref="C103:I103">SUM(C75:C102)</f>
        <v>18478</v>
      </c>
      <c r="D103" s="23">
        <f t="shared" si="7"/>
        <v>1705</v>
      </c>
      <c r="E103" s="24">
        <f t="shared" si="7"/>
        <v>0</v>
      </c>
      <c r="F103" s="24">
        <f t="shared" si="7"/>
        <v>1538</v>
      </c>
      <c r="G103" s="24">
        <f t="shared" si="7"/>
        <v>17</v>
      </c>
      <c r="H103" s="24">
        <f t="shared" si="7"/>
        <v>0</v>
      </c>
      <c r="I103" s="24">
        <f t="shared" si="7"/>
        <v>100131</v>
      </c>
      <c r="J103" s="25">
        <f>SUM(J78,J82,J86,J90,J94,J97:J98,J102)</f>
        <v>100131</v>
      </c>
    </row>
    <row r="104" spans="1:10" ht="12.75">
      <c r="A104" s="15">
        <v>40658</v>
      </c>
      <c r="B104" s="16" t="s">
        <v>15</v>
      </c>
      <c r="C104" s="17">
        <f>90+147</f>
        <v>237</v>
      </c>
      <c r="D104" s="17">
        <v>16</v>
      </c>
      <c r="E104" s="17"/>
      <c r="F104" s="17">
        <v>17</v>
      </c>
      <c r="G104" s="30"/>
      <c r="H104" s="30"/>
      <c r="I104" s="18">
        <f aca="true" t="shared" si="8" ref="I104:I127">SUM(C104*5,D104*0,E104*9,F104*5,G104*3)</f>
        <v>1270</v>
      </c>
      <c r="J104" s="19"/>
    </row>
    <row r="105" spans="1:10" ht="12.75">
      <c r="A105" s="15"/>
      <c r="B105" s="16" t="s">
        <v>19</v>
      </c>
      <c r="C105" s="17">
        <v>92</v>
      </c>
      <c r="D105" s="17"/>
      <c r="E105" s="17"/>
      <c r="F105" s="17">
        <v>27</v>
      </c>
      <c r="G105" s="30"/>
      <c r="H105" s="30"/>
      <c r="I105" s="18">
        <f t="shared" si="8"/>
        <v>595</v>
      </c>
      <c r="J105" s="19"/>
    </row>
    <row r="106" spans="1:10" ht="12.75">
      <c r="A106" s="15"/>
      <c r="B106" s="26">
        <v>920</v>
      </c>
      <c r="C106" s="17">
        <v>212</v>
      </c>
      <c r="D106" s="17">
        <v>26</v>
      </c>
      <c r="E106" s="17"/>
      <c r="F106" s="17"/>
      <c r="G106" s="30"/>
      <c r="H106" s="30"/>
      <c r="I106" s="18">
        <f t="shared" si="8"/>
        <v>1060</v>
      </c>
      <c r="J106" s="19"/>
    </row>
    <row r="107" spans="1:10" ht="12.75">
      <c r="A107" s="15"/>
      <c r="B107" s="21" t="s">
        <v>18</v>
      </c>
      <c r="C107" s="17">
        <v>57</v>
      </c>
      <c r="D107" s="17">
        <v>6</v>
      </c>
      <c r="E107" s="17">
        <v>0</v>
      </c>
      <c r="F107" s="17"/>
      <c r="G107" s="30"/>
      <c r="H107" s="30"/>
      <c r="I107" s="18">
        <f t="shared" si="8"/>
        <v>285</v>
      </c>
      <c r="J107" s="19">
        <f>SUM(I104:I107)</f>
        <v>3210</v>
      </c>
    </row>
    <row r="108" spans="1:10" ht="12.75">
      <c r="A108" s="15">
        <v>40659</v>
      </c>
      <c r="B108" s="16" t="s">
        <v>15</v>
      </c>
      <c r="C108" s="17">
        <v>73</v>
      </c>
      <c r="D108" s="17">
        <v>27</v>
      </c>
      <c r="E108" s="17"/>
      <c r="F108" s="17">
        <v>7</v>
      </c>
      <c r="G108" s="30">
        <v>1</v>
      </c>
      <c r="H108" s="30"/>
      <c r="I108" s="18">
        <f t="shared" si="8"/>
        <v>403</v>
      </c>
      <c r="J108" s="19"/>
    </row>
    <row r="109" spans="1:10" ht="12.75">
      <c r="A109" s="15"/>
      <c r="B109" s="16" t="s">
        <v>17</v>
      </c>
      <c r="C109" s="17">
        <v>104</v>
      </c>
      <c r="D109" s="17">
        <v>32</v>
      </c>
      <c r="E109" s="17"/>
      <c r="F109" s="17">
        <v>13</v>
      </c>
      <c r="G109" s="30">
        <v>1</v>
      </c>
      <c r="H109" s="30"/>
      <c r="I109" s="18">
        <f t="shared" si="8"/>
        <v>588</v>
      </c>
      <c r="J109" s="19"/>
    </row>
    <row r="110" spans="1:10" ht="12.75">
      <c r="A110" s="15"/>
      <c r="B110" s="16">
        <v>920</v>
      </c>
      <c r="C110" s="17">
        <v>120</v>
      </c>
      <c r="D110" s="17">
        <v>9</v>
      </c>
      <c r="E110" s="17"/>
      <c r="F110" s="17"/>
      <c r="G110" s="30"/>
      <c r="H110" s="30"/>
      <c r="I110" s="18">
        <f t="shared" si="8"/>
        <v>600</v>
      </c>
      <c r="J110" s="19"/>
    </row>
    <row r="111" spans="1:10" ht="12.75">
      <c r="A111" s="15"/>
      <c r="B111" s="21" t="s">
        <v>18</v>
      </c>
      <c r="C111" s="28">
        <v>28</v>
      </c>
      <c r="D111" s="28">
        <v>18</v>
      </c>
      <c r="E111" s="28"/>
      <c r="F111" s="28"/>
      <c r="G111" s="30"/>
      <c r="H111" s="30"/>
      <c r="I111" s="18">
        <f t="shared" si="8"/>
        <v>140</v>
      </c>
      <c r="J111" s="19">
        <f>SUM(I108:I111)</f>
        <v>1731</v>
      </c>
    </row>
    <row r="112" spans="1:10" ht="12.75">
      <c r="A112" s="15">
        <v>40660</v>
      </c>
      <c r="B112" s="16" t="s">
        <v>15</v>
      </c>
      <c r="C112" s="28">
        <v>91</v>
      </c>
      <c r="D112" s="28">
        <v>14</v>
      </c>
      <c r="E112" s="28"/>
      <c r="F112" s="28">
        <v>10</v>
      </c>
      <c r="G112" s="30"/>
      <c r="H112" s="31"/>
      <c r="I112" s="18">
        <f t="shared" si="8"/>
        <v>505</v>
      </c>
      <c r="J112" s="19"/>
    </row>
    <row r="113" spans="1:10" ht="12.75">
      <c r="A113" s="15"/>
      <c r="B113" s="16" t="s">
        <v>17</v>
      </c>
      <c r="C113" s="28">
        <v>82</v>
      </c>
      <c r="D113" s="28">
        <v>11</v>
      </c>
      <c r="E113" s="28"/>
      <c r="F113" s="28">
        <v>13</v>
      </c>
      <c r="G113" s="30"/>
      <c r="H113" s="31"/>
      <c r="I113" s="18">
        <f t="shared" si="8"/>
        <v>475</v>
      </c>
      <c r="J113" s="19"/>
    </row>
    <row r="114" spans="1:10" ht="12.75">
      <c r="A114" s="15"/>
      <c r="B114" s="16">
        <v>920</v>
      </c>
      <c r="C114" s="28">
        <v>114</v>
      </c>
      <c r="D114" s="28">
        <v>15</v>
      </c>
      <c r="E114" s="28"/>
      <c r="F114" s="28"/>
      <c r="G114" s="30"/>
      <c r="H114" s="30"/>
      <c r="I114" s="18">
        <f t="shared" si="8"/>
        <v>570</v>
      </c>
      <c r="J114" s="19"/>
    </row>
    <row r="115" spans="1:10" ht="12.75">
      <c r="A115" s="15"/>
      <c r="B115" s="21" t="s">
        <v>18</v>
      </c>
      <c r="C115" s="28">
        <v>43</v>
      </c>
      <c r="D115" s="28">
        <v>10</v>
      </c>
      <c r="E115" s="28"/>
      <c r="F115" s="28"/>
      <c r="G115" s="30"/>
      <c r="H115" s="30"/>
      <c r="I115" s="18">
        <f t="shared" si="8"/>
        <v>215</v>
      </c>
      <c r="J115" s="19">
        <f>SUM(I112:I115)</f>
        <v>1765</v>
      </c>
    </row>
    <row r="116" spans="1:10" ht="12.75">
      <c r="A116" s="15">
        <v>40661</v>
      </c>
      <c r="B116" s="16" t="s">
        <v>15</v>
      </c>
      <c r="C116" s="28">
        <v>229</v>
      </c>
      <c r="D116" s="28">
        <v>39</v>
      </c>
      <c r="E116" s="28"/>
      <c r="F116" s="28">
        <v>44</v>
      </c>
      <c r="G116" s="28"/>
      <c r="H116" s="30"/>
      <c r="I116" s="18">
        <f t="shared" si="8"/>
        <v>1365</v>
      </c>
      <c r="J116" s="19"/>
    </row>
    <row r="117" spans="1:10" ht="12.75">
      <c r="A117" s="15"/>
      <c r="B117" s="16" t="s">
        <v>19</v>
      </c>
      <c r="C117" s="17">
        <v>24</v>
      </c>
      <c r="D117" s="17">
        <v>18</v>
      </c>
      <c r="E117" s="17"/>
      <c r="F117" s="17">
        <v>7</v>
      </c>
      <c r="G117" s="30"/>
      <c r="H117" s="30"/>
      <c r="I117" s="18">
        <f t="shared" si="8"/>
        <v>155</v>
      </c>
      <c r="J117" s="19"/>
    </row>
    <row r="118" spans="1:10" ht="12.75">
      <c r="A118" s="15"/>
      <c r="B118" s="16">
        <v>920</v>
      </c>
      <c r="C118" s="17">
        <v>152</v>
      </c>
      <c r="D118" s="17">
        <v>9</v>
      </c>
      <c r="E118" s="17"/>
      <c r="F118" s="17"/>
      <c r="G118" s="30"/>
      <c r="H118" s="30"/>
      <c r="I118" s="18">
        <f t="shared" si="8"/>
        <v>760</v>
      </c>
      <c r="J118" s="19"/>
    </row>
    <row r="119" spans="1:10" ht="12.75">
      <c r="A119" s="15"/>
      <c r="B119" s="21" t="s">
        <v>18</v>
      </c>
      <c r="C119" s="17">
        <v>33</v>
      </c>
      <c r="D119" s="17">
        <v>14</v>
      </c>
      <c r="E119" s="17"/>
      <c r="F119" s="17"/>
      <c r="G119" s="30"/>
      <c r="H119" s="30"/>
      <c r="I119" s="18">
        <f t="shared" si="8"/>
        <v>165</v>
      </c>
      <c r="J119" s="19">
        <f>SUM(I116:I119)</f>
        <v>2445</v>
      </c>
    </row>
    <row r="120" spans="1:10" ht="12.75">
      <c r="A120" s="15">
        <v>40662</v>
      </c>
      <c r="B120" s="16" t="s">
        <v>15</v>
      </c>
      <c r="C120" s="17">
        <v>242</v>
      </c>
      <c r="D120" s="17">
        <v>86</v>
      </c>
      <c r="E120" s="17"/>
      <c r="F120" s="17">
        <v>51</v>
      </c>
      <c r="G120" s="30"/>
      <c r="H120" s="30">
        <v>1</v>
      </c>
      <c r="I120" s="18">
        <f t="shared" si="8"/>
        <v>1465</v>
      </c>
      <c r="J120" s="19"/>
    </row>
    <row r="121" spans="1:10" ht="12.75">
      <c r="A121" s="15"/>
      <c r="B121" s="16" t="s">
        <v>19</v>
      </c>
      <c r="C121" s="17">
        <v>282</v>
      </c>
      <c r="D121" s="17">
        <v>48</v>
      </c>
      <c r="E121" s="17"/>
      <c r="F121" s="17">
        <v>64</v>
      </c>
      <c r="G121" s="30"/>
      <c r="H121" s="30"/>
      <c r="I121" s="18">
        <f t="shared" si="8"/>
        <v>1730</v>
      </c>
      <c r="J121" s="19"/>
    </row>
    <row r="122" spans="1:10" ht="12.75">
      <c r="A122" s="15"/>
      <c r="B122" s="26">
        <v>920</v>
      </c>
      <c r="C122" s="17">
        <v>168</v>
      </c>
      <c r="D122" s="17">
        <v>46</v>
      </c>
      <c r="E122" s="17"/>
      <c r="F122" s="17"/>
      <c r="G122" s="30"/>
      <c r="H122" s="30"/>
      <c r="I122" s="18">
        <f t="shared" si="8"/>
        <v>840</v>
      </c>
      <c r="J122" s="19"/>
    </row>
    <row r="123" spans="1:10" ht="12.75">
      <c r="A123" s="15"/>
      <c r="B123" s="21" t="s">
        <v>18</v>
      </c>
      <c r="C123" s="17">
        <v>38</v>
      </c>
      <c r="D123" s="17">
        <v>14</v>
      </c>
      <c r="E123" s="17"/>
      <c r="F123" s="17"/>
      <c r="G123" s="30"/>
      <c r="H123" s="30"/>
      <c r="I123" s="18">
        <f t="shared" si="8"/>
        <v>190</v>
      </c>
      <c r="J123" s="19">
        <f>SUM(I120:I123)</f>
        <v>4225</v>
      </c>
    </row>
    <row r="124" spans="1:10" ht="12.75">
      <c r="A124" s="15">
        <v>40663</v>
      </c>
      <c r="B124" s="16" t="s">
        <v>15</v>
      </c>
      <c r="C124" s="17">
        <v>1074</v>
      </c>
      <c r="D124" s="17">
        <v>212</v>
      </c>
      <c r="E124" s="17"/>
      <c r="F124" s="17">
        <v>191</v>
      </c>
      <c r="G124" s="30">
        <v>3</v>
      </c>
      <c r="H124" s="29"/>
      <c r="I124" s="18">
        <f t="shared" si="8"/>
        <v>6334</v>
      </c>
      <c r="J124" s="19"/>
    </row>
    <row r="125" spans="1:10" ht="12.75">
      <c r="A125" s="15"/>
      <c r="B125" s="16" t="s">
        <v>17</v>
      </c>
      <c r="C125" s="17">
        <v>912</v>
      </c>
      <c r="D125" s="17">
        <v>276</v>
      </c>
      <c r="E125" s="17"/>
      <c r="F125" s="17">
        <v>147</v>
      </c>
      <c r="G125" s="30">
        <v>3</v>
      </c>
      <c r="H125" s="32" t="s">
        <v>26</v>
      </c>
      <c r="I125" s="18">
        <f t="shared" si="8"/>
        <v>5304</v>
      </c>
      <c r="J125" s="19"/>
    </row>
    <row r="126" spans="1:10" ht="12.75">
      <c r="A126" s="15"/>
      <c r="B126" s="16">
        <v>920</v>
      </c>
      <c r="C126" s="17">
        <v>584</v>
      </c>
      <c r="D126" s="17">
        <v>4</v>
      </c>
      <c r="E126" s="17"/>
      <c r="F126" s="17"/>
      <c r="G126" s="30"/>
      <c r="H126" s="20"/>
      <c r="I126" s="18">
        <f t="shared" si="8"/>
        <v>2920</v>
      </c>
      <c r="J126" s="19"/>
    </row>
    <row r="127" spans="1:10" ht="12.75">
      <c r="A127" s="15"/>
      <c r="B127" s="21" t="s">
        <v>18</v>
      </c>
      <c r="C127" s="28">
        <v>218</v>
      </c>
      <c r="D127" s="28">
        <v>64</v>
      </c>
      <c r="E127" s="28"/>
      <c r="F127" s="28"/>
      <c r="G127" s="30"/>
      <c r="I127" s="18">
        <f t="shared" si="8"/>
        <v>1090</v>
      </c>
      <c r="J127" s="19">
        <f>SUM(I124:I127)</f>
        <v>15648</v>
      </c>
    </row>
    <row r="128" spans="1:10" ht="12.75">
      <c r="A128" s="127" t="s">
        <v>20</v>
      </c>
      <c r="B128" s="127">
        <v>920</v>
      </c>
      <c r="C128" s="23">
        <f aca="true" t="shared" si="9" ref="C128:I128">SUM(C104:C127)</f>
        <v>5209</v>
      </c>
      <c r="D128" s="23">
        <f t="shared" si="9"/>
        <v>1014</v>
      </c>
      <c r="E128" s="24">
        <f t="shared" si="9"/>
        <v>0</v>
      </c>
      <c r="F128" s="24">
        <f t="shared" si="9"/>
        <v>591</v>
      </c>
      <c r="G128" s="24">
        <f t="shared" si="9"/>
        <v>8</v>
      </c>
      <c r="H128" s="24">
        <f t="shared" si="9"/>
        <v>1</v>
      </c>
      <c r="I128" s="24">
        <f t="shared" si="9"/>
        <v>29024</v>
      </c>
      <c r="J128" s="25">
        <f>SUM(J107,J111,J115,J119,J123,J127)</f>
        <v>29024</v>
      </c>
    </row>
    <row r="129" spans="1:10" ht="12">
      <c r="A129" s="33"/>
      <c r="B129" s="34"/>
      <c r="C129" s="35">
        <f aca="true" t="shared" si="10" ref="C129:J129">SUM(C16,C45,C74,C103,C128)</f>
        <v>42686</v>
      </c>
      <c r="D129" s="35">
        <f t="shared" si="10"/>
        <v>5273</v>
      </c>
      <c r="E129" s="36">
        <f t="shared" si="10"/>
        <v>1</v>
      </c>
      <c r="F129" s="36">
        <f t="shared" si="10"/>
        <v>4600</v>
      </c>
      <c r="G129" s="36">
        <f t="shared" si="10"/>
        <v>73</v>
      </c>
      <c r="H129" s="36">
        <f t="shared" si="10"/>
        <v>1</v>
      </c>
      <c r="I129" s="36">
        <f t="shared" si="10"/>
        <v>236658</v>
      </c>
      <c r="J129" s="36">
        <f t="shared" si="10"/>
        <v>236658</v>
      </c>
    </row>
  </sheetData>
  <sheetProtection selectLockedCells="1" selectUnlockedCells="1"/>
  <mergeCells count="9">
    <mergeCell ref="A74:B74"/>
    <mergeCell ref="A103:B103"/>
    <mergeCell ref="A128:B128"/>
    <mergeCell ref="A1:J1"/>
    <mergeCell ref="A2:B2"/>
    <mergeCell ref="C2:D2"/>
    <mergeCell ref="E2:G2"/>
    <mergeCell ref="A16:B16"/>
    <mergeCell ref="A45:B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0"/>
  <sheetViews>
    <sheetView zoomScalePageLayoutView="0" workbookViewId="0" topLeftCell="A121">
      <selection activeCell="E36" sqref="E36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0" customWidth="1"/>
    <col min="9" max="9" width="13.7109375" style="1" customWidth="1"/>
    <col min="10" max="10" width="11.140625" style="1" customWidth="1"/>
  </cols>
  <sheetData>
    <row r="1" spans="1:10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6.25">
      <c r="A2" s="125" t="s">
        <v>30</v>
      </c>
      <c r="B2" s="125"/>
      <c r="C2" s="126" t="s">
        <v>2</v>
      </c>
      <c r="D2" s="126"/>
      <c r="E2" s="126" t="s">
        <v>3</v>
      </c>
      <c r="F2" s="126"/>
      <c r="G2" s="126"/>
      <c r="H2" s="2"/>
      <c r="I2" s="3" t="s">
        <v>4</v>
      </c>
      <c r="J2" s="4" t="s">
        <v>5</v>
      </c>
    </row>
    <row r="3" spans="1:256" s="5" customFormat="1" ht="12.75">
      <c r="A3" s="4" t="s">
        <v>6</v>
      </c>
      <c r="B3" s="4" t="s">
        <v>7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14</v>
      </c>
      <c r="IM3"/>
      <c r="IN3"/>
      <c r="IO3"/>
      <c r="IP3"/>
      <c r="IQ3"/>
      <c r="IR3"/>
      <c r="IS3"/>
      <c r="IT3"/>
      <c r="IU3"/>
      <c r="IV3"/>
    </row>
    <row r="4" spans="1:10" ht="12.75">
      <c r="A4" s="39">
        <v>40664</v>
      </c>
      <c r="B4" s="40" t="s">
        <v>15</v>
      </c>
      <c r="C4" s="31">
        <v>1645</v>
      </c>
      <c r="D4" s="31">
        <v>472</v>
      </c>
      <c r="E4" s="31"/>
      <c r="F4" s="31">
        <v>196</v>
      </c>
      <c r="G4" s="31">
        <v>11</v>
      </c>
      <c r="H4" s="31"/>
      <c r="I4" s="18">
        <f>SUM(C4*5,D4*0,E4*9,F4*5,G4*3)</f>
        <v>9238</v>
      </c>
      <c r="J4" s="41"/>
    </row>
    <row r="5" spans="1:10" ht="12.75">
      <c r="A5" s="42"/>
      <c r="B5" s="40" t="s">
        <v>17</v>
      </c>
      <c r="C5" s="31">
        <v>1676</v>
      </c>
      <c r="D5" s="31">
        <v>491</v>
      </c>
      <c r="E5" s="31"/>
      <c r="F5" s="31">
        <v>186</v>
      </c>
      <c r="G5" s="31"/>
      <c r="H5" s="31"/>
      <c r="I5" s="18">
        <f>SUM(C5*5,D5*0,E5*9,F5*5,G5*3)</f>
        <v>9310</v>
      </c>
      <c r="J5" s="41"/>
    </row>
    <row r="6" spans="1:10" ht="12.75">
      <c r="A6" s="43"/>
      <c r="B6" s="40">
        <v>920</v>
      </c>
      <c r="C6" s="31">
        <v>988</v>
      </c>
      <c r="D6" s="31">
        <v>336</v>
      </c>
      <c r="E6" s="31"/>
      <c r="F6" s="31"/>
      <c r="G6" s="31"/>
      <c r="H6" s="31"/>
      <c r="I6" s="18">
        <f>SUM(C6*5,D6*0,E6*9,F6*5,G6*3)</f>
        <v>4940</v>
      </c>
      <c r="J6" s="19"/>
    </row>
    <row r="7" spans="1:10" ht="12.75">
      <c r="A7" s="43"/>
      <c r="B7" s="44" t="s">
        <v>18</v>
      </c>
      <c r="C7" s="31">
        <v>316</v>
      </c>
      <c r="D7" s="31">
        <v>111</v>
      </c>
      <c r="E7" s="31"/>
      <c r="F7" s="31"/>
      <c r="G7" s="31"/>
      <c r="H7" s="45"/>
      <c r="I7" s="18">
        <f>SUM(C7*5,D7*0,E7*9,F7*5,G7*3)</f>
        <v>1580</v>
      </c>
      <c r="J7" s="19">
        <f>SUM(I4:I7)</f>
        <v>25068</v>
      </c>
    </row>
    <row r="8" spans="1:10" ht="12.75">
      <c r="A8" s="127" t="s">
        <v>20</v>
      </c>
      <c r="B8" s="127">
        <v>920</v>
      </c>
      <c r="C8" s="23">
        <f aca="true" t="shared" si="0" ref="C8:I8">SUM(C4:C7)</f>
        <v>4625</v>
      </c>
      <c r="D8" s="23">
        <f t="shared" si="0"/>
        <v>1410</v>
      </c>
      <c r="E8" s="24">
        <f t="shared" si="0"/>
        <v>0</v>
      </c>
      <c r="F8" s="24">
        <f t="shared" si="0"/>
        <v>382</v>
      </c>
      <c r="G8" s="24">
        <f t="shared" si="0"/>
        <v>11</v>
      </c>
      <c r="H8" s="24">
        <f t="shared" si="0"/>
        <v>0</v>
      </c>
      <c r="I8" s="24">
        <f t="shared" si="0"/>
        <v>25068</v>
      </c>
      <c r="J8" s="25">
        <f>SUM(J2,J7)</f>
        <v>25068</v>
      </c>
    </row>
    <row r="9" spans="1:10" ht="12.75">
      <c r="A9" s="15">
        <v>40665</v>
      </c>
      <c r="B9" s="16" t="s">
        <v>15</v>
      </c>
      <c r="C9" s="17">
        <v>114</v>
      </c>
      <c r="D9" s="17">
        <v>16</v>
      </c>
      <c r="E9" s="17"/>
      <c r="F9" s="17">
        <v>25</v>
      </c>
      <c r="G9" s="17"/>
      <c r="H9" s="17"/>
      <c r="I9" s="18">
        <f aca="true" t="shared" si="1" ref="I9:I36">SUM(C9*5,D9*0,E9*9,F9*5,G9*3)</f>
        <v>695</v>
      </c>
      <c r="J9" s="19"/>
    </row>
    <row r="10" spans="1:10" ht="12.75">
      <c r="A10" s="20"/>
      <c r="B10" s="16" t="s">
        <v>19</v>
      </c>
      <c r="C10" s="17">
        <v>177</v>
      </c>
      <c r="D10" s="17">
        <v>11</v>
      </c>
      <c r="E10" s="17"/>
      <c r="F10" s="17">
        <v>32</v>
      </c>
      <c r="G10" s="17"/>
      <c r="H10" s="17"/>
      <c r="I10" s="18">
        <f t="shared" si="1"/>
        <v>1045</v>
      </c>
      <c r="J10" s="19"/>
    </row>
    <row r="11" spans="1:10" ht="12.75">
      <c r="A11"/>
      <c r="B11" s="16">
        <v>920</v>
      </c>
      <c r="C11" s="17">
        <v>186</v>
      </c>
      <c r="D11" s="17">
        <v>18</v>
      </c>
      <c r="E11" s="17"/>
      <c r="F11" s="17"/>
      <c r="G11" s="17"/>
      <c r="H11" s="17"/>
      <c r="I11" s="18">
        <f t="shared" si="1"/>
        <v>930</v>
      </c>
      <c r="J11" s="19"/>
    </row>
    <row r="12" spans="1:10" ht="12.75">
      <c r="A12"/>
      <c r="B12" s="21" t="s">
        <v>18</v>
      </c>
      <c r="C12" s="17">
        <v>41</v>
      </c>
      <c r="D12" s="17">
        <v>24</v>
      </c>
      <c r="E12" s="17"/>
      <c r="F12" s="17"/>
      <c r="G12" s="17"/>
      <c r="H12" s="17"/>
      <c r="I12" s="18">
        <f t="shared" si="1"/>
        <v>205</v>
      </c>
      <c r="J12" s="19">
        <f>SUM(I9:I12)</f>
        <v>2875</v>
      </c>
    </row>
    <row r="13" spans="1:10" ht="12.75">
      <c r="A13" s="15">
        <v>40666</v>
      </c>
      <c r="B13" s="16" t="s">
        <v>15</v>
      </c>
      <c r="C13" s="17">
        <v>85</v>
      </c>
      <c r="D13" s="17">
        <v>31</v>
      </c>
      <c r="E13" s="17"/>
      <c r="F13" s="17">
        <v>10</v>
      </c>
      <c r="G13" s="17">
        <v>1</v>
      </c>
      <c r="H13" s="17"/>
      <c r="I13" s="18">
        <f t="shared" si="1"/>
        <v>478</v>
      </c>
      <c r="J13" s="19"/>
    </row>
    <row r="14" spans="1:10" ht="12.75">
      <c r="A14"/>
      <c r="B14" s="16" t="s">
        <v>19</v>
      </c>
      <c r="C14" s="17">
        <v>132</v>
      </c>
      <c r="D14" s="17">
        <v>16</v>
      </c>
      <c r="E14" s="17"/>
      <c r="F14" s="17">
        <v>12</v>
      </c>
      <c r="G14" s="17"/>
      <c r="H14" s="17"/>
      <c r="I14" s="18">
        <f t="shared" si="1"/>
        <v>720</v>
      </c>
      <c r="J14" s="19"/>
    </row>
    <row r="15" spans="1:10" ht="12.75">
      <c r="A15" s="15"/>
      <c r="B15" s="26">
        <v>920</v>
      </c>
      <c r="C15" s="17">
        <v>131</v>
      </c>
      <c r="D15" s="17">
        <v>14</v>
      </c>
      <c r="E15" s="17"/>
      <c r="F15" s="17"/>
      <c r="G15" s="17"/>
      <c r="H15" s="17"/>
      <c r="I15" s="18">
        <f t="shared" si="1"/>
        <v>655</v>
      </c>
      <c r="J15" s="19"/>
    </row>
    <row r="16" spans="1:10" ht="12.75">
      <c r="A16" s="15"/>
      <c r="B16" s="21" t="s">
        <v>18</v>
      </c>
      <c r="C16" s="17">
        <v>17</v>
      </c>
      <c r="D16" s="17">
        <v>9</v>
      </c>
      <c r="E16" s="17"/>
      <c r="F16" s="17"/>
      <c r="G16" s="17"/>
      <c r="H16" s="17"/>
      <c r="I16" s="18">
        <f t="shared" si="1"/>
        <v>85</v>
      </c>
      <c r="J16" s="19">
        <f>SUM(I13:I16)</f>
        <v>1938</v>
      </c>
    </row>
    <row r="17" spans="1:10" ht="12.75">
      <c r="A17" s="15">
        <v>40667</v>
      </c>
      <c r="B17" s="16" t="s">
        <v>15</v>
      </c>
      <c r="C17" s="17">
        <v>101</v>
      </c>
      <c r="D17" s="17">
        <v>13</v>
      </c>
      <c r="E17" s="17"/>
      <c r="F17" s="17">
        <v>19</v>
      </c>
      <c r="G17" s="17"/>
      <c r="H17" s="17"/>
      <c r="I17" s="18">
        <f t="shared" si="1"/>
        <v>600</v>
      </c>
      <c r="J17" s="19"/>
    </row>
    <row r="18" spans="1:10" ht="12.75">
      <c r="A18" s="15"/>
      <c r="B18" s="16" t="s">
        <v>17</v>
      </c>
      <c r="C18" s="17">
        <v>149</v>
      </c>
      <c r="D18" s="17">
        <v>28</v>
      </c>
      <c r="E18" s="17"/>
      <c r="F18" s="17">
        <v>25</v>
      </c>
      <c r="G18" s="17"/>
      <c r="H18" s="17"/>
      <c r="I18" s="18">
        <f t="shared" si="1"/>
        <v>870</v>
      </c>
      <c r="J18" s="19"/>
    </row>
    <row r="19" spans="1:10" ht="12.75">
      <c r="A19" s="15"/>
      <c r="B19" s="16">
        <v>920</v>
      </c>
      <c r="C19" s="17">
        <v>133</v>
      </c>
      <c r="D19" s="17">
        <v>3</v>
      </c>
      <c r="E19" s="17"/>
      <c r="F19" s="17"/>
      <c r="G19" s="17"/>
      <c r="H19" s="17"/>
      <c r="I19" s="18">
        <f t="shared" si="1"/>
        <v>665</v>
      </c>
      <c r="J19" s="19"/>
    </row>
    <row r="20" spans="1:10" ht="12.75">
      <c r="A20" s="15"/>
      <c r="B20" s="21" t="s">
        <v>18</v>
      </c>
      <c r="C20" s="17">
        <v>32</v>
      </c>
      <c r="D20" s="17">
        <v>44</v>
      </c>
      <c r="E20" s="17"/>
      <c r="F20" s="17"/>
      <c r="G20" s="17"/>
      <c r="H20" s="17"/>
      <c r="I20" s="18">
        <f t="shared" si="1"/>
        <v>160</v>
      </c>
      <c r="J20" s="19">
        <f>SUM(I17:I20)</f>
        <v>2295</v>
      </c>
    </row>
    <row r="21" spans="1:10" ht="12.75">
      <c r="A21" s="15">
        <v>40668</v>
      </c>
      <c r="B21" s="16" t="s">
        <v>15</v>
      </c>
      <c r="C21" s="17">
        <v>148</v>
      </c>
      <c r="D21" s="17">
        <v>12</v>
      </c>
      <c r="E21" s="17"/>
      <c r="F21" s="17">
        <v>32</v>
      </c>
      <c r="G21" s="17">
        <v>1</v>
      </c>
      <c r="H21" s="17"/>
      <c r="I21" s="18">
        <f t="shared" si="1"/>
        <v>903</v>
      </c>
      <c r="J21" s="19"/>
    </row>
    <row r="22" spans="1:10" ht="12.75">
      <c r="A22" s="15"/>
      <c r="B22" s="16" t="s">
        <v>17</v>
      </c>
      <c r="C22" s="17">
        <v>170</v>
      </c>
      <c r="D22" s="17">
        <v>50</v>
      </c>
      <c r="E22" s="17"/>
      <c r="F22" s="17">
        <v>31</v>
      </c>
      <c r="G22" s="17"/>
      <c r="H22" s="17"/>
      <c r="I22" s="18">
        <f t="shared" si="1"/>
        <v>1005</v>
      </c>
      <c r="J22" s="19"/>
    </row>
    <row r="23" spans="1:10" ht="12.75">
      <c r="A23" s="15"/>
      <c r="B23" s="16">
        <v>920</v>
      </c>
      <c r="C23" s="17">
        <v>105</v>
      </c>
      <c r="D23" s="17">
        <v>11</v>
      </c>
      <c r="E23" s="17"/>
      <c r="F23" s="17"/>
      <c r="G23" s="17"/>
      <c r="H23" s="17"/>
      <c r="I23" s="18">
        <f t="shared" si="1"/>
        <v>525</v>
      </c>
      <c r="J23" s="19"/>
    </row>
    <row r="24" spans="1:10" ht="12.75">
      <c r="A24" s="15"/>
      <c r="B24" s="21" t="s">
        <v>18</v>
      </c>
      <c r="C24" s="17">
        <v>39</v>
      </c>
      <c r="D24" s="17">
        <v>39</v>
      </c>
      <c r="E24" s="17"/>
      <c r="F24" s="17"/>
      <c r="G24" s="17"/>
      <c r="H24" s="17"/>
      <c r="I24" s="18">
        <f t="shared" si="1"/>
        <v>195</v>
      </c>
      <c r="J24" s="19">
        <f>SUM(I21:I24)</f>
        <v>2628</v>
      </c>
    </row>
    <row r="25" spans="1:10" ht="12.75">
      <c r="A25" s="15">
        <v>40669</v>
      </c>
      <c r="B25" s="16" t="s">
        <v>15</v>
      </c>
      <c r="C25" s="17">
        <v>176</v>
      </c>
      <c r="D25" s="17">
        <v>49</v>
      </c>
      <c r="E25" s="17"/>
      <c r="F25" s="17">
        <v>26</v>
      </c>
      <c r="G25" s="17"/>
      <c r="H25" s="17"/>
      <c r="I25" s="18">
        <f t="shared" si="1"/>
        <v>1010</v>
      </c>
      <c r="J25" s="19"/>
    </row>
    <row r="26" spans="1:10" ht="12.75">
      <c r="A26" s="15"/>
      <c r="B26" s="16" t="s">
        <v>19</v>
      </c>
      <c r="C26" s="17">
        <v>123</v>
      </c>
      <c r="D26" s="17">
        <v>27</v>
      </c>
      <c r="E26" s="17"/>
      <c r="F26" s="17">
        <v>33</v>
      </c>
      <c r="G26" s="17"/>
      <c r="H26" s="17"/>
      <c r="I26" s="18">
        <f t="shared" si="1"/>
        <v>780</v>
      </c>
      <c r="J26" s="19"/>
    </row>
    <row r="27" spans="1:10" ht="12.75">
      <c r="A27" s="15"/>
      <c r="B27" s="16">
        <v>920</v>
      </c>
      <c r="C27" s="17">
        <v>148</v>
      </c>
      <c r="D27" s="17">
        <v>6</v>
      </c>
      <c r="E27" s="17"/>
      <c r="F27" s="17"/>
      <c r="G27" s="17"/>
      <c r="H27" s="17"/>
      <c r="I27" s="18">
        <f t="shared" si="1"/>
        <v>740</v>
      </c>
      <c r="J27" s="19"/>
    </row>
    <row r="28" spans="1:10" ht="12.75">
      <c r="A28" s="15"/>
      <c r="B28" s="21" t="s">
        <v>18</v>
      </c>
      <c r="C28" s="17">
        <v>40</v>
      </c>
      <c r="D28" s="17">
        <v>20</v>
      </c>
      <c r="E28" s="17"/>
      <c r="F28" s="17"/>
      <c r="G28" s="17"/>
      <c r="H28" s="17"/>
      <c r="I28" s="18">
        <f t="shared" si="1"/>
        <v>200</v>
      </c>
      <c r="J28" s="19">
        <f>SUM(I25:I28)</f>
        <v>2730</v>
      </c>
    </row>
    <row r="29" spans="1:10" ht="12.75">
      <c r="A29" s="15">
        <v>40670</v>
      </c>
      <c r="B29" s="16" t="s">
        <v>15</v>
      </c>
      <c r="C29" s="28">
        <v>505</v>
      </c>
      <c r="D29" s="28">
        <v>71</v>
      </c>
      <c r="E29" s="28"/>
      <c r="F29" s="28">
        <v>129</v>
      </c>
      <c r="G29" s="28">
        <v>1</v>
      </c>
      <c r="H29" s="17"/>
      <c r="I29" s="18">
        <f t="shared" si="1"/>
        <v>3173</v>
      </c>
      <c r="J29" s="19"/>
    </row>
    <row r="30" spans="1:10" ht="12.75">
      <c r="A30" s="15"/>
      <c r="B30" s="16" t="s">
        <v>19</v>
      </c>
      <c r="C30" s="28">
        <v>618</v>
      </c>
      <c r="D30" s="28">
        <v>47</v>
      </c>
      <c r="E30" s="28"/>
      <c r="F30" s="28">
        <v>147</v>
      </c>
      <c r="G30" s="28"/>
      <c r="H30" s="17"/>
      <c r="I30" s="18">
        <f t="shared" si="1"/>
        <v>3825</v>
      </c>
      <c r="J30" s="19"/>
    </row>
    <row r="31" spans="1:10" ht="12.75">
      <c r="A31" s="15"/>
      <c r="B31" s="16">
        <v>920</v>
      </c>
      <c r="C31" s="17">
        <v>551</v>
      </c>
      <c r="D31" s="17">
        <v>40</v>
      </c>
      <c r="E31" s="17"/>
      <c r="F31" s="17"/>
      <c r="G31" s="17"/>
      <c r="H31" s="17"/>
      <c r="I31" s="18">
        <f t="shared" si="1"/>
        <v>2755</v>
      </c>
      <c r="J31" s="19"/>
    </row>
    <row r="32" spans="1:10" ht="12.75">
      <c r="A32" s="15"/>
      <c r="B32" s="21" t="s">
        <v>18</v>
      </c>
      <c r="C32" s="17">
        <v>154</v>
      </c>
      <c r="D32" s="17">
        <v>43</v>
      </c>
      <c r="E32" s="17"/>
      <c r="F32" s="17"/>
      <c r="G32" s="17"/>
      <c r="H32" s="17"/>
      <c r="I32" s="18">
        <f t="shared" si="1"/>
        <v>770</v>
      </c>
      <c r="J32" s="19">
        <f>SUM(I29:I32)</f>
        <v>10523</v>
      </c>
    </row>
    <row r="33" spans="1:10" ht="12.75">
      <c r="A33" s="15">
        <v>40671</v>
      </c>
      <c r="B33" s="16" t="s">
        <v>15</v>
      </c>
      <c r="C33" s="17">
        <v>691</v>
      </c>
      <c r="D33" s="17">
        <v>107</v>
      </c>
      <c r="E33" s="17"/>
      <c r="F33" s="17">
        <v>163</v>
      </c>
      <c r="G33" s="17"/>
      <c r="H33" s="28"/>
      <c r="I33" s="18">
        <f t="shared" si="1"/>
        <v>4270</v>
      </c>
      <c r="J33" s="19"/>
    </row>
    <row r="34" spans="1:10" ht="12.75">
      <c r="A34" s="15"/>
      <c r="B34" s="16" t="s">
        <v>17</v>
      </c>
      <c r="C34" s="17">
        <v>799</v>
      </c>
      <c r="D34" s="17">
        <v>164</v>
      </c>
      <c r="E34" s="17"/>
      <c r="F34" s="17">
        <v>155</v>
      </c>
      <c r="G34" s="17">
        <v>2</v>
      </c>
      <c r="H34" s="28"/>
      <c r="I34" s="18">
        <f t="shared" si="1"/>
        <v>4776</v>
      </c>
      <c r="J34" s="19"/>
    </row>
    <row r="35" spans="1:10" ht="12.75">
      <c r="A35" s="15"/>
      <c r="B35" s="16">
        <v>920</v>
      </c>
      <c r="C35" s="17">
        <v>379</v>
      </c>
      <c r="D35" s="17">
        <v>56</v>
      </c>
      <c r="E35" s="17"/>
      <c r="F35" s="17"/>
      <c r="G35" s="17"/>
      <c r="H35" s="28"/>
      <c r="I35" s="18">
        <f t="shared" si="1"/>
        <v>1895</v>
      </c>
      <c r="J35" s="19"/>
    </row>
    <row r="36" spans="1:10" ht="12.75">
      <c r="A36" s="15"/>
      <c r="B36" s="21" t="s">
        <v>18</v>
      </c>
      <c r="C36" s="17">
        <v>149</v>
      </c>
      <c r="D36" s="17">
        <v>0</v>
      </c>
      <c r="E36" s="17"/>
      <c r="F36" s="17"/>
      <c r="G36" s="17"/>
      <c r="H36" s="28"/>
      <c r="I36" s="18">
        <f>SUM(C36*5,D36*0,E36*9,F36*5,G36*3)</f>
        <v>745</v>
      </c>
      <c r="J36" s="19">
        <f>SUM(I33:I36)</f>
        <v>11686</v>
      </c>
    </row>
    <row r="37" spans="1:10" ht="12.75">
      <c r="A37" s="127" t="s">
        <v>20</v>
      </c>
      <c r="B37" s="127">
        <v>920</v>
      </c>
      <c r="C37" s="23">
        <f aca="true" t="shared" si="2" ref="C37:I37">SUM(C9:C36)</f>
        <v>6093</v>
      </c>
      <c r="D37" s="23">
        <f t="shared" si="2"/>
        <v>969</v>
      </c>
      <c r="E37" s="24">
        <f t="shared" si="2"/>
        <v>0</v>
      </c>
      <c r="F37" s="24">
        <f t="shared" si="2"/>
        <v>839</v>
      </c>
      <c r="G37" s="24">
        <f t="shared" si="2"/>
        <v>5</v>
      </c>
      <c r="H37" s="24">
        <f t="shared" si="2"/>
        <v>0</v>
      </c>
      <c r="I37" s="24">
        <f>SUM(I9:I36)</f>
        <v>34675</v>
      </c>
      <c r="J37" s="25">
        <f>SUM(J12,J16,J20,J24,J28,J32,J36)</f>
        <v>34675</v>
      </c>
    </row>
    <row r="38" spans="1:10" ht="12.75">
      <c r="A38" s="15">
        <v>40672</v>
      </c>
      <c r="B38" s="16" t="s">
        <v>15</v>
      </c>
      <c r="C38" s="17">
        <v>175</v>
      </c>
      <c r="D38" s="17">
        <v>48</v>
      </c>
      <c r="E38" s="17"/>
      <c r="F38" s="17">
        <v>25</v>
      </c>
      <c r="G38" s="17">
        <v>2</v>
      </c>
      <c r="H38" s="29"/>
      <c r="I38" s="18">
        <f aca="true" t="shared" si="3" ref="I38:I65">SUM(C38*5,D38*0,E38*9,F38*5,G38*3)</f>
        <v>1006</v>
      </c>
      <c r="J38" s="19"/>
    </row>
    <row r="39" spans="1:10" ht="12.75">
      <c r="A39" s="15"/>
      <c r="B39" s="16" t="s">
        <v>17</v>
      </c>
      <c r="C39" s="28">
        <v>150</v>
      </c>
      <c r="D39" s="28">
        <v>56</v>
      </c>
      <c r="E39" s="28"/>
      <c r="F39" s="28">
        <v>44</v>
      </c>
      <c r="G39" s="28"/>
      <c r="H39" s="17">
        <v>1</v>
      </c>
      <c r="I39" s="18">
        <f t="shared" si="3"/>
        <v>970</v>
      </c>
      <c r="J39" s="19"/>
    </row>
    <row r="40" spans="1:10" ht="12.75">
      <c r="A40" s="15"/>
      <c r="B40" s="16">
        <v>920</v>
      </c>
      <c r="C40" s="28">
        <v>129</v>
      </c>
      <c r="D40" s="28">
        <v>9</v>
      </c>
      <c r="E40" s="28"/>
      <c r="F40" s="28"/>
      <c r="G40" s="28"/>
      <c r="H40" s="17"/>
      <c r="I40" s="18">
        <f t="shared" si="3"/>
        <v>645</v>
      </c>
      <c r="J40" s="19"/>
    </row>
    <row r="41" spans="1:10" ht="12.75">
      <c r="A41" s="15"/>
      <c r="B41" s="21" t="s">
        <v>18</v>
      </c>
      <c r="C41" s="28">
        <v>53</v>
      </c>
      <c r="D41" s="28">
        <v>41</v>
      </c>
      <c r="E41" s="28"/>
      <c r="F41" s="28"/>
      <c r="G41" s="28"/>
      <c r="H41" s="17"/>
      <c r="I41" s="18">
        <f t="shared" si="3"/>
        <v>265</v>
      </c>
      <c r="J41" s="19">
        <f>SUM(I38:I41)</f>
        <v>2886</v>
      </c>
    </row>
    <row r="42" spans="1:10" ht="12.75">
      <c r="A42" s="15">
        <v>40673</v>
      </c>
      <c r="B42" s="16" t="s">
        <v>15</v>
      </c>
      <c r="C42" s="28">
        <v>54</v>
      </c>
      <c r="D42" s="28">
        <v>34</v>
      </c>
      <c r="E42" s="28"/>
      <c r="F42" s="28">
        <v>7</v>
      </c>
      <c r="G42" s="28"/>
      <c r="H42" s="17"/>
      <c r="I42" s="18">
        <f t="shared" si="3"/>
        <v>305</v>
      </c>
      <c r="J42" s="19"/>
    </row>
    <row r="43" spans="1:10" ht="12.75">
      <c r="A43" s="15"/>
      <c r="B43" s="16" t="s">
        <v>19</v>
      </c>
      <c r="C43" s="17">
        <v>65</v>
      </c>
      <c r="D43" s="17">
        <v>32</v>
      </c>
      <c r="E43" s="17"/>
      <c r="F43" s="17">
        <v>18</v>
      </c>
      <c r="G43" s="30">
        <v>1</v>
      </c>
      <c r="H43" s="17"/>
      <c r="I43" s="18">
        <f t="shared" si="3"/>
        <v>418</v>
      </c>
      <c r="J43" s="19"/>
    </row>
    <row r="44" spans="1:10" ht="12.75">
      <c r="A44" s="15"/>
      <c r="B44" s="16">
        <v>920</v>
      </c>
      <c r="C44" s="17">
        <v>48</v>
      </c>
      <c r="D44" s="17">
        <v>42</v>
      </c>
      <c r="E44" s="17"/>
      <c r="F44" s="17"/>
      <c r="G44" s="30"/>
      <c r="H44" s="17"/>
      <c r="I44" s="18">
        <f t="shared" si="3"/>
        <v>240</v>
      </c>
      <c r="J44" s="19"/>
    </row>
    <row r="45" spans="1:10" ht="12.75">
      <c r="A45" s="15"/>
      <c r="B45" s="21" t="s">
        <v>18</v>
      </c>
      <c r="C45" s="17">
        <v>19</v>
      </c>
      <c r="D45" s="17">
        <v>13</v>
      </c>
      <c r="E45" s="17"/>
      <c r="F45" s="17"/>
      <c r="G45" s="30"/>
      <c r="H45" s="17"/>
      <c r="I45" s="18">
        <f t="shared" si="3"/>
        <v>95</v>
      </c>
      <c r="J45" s="19">
        <f>SUM(I42:I45)</f>
        <v>1058</v>
      </c>
    </row>
    <row r="46" spans="1:10" ht="12.75">
      <c r="A46" s="15">
        <v>40674</v>
      </c>
      <c r="B46" s="16" t="s">
        <v>15</v>
      </c>
      <c r="C46" s="17">
        <v>87</v>
      </c>
      <c r="D46" s="17">
        <v>37</v>
      </c>
      <c r="E46" s="17"/>
      <c r="F46" s="17">
        <v>27</v>
      </c>
      <c r="G46" s="30">
        <v>3</v>
      </c>
      <c r="H46" s="17"/>
      <c r="I46" s="18">
        <f t="shared" si="3"/>
        <v>579</v>
      </c>
      <c r="J46" s="19"/>
    </row>
    <row r="47" spans="1:10" ht="12.75">
      <c r="A47" s="15"/>
      <c r="B47" s="16" t="s">
        <v>19</v>
      </c>
      <c r="C47" s="17">
        <v>136</v>
      </c>
      <c r="D47" s="17">
        <v>27</v>
      </c>
      <c r="E47" s="17"/>
      <c r="F47" s="17">
        <v>29</v>
      </c>
      <c r="G47" s="30"/>
      <c r="H47" s="17"/>
      <c r="I47" s="18">
        <f t="shared" si="3"/>
        <v>825</v>
      </c>
      <c r="J47" s="19"/>
    </row>
    <row r="48" spans="1:10" ht="12.75">
      <c r="A48" s="15"/>
      <c r="B48" s="26">
        <v>920</v>
      </c>
      <c r="C48" s="17">
        <v>125</v>
      </c>
      <c r="D48" s="17">
        <v>22</v>
      </c>
      <c r="E48" s="17"/>
      <c r="F48" s="17"/>
      <c r="G48" s="30"/>
      <c r="H48" s="17"/>
      <c r="I48" s="18">
        <f t="shared" si="3"/>
        <v>625</v>
      </c>
      <c r="J48" s="19"/>
    </row>
    <row r="49" spans="1:10" ht="12.75">
      <c r="A49" s="15"/>
      <c r="B49" s="21" t="s">
        <v>18</v>
      </c>
      <c r="C49" s="17">
        <v>29</v>
      </c>
      <c r="D49" s="17">
        <v>9</v>
      </c>
      <c r="E49" s="17"/>
      <c r="F49" s="17"/>
      <c r="G49" s="30"/>
      <c r="H49" s="17"/>
      <c r="I49" s="18">
        <f t="shared" si="3"/>
        <v>145</v>
      </c>
      <c r="J49" s="19">
        <f>SUM(I46:I49)</f>
        <v>2174</v>
      </c>
    </row>
    <row r="50" spans="1:10" ht="12.75">
      <c r="A50" s="15">
        <v>40675</v>
      </c>
      <c r="B50" s="16" t="s">
        <v>15</v>
      </c>
      <c r="C50" s="17">
        <v>116</v>
      </c>
      <c r="D50" s="17">
        <v>20</v>
      </c>
      <c r="E50" s="17"/>
      <c r="F50" s="17">
        <v>30</v>
      </c>
      <c r="G50" s="30">
        <v>2</v>
      </c>
      <c r="H50" s="17"/>
      <c r="I50" s="18">
        <f t="shared" si="3"/>
        <v>736</v>
      </c>
      <c r="J50" s="19"/>
    </row>
    <row r="51" spans="1:10" ht="12.75">
      <c r="A51" s="15"/>
      <c r="B51" s="16" t="s">
        <v>17</v>
      </c>
      <c r="C51" s="17">
        <v>313</v>
      </c>
      <c r="D51" s="17">
        <v>44</v>
      </c>
      <c r="E51" s="17"/>
      <c r="F51" s="17">
        <v>26</v>
      </c>
      <c r="G51" s="30"/>
      <c r="H51" s="17"/>
      <c r="I51" s="18">
        <f t="shared" si="3"/>
        <v>1695</v>
      </c>
      <c r="J51" s="19"/>
    </row>
    <row r="52" spans="1:10" ht="12.75">
      <c r="A52" s="15"/>
      <c r="B52" s="16">
        <v>920</v>
      </c>
      <c r="C52" s="17">
        <v>137</v>
      </c>
      <c r="D52" s="17">
        <v>9</v>
      </c>
      <c r="E52" s="17"/>
      <c r="F52" s="17"/>
      <c r="G52" s="30"/>
      <c r="H52" s="28"/>
      <c r="I52" s="18">
        <f t="shared" si="3"/>
        <v>685</v>
      </c>
      <c r="J52" s="19"/>
    </row>
    <row r="53" spans="1:10" ht="12.75">
      <c r="A53" s="15"/>
      <c r="B53" s="21" t="s">
        <v>18</v>
      </c>
      <c r="C53" s="28">
        <v>44</v>
      </c>
      <c r="D53" s="28">
        <v>63</v>
      </c>
      <c r="E53" s="28">
        <v>0</v>
      </c>
      <c r="F53" s="28"/>
      <c r="G53" s="30"/>
      <c r="H53" s="28"/>
      <c r="I53" s="18">
        <f t="shared" si="3"/>
        <v>220</v>
      </c>
      <c r="J53" s="19">
        <f>SUM(I50:I53)</f>
        <v>3336</v>
      </c>
    </row>
    <row r="54" spans="1:10" ht="12.75">
      <c r="A54" s="15">
        <v>40676</v>
      </c>
      <c r="B54" s="16" t="s">
        <v>15</v>
      </c>
      <c r="C54" s="28">
        <v>82</v>
      </c>
      <c r="D54" s="28">
        <v>7</v>
      </c>
      <c r="E54" s="28"/>
      <c r="F54" s="28">
        <v>11</v>
      </c>
      <c r="G54" s="30"/>
      <c r="H54" s="28"/>
      <c r="I54" s="18">
        <f t="shared" si="3"/>
        <v>465</v>
      </c>
      <c r="J54" s="19"/>
    </row>
    <row r="55" spans="1:10" ht="12.75">
      <c r="A55" s="15"/>
      <c r="B55" s="16" t="s">
        <v>17</v>
      </c>
      <c r="C55" s="28">
        <v>60</v>
      </c>
      <c r="D55" s="28">
        <v>14</v>
      </c>
      <c r="E55" s="28"/>
      <c r="F55" s="28">
        <v>8</v>
      </c>
      <c r="G55" s="30"/>
      <c r="H55" s="28"/>
      <c r="I55" s="18">
        <f t="shared" si="3"/>
        <v>340</v>
      </c>
      <c r="J55" s="19"/>
    </row>
    <row r="56" spans="1:10" ht="12.75">
      <c r="A56" s="15"/>
      <c r="B56" s="16">
        <v>920</v>
      </c>
      <c r="C56" s="28">
        <v>88</v>
      </c>
      <c r="D56" s="28">
        <v>14</v>
      </c>
      <c r="E56" s="28"/>
      <c r="F56" s="28"/>
      <c r="G56" s="30"/>
      <c r="H56" s="28"/>
      <c r="I56" s="18">
        <f t="shared" si="3"/>
        <v>440</v>
      </c>
      <c r="J56" s="19"/>
    </row>
    <row r="57" spans="1:10" ht="12.75">
      <c r="A57" s="15"/>
      <c r="B57" s="21" t="s">
        <v>18</v>
      </c>
      <c r="C57" s="28">
        <v>37</v>
      </c>
      <c r="D57" s="28">
        <v>9</v>
      </c>
      <c r="E57" s="28"/>
      <c r="F57" s="28"/>
      <c r="G57" s="30"/>
      <c r="H57" s="28"/>
      <c r="I57" s="18">
        <f t="shared" si="3"/>
        <v>185</v>
      </c>
      <c r="J57" s="19">
        <f>SUM(I54:I57)</f>
        <v>1430</v>
      </c>
    </row>
    <row r="58" spans="1:10" ht="12.75">
      <c r="A58" s="15">
        <v>40677</v>
      </c>
      <c r="B58" s="16" t="s">
        <v>15</v>
      </c>
      <c r="C58" s="28">
        <v>360</v>
      </c>
      <c r="D58" s="28">
        <v>50</v>
      </c>
      <c r="E58" s="28"/>
      <c r="F58" s="28">
        <v>75</v>
      </c>
      <c r="G58" s="28"/>
      <c r="H58" s="30"/>
      <c r="I58" s="18">
        <f t="shared" si="3"/>
        <v>2175</v>
      </c>
      <c r="J58" s="19"/>
    </row>
    <row r="59" spans="1:10" ht="12.75">
      <c r="A59" s="15"/>
      <c r="B59" s="16" t="s">
        <v>19</v>
      </c>
      <c r="C59" s="28">
        <v>213</v>
      </c>
      <c r="D59" s="28">
        <v>16</v>
      </c>
      <c r="E59" s="28"/>
      <c r="F59" s="28">
        <v>63</v>
      </c>
      <c r="G59" s="28"/>
      <c r="H59" s="30"/>
      <c r="I59" s="18">
        <f t="shared" si="3"/>
        <v>1380</v>
      </c>
      <c r="J59" s="19"/>
    </row>
    <row r="60" spans="1:10" ht="12.75">
      <c r="A60" s="15"/>
      <c r="B60" s="16">
        <v>920</v>
      </c>
      <c r="C60" s="17">
        <v>294</v>
      </c>
      <c r="D60" s="17">
        <v>2</v>
      </c>
      <c r="E60" s="17"/>
      <c r="F60" s="17"/>
      <c r="G60" s="17"/>
      <c r="H60" s="30"/>
      <c r="I60" s="18">
        <f t="shared" si="3"/>
        <v>1470</v>
      </c>
      <c r="J60" s="19"/>
    </row>
    <row r="61" spans="1:10" ht="12.75">
      <c r="A61" s="15"/>
      <c r="B61" s="21" t="s">
        <v>18</v>
      </c>
      <c r="C61" s="17">
        <v>97</v>
      </c>
      <c r="D61" s="17">
        <v>10</v>
      </c>
      <c r="E61" s="17"/>
      <c r="F61" s="17"/>
      <c r="G61" s="17"/>
      <c r="H61" s="30"/>
      <c r="I61" s="18">
        <f t="shared" si="3"/>
        <v>485</v>
      </c>
      <c r="J61" s="19">
        <f>SUM(I58:I61)</f>
        <v>5510</v>
      </c>
    </row>
    <row r="62" spans="1:10" ht="12.75">
      <c r="A62" s="15">
        <v>40678</v>
      </c>
      <c r="B62" s="16" t="s">
        <v>15</v>
      </c>
      <c r="C62" s="17">
        <v>741</v>
      </c>
      <c r="D62" s="17">
        <v>114</v>
      </c>
      <c r="E62" s="17"/>
      <c r="F62" s="17">
        <v>140</v>
      </c>
      <c r="G62" s="17">
        <v>2</v>
      </c>
      <c r="H62" s="30"/>
      <c r="I62" s="18">
        <f t="shared" si="3"/>
        <v>4411</v>
      </c>
      <c r="J62" s="19"/>
    </row>
    <row r="63" spans="1:10" ht="12.75">
      <c r="A63" s="15"/>
      <c r="B63" s="16" t="s">
        <v>17</v>
      </c>
      <c r="C63" s="17">
        <v>827</v>
      </c>
      <c r="D63" s="17">
        <v>75</v>
      </c>
      <c r="E63" s="17"/>
      <c r="F63" s="17">
        <v>167</v>
      </c>
      <c r="G63" s="17">
        <v>3</v>
      </c>
      <c r="H63" s="30"/>
      <c r="I63" s="18">
        <f t="shared" si="3"/>
        <v>4979</v>
      </c>
      <c r="J63" s="19"/>
    </row>
    <row r="64" spans="1:10" ht="12.75">
      <c r="A64" s="15"/>
      <c r="B64" s="16">
        <v>920</v>
      </c>
      <c r="C64" s="17">
        <v>428</v>
      </c>
      <c r="D64" s="17">
        <v>31</v>
      </c>
      <c r="E64" s="17"/>
      <c r="F64" s="17"/>
      <c r="G64" s="17"/>
      <c r="H64" s="30"/>
      <c r="I64" s="18">
        <f t="shared" si="3"/>
        <v>2140</v>
      </c>
      <c r="J64" s="19"/>
    </row>
    <row r="65" spans="1:10" ht="12.75">
      <c r="A65" s="15"/>
      <c r="B65" s="21" t="s">
        <v>18</v>
      </c>
      <c r="C65" s="17">
        <v>150</v>
      </c>
      <c r="D65" s="17">
        <v>60</v>
      </c>
      <c r="E65" s="17">
        <v>0</v>
      </c>
      <c r="F65" s="17">
        <v>0</v>
      </c>
      <c r="G65" s="17">
        <v>0</v>
      </c>
      <c r="H65" s="30">
        <v>0</v>
      </c>
      <c r="I65" s="18">
        <f t="shared" si="3"/>
        <v>750</v>
      </c>
      <c r="J65" s="19">
        <f>SUM(I62:I65)</f>
        <v>12280</v>
      </c>
    </row>
    <row r="66" spans="1:10" ht="12.75">
      <c r="A66" s="127" t="s">
        <v>20</v>
      </c>
      <c r="B66" s="127">
        <v>920</v>
      </c>
      <c r="C66" s="23">
        <f aca="true" t="shared" si="4" ref="C66:I66">SUM(C38:C65)</f>
        <v>5057</v>
      </c>
      <c r="D66" s="23">
        <f t="shared" si="4"/>
        <v>908</v>
      </c>
      <c r="E66" s="24">
        <v>0</v>
      </c>
      <c r="F66" s="24">
        <f t="shared" si="4"/>
        <v>670</v>
      </c>
      <c r="G66" s="24">
        <f t="shared" si="4"/>
        <v>13</v>
      </c>
      <c r="H66" s="24">
        <f t="shared" si="4"/>
        <v>1</v>
      </c>
      <c r="I66" s="24">
        <f>SUM(I38:I65)</f>
        <v>28674</v>
      </c>
      <c r="J66" s="25">
        <f>SUM(J41,J45,J49,J53,J57,J61,J65)</f>
        <v>28674</v>
      </c>
    </row>
    <row r="67" spans="1:10" ht="12.75">
      <c r="A67" s="15">
        <v>40679</v>
      </c>
      <c r="B67" s="16" t="s">
        <v>15</v>
      </c>
      <c r="C67" s="17">
        <v>77</v>
      </c>
      <c r="D67" s="17">
        <v>20</v>
      </c>
      <c r="E67" s="17"/>
      <c r="F67" s="17">
        <v>12</v>
      </c>
      <c r="G67" s="17">
        <v>1</v>
      </c>
      <c r="H67" s="29"/>
      <c r="I67" s="18">
        <f aca="true" t="shared" si="5" ref="I67:I94">SUM(C67*5,D67*0,E67*9,F67*5,G67*3)</f>
        <v>448</v>
      </c>
      <c r="J67" s="19"/>
    </row>
    <row r="68" spans="1:10" ht="12.75">
      <c r="A68" s="15"/>
      <c r="B68" s="16" t="s">
        <v>17</v>
      </c>
      <c r="C68" s="28">
        <v>130</v>
      </c>
      <c r="D68" s="28">
        <v>27</v>
      </c>
      <c r="E68" s="28"/>
      <c r="F68" s="28">
        <v>25</v>
      </c>
      <c r="G68" s="28"/>
      <c r="H68" s="30"/>
      <c r="I68" s="18">
        <f t="shared" si="5"/>
        <v>775</v>
      </c>
      <c r="J68" s="19"/>
    </row>
    <row r="69" spans="1:10" ht="12.75">
      <c r="A69" s="15"/>
      <c r="B69" s="16">
        <v>920</v>
      </c>
      <c r="C69" s="28">
        <v>141</v>
      </c>
      <c r="D69" s="28">
        <v>5</v>
      </c>
      <c r="E69" s="28"/>
      <c r="F69" s="28"/>
      <c r="G69" s="28"/>
      <c r="H69" s="30"/>
      <c r="I69" s="18">
        <f t="shared" si="5"/>
        <v>705</v>
      </c>
      <c r="J69" s="19"/>
    </row>
    <row r="70" spans="1:10" ht="12.75">
      <c r="A70" s="15"/>
      <c r="B70" s="21" t="s">
        <v>18</v>
      </c>
      <c r="C70" s="28">
        <v>37</v>
      </c>
      <c r="D70" s="28">
        <v>2</v>
      </c>
      <c r="E70" s="28"/>
      <c r="F70" s="28"/>
      <c r="G70" s="28"/>
      <c r="H70" s="30"/>
      <c r="I70" s="18">
        <f t="shared" si="5"/>
        <v>185</v>
      </c>
      <c r="J70" s="19">
        <f>SUM(I67:I70)</f>
        <v>2113</v>
      </c>
    </row>
    <row r="71" spans="1:10" ht="12.75">
      <c r="A71" s="15">
        <v>40680</v>
      </c>
      <c r="B71" s="16" t="s">
        <v>15</v>
      </c>
      <c r="C71" s="28">
        <v>122</v>
      </c>
      <c r="D71" s="28">
        <v>22</v>
      </c>
      <c r="E71" s="28"/>
      <c r="F71" s="28">
        <v>5</v>
      </c>
      <c r="G71" s="28"/>
      <c r="H71" s="31"/>
      <c r="I71" s="18">
        <f t="shared" si="5"/>
        <v>635</v>
      </c>
      <c r="J71" s="19"/>
    </row>
    <row r="72" spans="1:10" ht="12.75">
      <c r="A72" s="15"/>
      <c r="B72" s="16" t="s">
        <v>19</v>
      </c>
      <c r="C72" s="17">
        <v>123</v>
      </c>
      <c r="D72" s="17">
        <v>39</v>
      </c>
      <c r="E72" s="17"/>
      <c r="F72" s="17"/>
      <c r="G72" s="30"/>
      <c r="H72" s="31"/>
      <c r="I72" s="18">
        <f t="shared" si="5"/>
        <v>615</v>
      </c>
      <c r="J72" s="19"/>
    </row>
    <row r="73" spans="1:10" ht="12.75">
      <c r="A73" s="15"/>
      <c r="B73" s="16">
        <v>920</v>
      </c>
      <c r="C73" s="17">
        <v>74</v>
      </c>
      <c r="D73" s="17">
        <v>10</v>
      </c>
      <c r="E73" s="17"/>
      <c r="F73" s="17"/>
      <c r="G73" s="30"/>
      <c r="H73" s="30"/>
      <c r="I73" s="18">
        <f t="shared" si="5"/>
        <v>370</v>
      </c>
      <c r="J73" s="19"/>
    </row>
    <row r="74" spans="1:10" ht="12.75">
      <c r="A74" s="15"/>
      <c r="B74" s="21" t="s">
        <v>18</v>
      </c>
      <c r="C74" s="17">
        <v>19</v>
      </c>
      <c r="D74" s="17">
        <v>16</v>
      </c>
      <c r="E74" s="17"/>
      <c r="F74" s="17"/>
      <c r="G74" s="30"/>
      <c r="H74" s="30"/>
      <c r="I74" s="18">
        <f t="shared" si="5"/>
        <v>95</v>
      </c>
      <c r="J74" s="19">
        <f>SUM(I71:I74)</f>
        <v>1715</v>
      </c>
    </row>
    <row r="75" spans="1:10" ht="12.75">
      <c r="A75" s="15">
        <v>40681</v>
      </c>
      <c r="B75" s="16" t="s">
        <v>15</v>
      </c>
      <c r="C75" s="17">
        <v>84</v>
      </c>
      <c r="D75" s="17">
        <v>9</v>
      </c>
      <c r="E75" s="17"/>
      <c r="F75" s="17"/>
      <c r="G75" s="30"/>
      <c r="H75" s="30"/>
      <c r="I75" s="18">
        <f t="shared" si="5"/>
        <v>420</v>
      </c>
      <c r="J75" s="19"/>
    </row>
    <row r="76" spans="1:10" ht="12.75">
      <c r="A76" s="15"/>
      <c r="B76" s="16" t="s">
        <v>19</v>
      </c>
      <c r="C76" s="17">
        <v>113</v>
      </c>
      <c r="D76" s="17">
        <v>9</v>
      </c>
      <c r="E76" s="17"/>
      <c r="F76" s="17"/>
      <c r="G76" s="30"/>
      <c r="H76" s="30"/>
      <c r="I76" s="18">
        <f t="shared" si="5"/>
        <v>565</v>
      </c>
      <c r="J76" s="19"/>
    </row>
    <row r="77" spans="1:10" ht="12.75">
      <c r="A77" s="15"/>
      <c r="B77" s="26">
        <v>920</v>
      </c>
      <c r="C77" s="17">
        <v>168</v>
      </c>
      <c r="D77" s="17">
        <v>11</v>
      </c>
      <c r="E77" s="17"/>
      <c r="F77" s="17"/>
      <c r="G77" s="30"/>
      <c r="H77" s="30"/>
      <c r="I77" s="18">
        <f t="shared" si="5"/>
        <v>840</v>
      </c>
      <c r="J77" s="19"/>
    </row>
    <row r="78" spans="1:10" ht="12.75">
      <c r="A78" s="15"/>
      <c r="B78" s="21" t="s">
        <v>18</v>
      </c>
      <c r="C78" s="17">
        <v>38</v>
      </c>
      <c r="D78" s="17">
        <v>10</v>
      </c>
      <c r="E78" s="17"/>
      <c r="F78" s="17"/>
      <c r="G78" s="30"/>
      <c r="H78" s="30"/>
      <c r="I78" s="18">
        <f t="shared" si="5"/>
        <v>190</v>
      </c>
      <c r="J78" s="19">
        <f>SUM(I75:I78)</f>
        <v>2015</v>
      </c>
    </row>
    <row r="79" spans="1:10" ht="12.75">
      <c r="A79" s="15">
        <v>40682</v>
      </c>
      <c r="B79" s="16" t="s">
        <v>15</v>
      </c>
      <c r="C79" s="17">
        <v>176</v>
      </c>
      <c r="D79" s="17">
        <v>59</v>
      </c>
      <c r="E79" s="17">
        <v>1</v>
      </c>
      <c r="F79" s="17">
        <v>32</v>
      </c>
      <c r="G79" s="30">
        <v>1</v>
      </c>
      <c r="H79" s="30"/>
      <c r="I79" s="18">
        <f t="shared" si="5"/>
        <v>1052</v>
      </c>
      <c r="J79" s="19"/>
    </row>
    <row r="80" spans="1:10" ht="12.75">
      <c r="A80" s="15"/>
      <c r="B80" s="16" t="s">
        <v>17</v>
      </c>
      <c r="C80" s="17">
        <v>130</v>
      </c>
      <c r="D80" s="17">
        <v>19</v>
      </c>
      <c r="E80" s="17"/>
      <c r="F80" s="17">
        <v>30</v>
      </c>
      <c r="G80" s="30"/>
      <c r="H80" s="30"/>
      <c r="I80" s="18">
        <f t="shared" si="5"/>
        <v>800</v>
      </c>
      <c r="J80" s="19"/>
    </row>
    <row r="81" spans="1:10" ht="12.75">
      <c r="A81" s="15"/>
      <c r="B81" s="16">
        <v>920</v>
      </c>
      <c r="C81" s="17">
        <v>109</v>
      </c>
      <c r="D81" s="17">
        <v>26</v>
      </c>
      <c r="E81" s="17"/>
      <c r="F81" s="17"/>
      <c r="G81" s="30"/>
      <c r="H81" s="30"/>
      <c r="I81" s="18">
        <f t="shared" si="5"/>
        <v>545</v>
      </c>
      <c r="J81" s="19"/>
    </row>
    <row r="82" spans="1:10" ht="12.75">
      <c r="A82" s="15"/>
      <c r="B82" s="21" t="s">
        <v>18</v>
      </c>
      <c r="C82" s="28">
        <v>29</v>
      </c>
      <c r="D82" s="28">
        <v>8</v>
      </c>
      <c r="E82" s="28"/>
      <c r="F82" s="28"/>
      <c r="G82" s="30"/>
      <c r="H82" s="30"/>
      <c r="I82" s="18">
        <f t="shared" si="5"/>
        <v>145</v>
      </c>
      <c r="J82" s="19">
        <f>SUM(I79:I82)</f>
        <v>2542</v>
      </c>
    </row>
    <row r="83" spans="1:10" ht="12.75">
      <c r="A83" s="15">
        <v>40683</v>
      </c>
      <c r="B83" s="16" t="s">
        <v>15</v>
      </c>
      <c r="C83" s="28">
        <v>241</v>
      </c>
      <c r="D83" s="28">
        <v>13</v>
      </c>
      <c r="E83" s="28"/>
      <c r="F83" s="28">
        <v>23</v>
      </c>
      <c r="G83" s="30"/>
      <c r="H83" s="28"/>
      <c r="I83" s="18">
        <f t="shared" si="5"/>
        <v>1320</v>
      </c>
      <c r="J83" s="19"/>
    </row>
    <row r="84" spans="1:10" ht="12.75">
      <c r="A84" s="15"/>
      <c r="B84" s="16" t="s">
        <v>17</v>
      </c>
      <c r="C84" s="28">
        <v>299</v>
      </c>
      <c r="D84" s="28">
        <v>67</v>
      </c>
      <c r="E84" s="28"/>
      <c r="F84" s="28">
        <v>33</v>
      </c>
      <c r="G84" s="30"/>
      <c r="H84" s="28"/>
      <c r="I84" s="18">
        <f t="shared" si="5"/>
        <v>1660</v>
      </c>
      <c r="J84" s="19"/>
    </row>
    <row r="85" spans="1:10" ht="12.75">
      <c r="A85" s="15"/>
      <c r="B85" s="16">
        <v>920</v>
      </c>
      <c r="C85" s="28">
        <v>194</v>
      </c>
      <c r="D85" s="28">
        <v>9</v>
      </c>
      <c r="E85" s="28"/>
      <c r="F85" s="28"/>
      <c r="G85" s="30"/>
      <c r="H85" s="28"/>
      <c r="I85" s="18">
        <f t="shared" si="5"/>
        <v>970</v>
      </c>
      <c r="J85" s="19"/>
    </row>
    <row r="86" spans="1:10" ht="12.75">
      <c r="A86" s="15"/>
      <c r="B86" s="21" t="s">
        <v>18</v>
      </c>
      <c r="C86" s="28">
        <v>39</v>
      </c>
      <c r="D86" s="28">
        <v>45</v>
      </c>
      <c r="E86" s="28"/>
      <c r="F86" s="28"/>
      <c r="G86" s="30"/>
      <c r="H86" s="28"/>
      <c r="I86" s="18">
        <f t="shared" si="5"/>
        <v>195</v>
      </c>
      <c r="J86" s="19">
        <f>SUM(I83:I86)</f>
        <v>4145</v>
      </c>
    </row>
    <row r="87" spans="1:10" ht="12.75">
      <c r="A87" s="15">
        <v>40684</v>
      </c>
      <c r="B87" s="16" t="s">
        <v>15</v>
      </c>
      <c r="C87" s="28">
        <v>704</v>
      </c>
      <c r="D87" s="28">
        <v>65</v>
      </c>
      <c r="E87" s="28"/>
      <c r="F87" s="28">
        <v>163</v>
      </c>
      <c r="G87" s="28">
        <v>1</v>
      </c>
      <c r="H87" s="30"/>
      <c r="I87" s="18">
        <f t="shared" si="5"/>
        <v>4338</v>
      </c>
      <c r="J87" s="19"/>
    </row>
    <row r="88" spans="1:10" ht="12.75">
      <c r="A88" s="15"/>
      <c r="B88" s="16" t="s">
        <v>19</v>
      </c>
      <c r="C88" s="28">
        <v>811</v>
      </c>
      <c r="D88" s="28">
        <v>92</v>
      </c>
      <c r="E88" s="28"/>
      <c r="F88" s="28">
        <v>160</v>
      </c>
      <c r="G88" s="28"/>
      <c r="H88" s="30"/>
      <c r="I88" s="18">
        <f t="shared" si="5"/>
        <v>4855</v>
      </c>
      <c r="J88" s="19"/>
    </row>
    <row r="89" spans="1:10" ht="12.75">
      <c r="A89" s="15"/>
      <c r="B89" s="16">
        <v>920</v>
      </c>
      <c r="C89" s="17">
        <v>613</v>
      </c>
      <c r="D89" s="17">
        <v>45</v>
      </c>
      <c r="E89" s="17"/>
      <c r="F89" s="17"/>
      <c r="G89" s="17"/>
      <c r="H89" s="30"/>
      <c r="I89" s="18">
        <f t="shared" si="5"/>
        <v>3065</v>
      </c>
      <c r="J89" s="19"/>
    </row>
    <row r="90" spans="1:10" ht="12.75">
      <c r="A90" s="15"/>
      <c r="B90" s="21" t="s">
        <v>18</v>
      </c>
      <c r="C90" s="17">
        <v>142</v>
      </c>
      <c r="D90" s="17">
        <v>58</v>
      </c>
      <c r="E90" s="17"/>
      <c r="F90" s="17"/>
      <c r="G90" s="17"/>
      <c r="H90" s="30"/>
      <c r="I90" s="18">
        <f t="shared" si="5"/>
        <v>710</v>
      </c>
      <c r="J90" s="19">
        <f>SUM(I87:I90)</f>
        <v>12968</v>
      </c>
    </row>
    <row r="91" spans="1:10" ht="12.75">
      <c r="A91" s="15">
        <v>40685</v>
      </c>
      <c r="B91" s="16" t="s">
        <v>15</v>
      </c>
      <c r="C91" s="17">
        <v>1236</v>
      </c>
      <c r="D91" s="17">
        <v>231</v>
      </c>
      <c r="E91" s="17"/>
      <c r="F91" s="17">
        <v>188</v>
      </c>
      <c r="G91" s="17">
        <v>9</v>
      </c>
      <c r="H91" s="30"/>
      <c r="I91" s="18">
        <f t="shared" si="5"/>
        <v>7147</v>
      </c>
      <c r="J91" s="19"/>
    </row>
    <row r="92" spans="1:10" ht="12.75">
      <c r="A92" s="15"/>
      <c r="B92" s="16" t="s">
        <v>17</v>
      </c>
      <c r="C92" s="17">
        <v>958</v>
      </c>
      <c r="D92" s="17">
        <v>66</v>
      </c>
      <c r="E92" s="17"/>
      <c r="F92" s="17">
        <v>141</v>
      </c>
      <c r="G92" s="17">
        <v>1</v>
      </c>
      <c r="H92" s="30"/>
      <c r="I92" s="18">
        <f t="shared" si="5"/>
        <v>5498</v>
      </c>
      <c r="J92" s="19"/>
    </row>
    <row r="93" spans="1:10" ht="12.75">
      <c r="A93" s="15"/>
      <c r="B93" s="16">
        <v>920</v>
      </c>
      <c r="C93" s="17">
        <v>889</v>
      </c>
      <c r="D93" s="17">
        <v>1</v>
      </c>
      <c r="E93" s="17"/>
      <c r="F93" s="17"/>
      <c r="G93" s="17"/>
      <c r="H93" s="30"/>
      <c r="I93" s="18">
        <f t="shared" si="5"/>
        <v>4445</v>
      </c>
      <c r="J93" s="19"/>
    </row>
    <row r="94" spans="1:10" ht="12.75">
      <c r="A94" s="15"/>
      <c r="B94" s="21" t="s">
        <v>18</v>
      </c>
      <c r="C94" s="17">
        <v>288</v>
      </c>
      <c r="D94" s="17">
        <v>36</v>
      </c>
      <c r="E94" s="17"/>
      <c r="F94" s="17"/>
      <c r="G94" s="17"/>
      <c r="H94" s="30"/>
      <c r="I94" s="18">
        <f t="shared" si="5"/>
        <v>1440</v>
      </c>
      <c r="J94" s="19">
        <f>SUM(I91:I94)</f>
        <v>18530</v>
      </c>
    </row>
    <row r="95" spans="1:10" ht="12.75">
      <c r="A95" s="127" t="s">
        <v>20</v>
      </c>
      <c r="B95" s="127">
        <v>920</v>
      </c>
      <c r="C95" s="23">
        <f aca="true" t="shared" si="6" ref="C95:I95">SUM(C67:C94)</f>
        <v>7984</v>
      </c>
      <c r="D95" s="23">
        <f t="shared" si="6"/>
        <v>1020</v>
      </c>
      <c r="E95" s="24">
        <f t="shared" si="6"/>
        <v>1</v>
      </c>
      <c r="F95" s="24">
        <f t="shared" si="6"/>
        <v>812</v>
      </c>
      <c r="G95" s="24">
        <f t="shared" si="6"/>
        <v>13</v>
      </c>
      <c r="H95" s="24">
        <f t="shared" si="6"/>
        <v>0</v>
      </c>
      <c r="I95" s="24">
        <f t="shared" si="6"/>
        <v>44028</v>
      </c>
      <c r="J95" s="25">
        <f>SUM(J70,J74,J78,J82,J86,J90,J94)</f>
        <v>44028</v>
      </c>
    </row>
    <row r="96" spans="1:10" ht="12.75">
      <c r="A96" s="15">
        <v>40686</v>
      </c>
      <c r="B96" s="16" t="s">
        <v>15</v>
      </c>
      <c r="C96" s="17">
        <v>551</v>
      </c>
      <c r="D96" s="17">
        <v>105</v>
      </c>
      <c r="E96" s="17"/>
      <c r="F96" s="17">
        <v>71</v>
      </c>
      <c r="G96" s="17"/>
      <c r="H96" s="29"/>
      <c r="I96" s="18">
        <f aca="true" t="shared" si="7" ref="I96:I123">SUM(C96*5,D96*0,E96*9,F96*5,G96*3)</f>
        <v>3110</v>
      </c>
      <c r="J96" s="19"/>
    </row>
    <row r="97" spans="1:10" ht="12.75">
      <c r="A97" s="15"/>
      <c r="B97" s="16" t="s">
        <v>17</v>
      </c>
      <c r="C97" s="28"/>
      <c r="D97" s="28"/>
      <c r="E97" s="28"/>
      <c r="F97" s="28"/>
      <c r="G97" s="28"/>
      <c r="H97" s="30"/>
      <c r="I97" s="18">
        <f t="shared" si="7"/>
        <v>0</v>
      </c>
      <c r="J97" s="19"/>
    </row>
    <row r="98" spans="1:10" ht="12.75">
      <c r="A98" s="15"/>
      <c r="B98" s="16">
        <v>920</v>
      </c>
      <c r="C98" s="28">
        <v>225</v>
      </c>
      <c r="D98" s="28">
        <v>22</v>
      </c>
      <c r="E98" s="28"/>
      <c r="F98" s="28"/>
      <c r="G98" s="28"/>
      <c r="H98" s="30"/>
      <c r="I98" s="18">
        <f t="shared" si="7"/>
        <v>1125</v>
      </c>
      <c r="J98" s="19"/>
    </row>
    <row r="99" spans="1:10" ht="12.75">
      <c r="A99" s="15"/>
      <c r="B99" s="21" t="s">
        <v>18</v>
      </c>
      <c r="C99" s="28">
        <v>61</v>
      </c>
      <c r="D99" s="28">
        <v>18</v>
      </c>
      <c r="E99" s="28"/>
      <c r="F99" s="28"/>
      <c r="G99" s="28"/>
      <c r="H99" s="30"/>
      <c r="I99" s="18">
        <f t="shared" si="7"/>
        <v>305</v>
      </c>
      <c r="J99" s="19">
        <f>SUM(I96:I99)</f>
        <v>4540</v>
      </c>
    </row>
    <row r="100" spans="1:10" ht="12.75">
      <c r="A100" s="15">
        <v>40687</v>
      </c>
      <c r="B100" s="16" t="s">
        <v>15</v>
      </c>
      <c r="C100" s="28">
        <v>200</v>
      </c>
      <c r="D100" s="28">
        <v>44</v>
      </c>
      <c r="E100" s="28"/>
      <c r="F100" s="28">
        <v>33</v>
      </c>
      <c r="G100" s="28">
        <v>1</v>
      </c>
      <c r="H100" s="31"/>
      <c r="I100" s="18">
        <f t="shared" si="7"/>
        <v>1168</v>
      </c>
      <c r="J100" s="19"/>
    </row>
    <row r="101" spans="1:10" ht="12.75">
      <c r="A101" s="15"/>
      <c r="B101" s="16" t="s">
        <v>19</v>
      </c>
      <c r="C101" s="17">
        <v>200</v>
      </c>
      <c r="D101" s="17">
        <v>52</v>
      </c>
      <c r="E101" s="17"/>
      <c r="F101" s="17">
        <v>29</v>
      </c>
      <c r="G101" s="30"/>
      <c r="H101" s="31"/>
      <c r="I101" s="18">
        <f t="shared" si="7"/>
        <v>1145</v>
      </c>
      <c r="J101" s="19"/>
    </row>
    <row r="102" spans="1:10" ht="12.75">
      <c r="A102" s="15"/>
      <c r="B102" s="16">
        <v>920</v>
      </c>
      <c r="C102" s="17">
        <v>269</v>
      </c>
      <c r="D102" s="17">
        <v>22</v>
      </c>
      <c r="E102" s="17"/>
      <c r="F102" s="17"/>
      <c r="G102" s="30"/>
      <c r="H102" s="30"/>
      <c r="I102" s="18">
        <f t="shared" si="7"/>
        <v>1345</v>
      </c>
      <c r="J102" s="19"/>
    </row>
    <row r="103" spans="1:10" ht="12.75">
      <c r="A103" s="15"/>
      <c r="B103" s="21" t="s">
        <v>18</v>
      </c>
      <c r="C103" s="17">
        <v>98</v>
      </c>
      <c r="D103" s="17">
        <v>8</v>
      </c>
      <c r="E103" s="17"/>
      <c r="F103" s="17"/>
      <c r="G103" s="30"/>
      <c r="H103" s="30"/>
      <c r="I103" s="18">
        <f t="shared" si="7"/>
        <v>490</v>
      </c>
      <c r="J103" s="19">
        <f>SUM(I100:I103)</f>
        <v>4148</v>
      </c>
    </row>
    <row r="104" spans="1:10" ht="12.75">
      <c r="A104" s="15">
        <v>40688</v>
      </c>
      <c r="B104" s="16" t="s">
        <v>15</v>
      </c>
      <c r="C104" s="17">
        <v>123</v>
      </c>
      <c r="D104" s="17">
        <v>28</v>
      </c>
      <c r="E104" s="17"/>
      <c r="F104" s="17">
        <v>16</v>
      </c>
      <c r="G104" s="30"/>
      <c r="H104" s="30"/>
      <c r="I104" s="18">
        <f t="shared" si="7"/>
        <v>695</v>
      </c>
      <c r="J104" s="19"/>
    </row>
    <row r="105" spans="1:10" ht="12.75">
      <c r="A105" s="15"/>
      <c r="B105" s="16" t="s">
        <v>19</v>
      </c>
      <c r="C105" s="17">
        <v>189</v>
      </c>
      <c r="D105" s="17">
        <v>134</v>
      </c>
      <c r="E105" s="17"/>
      <c r="F105" s="17">
        <v>43</v>
      </c>
      <c r="G105" s="30"/>
      <c r="H105" s="30"/>
      <c r="I105" s="18">
        <f t="shared" si="7"/>
        <v>1160</v>
      </c>
      <c r="J105" s="19"/>
    </row>
    <row r="106" spans="1:10" ht="12.75">
      <c r="A106" s="15"/>
      <c r="B106" s="26">
        <v>920</v>
      </c>
      <c r="C106" s="17">
        <v>108</v>
      </c>
      <c r="D106" s="17">
        <v>11</v>
      </c>
      <c r="E106" s="17"/>
      <c r="F106" s="17"/>
      <c r="G106" s="30"/>
      <c r="H106" s="30"/>
      <c r="I106" s="18">
        <f t="shared" si="7"/>
        <v>540</v>
      </c>
      <c r="J106" s="19"/>
    </row>
    <row r="107" spans="1:10" ht="12.75">
      <c r="A107" s="15"/>
      <c r="B107" s="21" t="s">
        <v>18</v>
      </c>
      <c r="C107" s="17">
        <v>38</v>
      </c>
      <c r="D107" s="17">
        <v>54</v>
      </c>
      <c r="E107" s="17"/>
      <c r="F107" s="17"/>
      <c r="G107" s="30"/>
      <c r="H107" s="30"/>
      <c r="I107" s="18">
        <f t="shared" si="7"/>
        <v>190</v>
      </c>
      <c r="J107" s="19">
        <f>SUM(I104:I107)</f>
        <v>2585</v>
      </c>
    </row>
    <row r="108" spans="1:10" ht="12.75">
      <c r="A108" s="15">
        <v>40689</v>
      </c>
      <c r="B108" s="16" t="s">
        <v>15</v>
      </c>
      <c r="C108" s="17">
        <v>184</v>
      </c>
      <c r="D108" s="17">
        <v>49</v>
      </c>
      <c r="E108" s="17"/>
      <c r="F108" s="17">
        <v>21</v>
      </c>
      <c r="G108" s="30"/>
      <c r="H108" s="30"/>
      <c r="I108" s="18">
        <f t="shared" si="7"/>
        <v>1025</v>
      </c>
      <c r="J108" s="19"/>
    </row>
    <row r="109" spans="1:10" ht="12.75">
      <c r="A109" s="15"/>
      <c r="B109" s="16" t="s">
        <v>17</v>
      </c>
      <c r="C109" s="17">
        <v>213</v>
      </c>
      <c r="D109" s="17">
        <v>21</v>
      </c>
      <c r="E109" s="17"/>
      <c r="F109" s="17">
        <v>38</v>
      </c>
      <c r="G109" s="30">
        <v>2</v>
      </c>
      <c r="H109" s="30"/>
      <c r="I109" s="18">
        <f t="shared" si="7"/>
        <v>1261</v>
      </c>
      <c r="J109" s="19"/>
    </row>
    <row r="110" spans="1:10" ht="12.75">
      <c r="A110" s="15"/>
      <c r="B110" s="16">
        <v>920</v>
      </c>
      <c r="C110" s="17">
        <v>169</v>
      </c>
      <c r="D110" s="17">
        <v>15</v>
      </c>
      <c r="E110" s="17"/>
      <c r="F110" s="17"/>
      <c r="G110" s="30"/>
      <c r="H110" s="30"/>
      <c r="I110" s="18">
        <f t="shared" si="7"/>
        <v>845</v>
      </c>
      <c r="J110" s="19"/>
    </row>
    <row r="111" spans="1:10" ht="12.75">
      <c r="A111" s="15"/>
      <c r="B111" s="21" t="s">
        <v>18</v>
      </c>
      <c r="C111" s="28">
        <v>71</v>
      </c>
      <c r="D111" s="28">
        <v>22</v>
      </c>
      <c r="E111" s="28"/>
      <c r="F111" s="28"/>
      <c r="G111" s="30"/>
      <c r="H111" s="30"/>
      <c r="I111" s="18">
        <f t="shared" si="7"/>
        <v>355</v>
      </c>
      <c r="J111" s="19">
        <f>SUM(I108:I111)</f>
        <v>3486</v>
      </c>
    </row>
    <row r="112" spans="1:10" ht="12.75">
      <c r="A112" s="15">
        <v>40690</v>
      </c>
      <c r="B112" s="16" t="s">
        <v>15</v>
      </c>
      <c r="C112" s="28">
        <v>49</v>
      </c>
      <c r="D112" s="28">
        <v>6</v>
      </c>
      <c r="E112" s="28"/>
      <c r="F112" s="28">
        <v>9</v>
      </c>
      <c r="G112" s="30"/>
      <c r="H112" s="31"/>
      <c r="I112" s="18">
        <f t="shared" si="7"/>
        <v>290</v>
      </c>
      <c r="J112" s="19"/>
    </row>
    <row r="113" spans="1:10" ht="12.75">
      <c r="A113" s="15"/>
      <c r="B113" s="16" t="s">
        <v>17</v>
      </c>
      <c r="C113" s="28">
        <v>39</v>
      </c>
      <c r="D113" s="28">
        <v>6</v>
      </c>
      <c r="E113" s="28"/>
      <c r="F113" s="28">
        <v>3</v>
      </c>
      <c r="G113" s="30"/>
      <c r="H113" s="31"/>
      <c r="I113" s="18">
        <f t="shared" si="7"/>
        <v>210</v>
      </c>
      <c r="J113" s="19"/>
    </row>
    <row r="114" spans="1:10" ht="12.75">
      <c r="A114" s="15"/>
      <c r="B114" s="16">
        <v>920</v>
      </c>
      <c r="C114" s="28">
        <v>39</v>
      </c>
      <c r="D114" s="28">
        <v>7</v>
      </c>
      <c r="E114" s="28"/>
      <c r="F114" s="28"/>
      <c r="G114" s="30"/>
      <c r="H114" s="30"/>
      <c r="I114" s="18">
        <f t="shared" si="7"/>
        <v>195</v>
      </c>
      <c r="J114" s="19"/>
    </row>
    <row r="115" spans="1:10" ht="12.75">
      <c r="A115" s="15"/>
      <c r="B115" s="21" t="s">
        <v>18</v>
      </c>
      <c r="C115" s="28">
        <v>20</v>
      </c>
      <c r="D115" s="28">
        <v>9</v>
      </c>
      <c r="E115" s="28"/>
      <c r="F115" s="28"/>
      <c r="G115" s="30"/>
      <c r="H115" s="30"/>
      <c r="I115" s="18">
        <f t="shared" si="7"/>
        <v>100</v>
      </c>
      <c r="J115" s="19">
        <f>SUM(I112:I115)</f>
        <v>795</v>
      </c>
    </row>
    <row r="116" spans="1:10" ht="12.75">
      <c r="A116" s="15">
        <v>40691</v>
      </c>
      <c r="B116" s="16" t="s">
        <v>15</v>
      </c>
      <c r="C116" s="28">
        <v>151</v>
      </c>
      <c r="D116" s="28">
        <v>7</v>
      </c>
      <c r="E116" s="28"/>
      <c r="F116" s="28">
        <v>27</v>
      </c>
      <c r="G116" s="28"/>
      <c r="H116" s="30"/>
      <c r="I116" s="18">
        <f t="shared" si="7"/>
        <v>890</v>
      </c>
      <c r="J116" s="19"/>
    </row>
    <row r="117" spans="1:10" ht="12.75">
      <c r="A117" s="15"/>
      <c r="B117" s="16" t="s">
        <v>19</v>
      </c>
      <c r="C117" s="17">
        <v>196</v>
      </c>
      <c r="D117" s="17">
        <v>20</v>
      </c>
      <c r="E117" s="17"/>
      <c r="F117" s="17">
        <v>42</v>
      </c>
      <c r="G117" s="30"/>
      <c r="H117" s="30"/>
      <c r="I117" s="18">
        <f t="shared" si="7"/>
        <v>1190</v>
      </c>
      <c r="J117" s="19"/>
    </row>
    <row r="118" spans="1:10" ht="12.75">
      <c r="A118" s="15"/>
      <c r="B118" s="16">
        <v>920</v>
      </c>
      <c r="C118" s="17">
        <v>254</v>
      </c>
      <c r="D118" s="17">
        <v>8</v>
      </c>
      <c r="E118" s="17"/>
      <c r="F118" s="17"/>
      <c r="G118" s="30"/>
      <c r="H118" s="30"/>
      <c r="I118" s="18">
        <f t="shared" si="7"/>
        <v>1270</v>
      </c>
      <c r="J118" s="19"/>
    </row>
    <row r="119" spans="1:10" ht="12.75">
      <c r="A119" s="15"/>
      <c r="B119" s="21" t="s">
        <v>18</v>
      </c>
      <c r="C119" s="17">
        <v>67</v>
      </c>
      <c r="D119" s="17">
        <v>10</v>
      </c>
      <c r="E119" s="17"/>
      <c r="F119" s="17"/>
      <c r="G119" s="30"/>
      <c r="H119" s="30"/>
      <c r="I119" s="18">
        <f t="shared" si="7"/>
        <v>335</v>
      </c>
      <c r="J119" s="19">
        <f>SUM(I116:I119)</f>
        <v>3685</v>
      </c>
    </row>
    <row r="120" spans="1:10" ht="12.75">
      <c r="A120" s="15">
        <v>40692</v>
      </c>
      <c r="B120" s="16" t="s">
        <v>15</v>
      </c>
      <c r="C120" s="17">
        <v>402</v>
      </c>
      <c r="D120" s="17">
        <v>50</v>
      </c>
      <c r="E120" s="17"/>
      <c r="F120" s="17">
        <v>99</v>
      </c>
      <c r="G120" s="30">
        <v>1</v>
      </c>
      <c r="H120" s="30">
        <v>1</v>
      </c>
      <c r="I120" s="18">
        <f t="shared" si="7"/>
        <v>2508</v>
      </c>
      <c r="J120" s="19"/>
    </row>
    <row r="121" spans="1:10" ht="12.75">
      <c r="A121" s="15"/>
      <c r="B121" s="16" t="s">
        <v>19</v>
      </c>
      <c r="C121" s="17">
        <v>431</v>
      </c>
      <c r="D121" s="17">
        <v>48</v>
      </c>
      <c r="E121" s="17"/>
      <c r="F121" s="17">
        <v>115</v>
      </c>
      <c r="G121" s="30">
        <v>1</v>
      </c>
      <c r="H121" s="30"/>
      <c r="I121" s="18">
        <f t="shared" si="7"/>
        <v>2733</v>
      </c>
      <c r="J121" s="19"/>
    </row>
    <row r="122" spans="1:10" ht="12.75">
      <c r="A122" s="15"/>
      <c r="B122" s="26">
        <v>920</v>
      </c>
      <c r="C122" s="17">
        <v>399</v>
      </c>
      <c r="D122" s="17">
        <v>32</v>
      </c>
      <c r="E122" s="17">
        <v>0</v>
      </c>
      <c r="F122" s="17">
        <v>0</v>
      </c>
      <c r="G122" s="30">
        <v>0</v>
      </c>
      <c r="H122" s="30"/>
      <c r="I122" s="18">
        <f>SUM(C122*5,D122*0,E122*9,F122*5,G122*3)</f>
        <v>1995</v>
      </c>
      <c r="J122" s="19"/>
    </row>
    <row r="123" spans="1:10" ht="12.75">
      <c r="A123" s="15"/>
      <c r="B123" s="21" t="s">
        <v>18</v>
      </c>
      <c r="C123" s="17">
        <v>85</v>
      </c>
      <c r="D123" s="17">
        <v>36</v>
      </c>
      <c r="E123" s="17"/>
      <c r="F123" s="17"/>
      <c r="G123" s="30"/>
      <c r="H123" s="30"/>
      <c r="I123" s="18">
        <f t="shared" si="7"/>
        <v>425</v>
      </c>
      <c r="J123" s="19">
        <f>SUM(I120:I123)</f>
        <v>7661</v>
      </c>
    </row>
    <row r="124" spans="1:10" ht="12.75">
      <c r="A124" s="127" t="s">
        <v>20</v>
      </c>
      <c r="B124" s="127">
        <v>920</v>
      </c>
      <c r="C124" s="23">
        <f>SUM(C96:C123)</f>
        <v>4831</v>
      </c>
      <c r="D124" s="23" t="s">
        <v>31</v>
      </c>
      <c r="E124" s="24">
        <f>SUM(E96:E123)</f>
        <v>0</v>
      </c>
      <c r="F124" s="24">
        <f>SUM(F96:F123)</f>
        <v>546</v>
      </c>
      <c r="G124" s="24">
        <f>SUM(G96:G123)</f>
        <v>5</v>
      </c>
      <c r="H124" s="24">
        <f>SUM(H96:H123)</f>
        <v>1</v>
      </c>
      <c r="I124" s="24">
        <f>SUM(I96:I123)</f>
        <v>26900</v>
      </c>
      <c r="J124" s="25">
        <f>SUM(J99,J103,J107,J111,J115,J119,J123)</f>
        <v>26900</v>
      </c>
    </row>
    <row r="125" spans="1:10" ht="12.75">
      <c r="A125" s="15">
        <v>40693</v>
      </c>
      <c r="B125" s="16" t="s">
        <v>15</v>
      </c>
      <c r="C125" s="17">
        <v>187</v>
      </c>
      <c r="D125" s="17">
        <v>53</v>
      </c>
      <c r="E125" s="17">
        <v>1</v>
      </c>
      <c r="F125" s="17">
        <v>34</v>
      </c>
      <c r="G125" s="30"/>
      <c r="H125" s="30"/>
      <c r="I125" s="18">
        <f aca="true" t="shared" si="8" ref="I125:I132">SUM(C125*5,D125*0,E125*9,F125*5,G125*3)</f>
        <v>1114</v>
      </c>
      <c r="J125" s="19"/>
    </row>
    <row r="126" spans="1:10" ht="12.75">
      <c r="A126" s="15"/>
      <c r="B126" s="16" t="s">
        <v>19</v>
      </c>
      <c r="C126" s="17">
        <v>115</v>
      </c>
      <c r="D126" s="17">
        <v>44</v>
      </c>
      <c r="E126" s="17"/>
      <c r="F126" s="17">
        <v>27</v>
      </c>
      <c r="G126" s="30"/>
      <c r="H126" s="30"/>
      <c r="I126" s="18">
        <f t="shared" si="8"/>
        <v>710</v>
      </c>
      <c r="J126" s="19"/>
    </row>
    <row r="127" spans="1:10" ht="12.75">
      <c r="A127" s="15"/>
      <c r="B127" s="26">
        <v>920</v>
      </c>
      <c r="C127" s="17">
        <v>179</v>
      </c>
      <c r="D127" s="17">
        <v>6</v>
      </c>
      <c r="E127" s="17"/>
      <c r="F127" s="17"/>
      <c r="G127" s="30"/>
      <c r="H127" s="30"/>
      <c r="I127" s="18">
        <f t="shared" si="8"/>
        <v>895</v>
      </c>
      <c r="J127" s="19"/>
    </row>
    <row r="128" spans="1:10" ht="12.75">
      <c r="A128" s="15"/>
      <c r="B128" s="21" t="s">
        <v>18</v>
      </c>
      <c r="C128" s="17">
        <v>51</v>
      </c>
      <c r="D128" s="17">
        <v>12</v>
      </c>
      <c r="E128" s="17"/>
      <c r="F128" s="17"/>
      <c r="G128" s="30"/>
      <c r="H128" s="30"/>
      <c r="I128" s="18">
        <f t="shared" si="8"/>
        <v>255</v>
      </c>
      <c r="J128" s="19">
        <f>SUM(I125:I128)</f>
        <v>2974</v>
      </c>
    </row>
    <row r="129" spans="1:10" ht="12.75">
      <c r="A129" s="15">
        <v>40694</v>
      </c>
      <c r="B129" s="16" t="s">
        <v>15</v>
      </c>
      <c r="C129" s="17">
        <v>156</v>
      </c>
      <c r="D129" s="17">
        <v>44</v>
      </c>
      <c r="E129" s="17"/>
      <c r="F129" s="17">
        <v>31</v>
      </c>
      <c r="G129" s="30">
        <v>1</v>
      </c>
      <c r="H129" s="29"/>
      <c r="I129" s="18">
        <f t="shared" si="8"/>
        <v>938</v>
      </c>
      <c r="J129" s="19"/>
    </row>
    <row r="130" spans="1:10" ht="12.75">
      <c r="A130" s="15"/>
      <c r="B130" s="16" t="s">
        <v>17</v>
      </c>
      <c r="C130" s="17">
        <v>276</v>
      </c>
      <c r="D130" s="17">
        <v>57</v>
      </c>
      <c r="E130" s="17"/>
      <c r="F130" s="17">
        <v>39</v>
      </c>
      <c r="G130" s="30"/>
      <c r="H130" s="32"/>
      <c r="I130" s="18">
        <f t="shared" si="8"/>
        <v>1575</v>
      </c>
      <c r="J130" s="19"/>
    </row>
    <row r="131" spans="1:10" ht="12.75">
      <c r="A131" s="15"/>
      <c r="B131" s="16">
        <v>920</v>
      </c>
      <c r="C131" s="17">
        <v>155</v>
      </c>
      <c r="D131" s="17"/>
      <c r="E131" s="17"/>
      <c r="F131" s="17"/>
      <c r="G131" s="30"/>
      <c r="H131" s="20"/>
      <c r="I131" s="18">
        <f t="shared" si="8"/>
        <v>775</v>
      </c>
      <c r="J131" s="19"/>
    </row>
    <row r="132" spans="1:10" ht="12.75">
      <c r="A132" s="15"/>
      <c r="B132" s="21" t="s">
        <v>18</v>
      </c>
      <c r="C132" s="28">
        <v>38</v>
      </c>
      <c r="D132" s="28">
        <v>25</v>
      </c>
      <c r="E132" s="28"/>
      <c r="F132" s="28"/>
      <c r="G132" s="30"/>
      <c r="I132" s="18">
        <f t="shared" si="8"/>
        <v>190</v>
      </c>
      <c r="J132" s="19">
        <f>SUM(I129:I132)</f>
        <v>3478</v>
      </c>
    </row>
    <row r="133" spans="1:10" ht="12.75">
      <c r="A133" s="127" t="s">
        <v>20</v>
      </c>
      <c r="B133" s="127">
        <v>920</v>
      </c>
      <c r="C133" s="23">
        <f aca="true" t="shared" si="9" ref="C133:I133">SUM(C125:C132)</f>
        <v>1157</v>
      </c>
      <c r="D133" s="23">
        <f t="shared" si="9"/>
        <v>241</v>
      </c>
      <c r="E133" s="24">
        <f t="shared" si="9"/>
        <v>1</v>
      </c>
      <c r="F133" s="24">
        <f t="shared" si="9"/>
        <v>131</v>
      </c>
      <c r="G133" s="24">
        <f t="shared" si="9"/>
        <v>1</v>
      </c>
      <c r="H133" s="24">
        <f t="shared" si="9"/>
        <v>0</v>
      </c>
      <c r="I133" s="24">
        <f t="shared" si="9"/>
        <v>6452</v>
      </c>
      <c r="J133" s="25">
        <f>SUM(J128,J132)</f>
        <v>6452</v>
      </c>
    </row>
    <row r="134" spans="1:10" ht="12">
      <c r="A134" s="33"/>
      <c r="B134" s="34"/>
      <c r="C134" s="35">
        <f aca="true" t="shared" si="10" ref="C134:J134">SUM(C8,C37,C66,C95,C124,C133)</f>
        <v>29747</v>
      </c>
      <c r="D134" s="35">
        <f t="shared" si="10"/>
        <v>4548</v>
      </c>
      <c r="E134" s="36">
        <f t="shared" si="10"/>
        <v>2</v>
      </c>
      <c r="F134" s="36">
        <f t="shared" si="10"/>
        <v>3380</v>
      </c>
      <c r="G134" s="36">
        <f t="shared" si="10"/>
        <v>48</v>
      </c>
      <c r="H134" s="36">
        <f t="shared" si="10"/>
        <v>2</v>
      </c>
      <c r="I134" s="36">
        <f t="shared" si="10"/>
        <v>165797</v>
      </c>
      <c r="J134" s="36">
        <f t="shared" si="10"/>
        <v>165797</v>
      </c>
    </row>
    <row r="530" ht="12">
      <c r="G530" s="1" t="s">
        <v>26</v>
      </c>
    </row>
  </sheetData>
  <sheetProtection selectLockedCells="1" selectUnlockedCells="1"/>
  <mergeCells count="10">
    <mergeCell ref="A66:B66"/>
    <mergeCell ref="A95:B95"/>
    <mergeCell ref="A124:B124"/>
    <mergeCell ref="A133:B133"/>
    <mergeCell ref="A1:J1"/>
    <mergeCell ref="A2:B2"/>
    <mergeCell ref="C2:D2"/>
    <mergeCell ref="E2:G2"/>
    <mergeCell ref="A8:B8"/>
    <mergeCell ref="A37:B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9"/>
  <sheetViews>
    <sheetView zoomScalePageLayoutView="0" workbookViewId="0" topLeftCell="A100">
      <selection activeCell="J125" sqref="J125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0" customWidth="1"/>
    <col min="9" max="9" width="13.7109375" style="1" customWidth="1"/>
    <col min="10" max="10" width="11.140625" style="1" customWidth="1"/>
  </cols>
  <sheetData>
    <row r="1" spans="1:10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6.25">
      <c r="A2" s="125" t="s">
        <v>32</v>
      </c>
      <c r="B2" s="125"/>
      <c r="C2" s="126" t="s">
        <v>2</v>
      </c>
      <c r="D2" s="126"/>
      <c r="E2" s="126" t="s">
        <v>3</v>
      </c>
      <c r="F2" s="126"/>
      <c r="G2" s="126"/>
      <c r="H2" s="2"/>
      <c r="I2" s="3" t="s">
        <v>4</v>
      </c>
      <c r="J2" s="4" t="s">
        <v>5</v>
      </c>
    </row>
    <row r="3" spans="1:256" s="5" customFormat="1" ht="12.75">
      <c r="A3" s="4" t="s">
        <v>6</v>
      </c>
      <c r="B3" s="4" t="s">
        <v>7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14</v>
      </c>
      <c r="IM3"/>
      <c r="IN3"/>
      <c r="IO3"/>
      <c r="IP3"/>
      <c r="IQ3"/>
      <c r="IR3"/>
      <c r="IS3"/>
      <c r="IT3"/>
      <c r="IU3"/>
      <c r="IV3"/>
    </row>
    <row r="4" spans="1:10" ht="12.75">
      <c r="A4" s="39">
        <v>40695</v>
      </c>
      <c r="B4" s="40" t="s">
        <v>15</v>
      </c>
      <c r="C4" s="31">
        <v>88</v>
      </c>
      <c r="D4" s="31">
        <v>6</v>
      </c>
      <c r="E4" s="31"/>
      <c r="F4" s="31">
        <v>12</v>
      </c>
      <c r="G4" s="31"/>
      <c r="H4" s="31"/>
      <c r="I4" s="18">
        <f aca="true" t="shared" si="0" ref="I4:I23">SUM(C4*5,D4*0,E4*9,F4*5,G4*3)</f>
        <v>500</v>
      </c>
      <c r="J4" s="41"/>
    </row>
    <row r="5" spans="1:10" ht="12.75">
      <c r="A5" s="42"/>
      <c r="B5" s="40" t="s">
        <v>17</v>
      </c>
      <c r="C5" s="31">
        <v>322</v>
      </c>
      <c r="D5" s="31">
        <v>91</v>
      </c>
      <c r="E5" s="31"/>
      <c r="F5" s="31">
        <v>40</v>
      </c>
      <c r="G5" s="31"/>
      <c r="H5" s="31"/>
      <c r="I5" s="18">
        <f t="shared" si="0"/>
        <v>1810</v>
      </c>
      <c r="J5" s="41"/>
    </row>
    <row r="6" spans="1:10" ht="12.75">
      <c r="A6" s="43"/>
      <c r="B6" s="40">
        <v>920</v>
      </c>
      <c r="C6" s="31">
        <v>123</v>
      </c>
      <c r="D6" s="31"/>
      <c r="E6" s="31"/>
      <c r="F6" s="31"/>
      <c r="G6" s="31"/>
      <c r="H6" s="31"/>
      <c r="I6" s="18">
        <f t="shared" si="0"/>
        <v>615</v>
      </c>
      <c r="J6" s="19"/>
    </row>
    <row r="7" spans="1:10" ht="12.75">
      <c r="A7" s="43"/>
      <c r="B7" s="44" t="s">
        <v>18</v>
      </c>
      <c r="C7" s="31">
        <v>42</v>
      </c>
      <c r="D7" s="31">
        <v>15</v>
      </c>
      <c r="E7" s="31"/>
      <c r="F7" s="31"/>
      <c r="G7" s="31"/>
      <c r="H7" s="45"/>
      <c r="I7" s="18">
        <f t="shared" si="0"/>
        <v>210</v>
      </c>
      <c r="J7" s="19">
        <f>SUM(I4:I7)</f>
        <v>3135</v>
      </c>
    </row>
    <row r="8" spans="1:10" ht="12.75">
      <c r="A8" s="15">
        <v>40696</v>
      </c>
      <c r="B8" s="16" t="s">
        <v>15</v>
      </c>
      <c r="C8" s="17">
        <v>716</v>
      </c>
      <c r="D8" s="17">
        <v>46</v>
      </c>
      <c r="E8" s="17"/>
      <c r="F8" s="17">
        <v>20</v>
      </c>
      <c r="G8" s="17">
        <v>1</v>
      </c>
      <c r="H8" s="17"/>
      <c r="I8" s="18">
        <f t="shared" si="0"/>
        <v>3683</v>
      </c>
      <c r="J8" s="19"/>
    </row>
    <row r="9" spans="1:10" ht="12.75">
      <c r="A9" s="20"/>
      <c r="B9" s="16" t="s">
        <v>19</v>
      </c>
      <c r="C9" s="17">
        <v>157</v>
      </c>
      <c r="D9" s="17">
        <v>59</v>
      </c>
      <c r="E9" s="17"/>
      <c r="F9" s="17">
        <v>37</v>
      </c>
      <c r="G9" s="17"/>
      <c r="H9" s="17"/>
      <c r="I9" s="18">
        <f t="shared" si="0"/>
        <v>970</v>
      </c>
      <c r="J9" s="19"/>
    </row>
    <row r="10" spans="1:10" ht="12.75">
      <c r="A10"/>
      <c r="B10" s="16">
        <v>920</v>
      </c>
      <c r="C10" s="17">
        <v>198</v>
      </c>
      <c r="D10" s="17">
        <v>11</v>
      </c>
      <c r="E10" s="17"/>
      <c r="F10" s="17"/>
      <c r="G10" s="17"/>
      <c r="H10" s="17"/>
      <c r="I10" s="18">
        <f t="shared" si="0"/>
        <v>990</v>
      </c>
      <c r="J10" s="19"/>
    </row>
    <row r="11" spans="1:10" ht="12.75">
      <c r="A11"/>
      <c r="B11" s="21" t="s">
        <v>18</v>
      </c>
      <c r="C11" s="17">
        <v>40</v>
      </c>
      <c r="D11" s="17">
        <v>10</v>
      </c>
      <c r="E11" s="17"/>
      <c r="F11" s="17"/>
      <c r="G11" s="17"/>
      <c r="H11" s="17"/>
      <c r="I11" s="18">
        <f t="shared" si="0"/>
        <v>200</v>
      </c>
      <c r="J11" s="19">
        <f>SUM(I8:I11)</f>
        <v>5843</v>
      </c>
    </row>
    <row r="12" spans="1:10" ht="12.75">
      <c r="A12" s="15">
        <v>40697</v>
      </c>
      <c r="B12" s="16" t="s">
        <v>15</v>
      </c>
      <c r="C12" s="17">
        <v>144</v>
      </c>
      <c r="D12" s="17">
        <v>30</v>
      </c>
      <c r="E12" s="17"/>
      <c r="F12" s="17">
        <v>19</v>
      </c>
      <c r="G12" s="17"/>
      <c r="H12" s="17"/>
      <c r="I12" s="18">
        <f t="shared" si="0"/>
        <v>815</v>
      </c>
      <c r="J12" s="19"/>
    </row>
    <row r="13" spans="1:10" ht="12.75">
      <c r="A13"/>
      <c r="B13" s="16" t="s">
        <v>19</v>
      </c>
      <c r="C13" s="17">
        <v>207</v>
      </c>
      <c r="D13" s="17">
        <v>184</v>
      </c>
      <c r="E13" s="17"/>
      <c r="F13" s="17">
        <v>36</v>
      </c>
      <c r="G13" s="17"/>
      <c r="H13" s="17"/>
      <c r="I13" s="18">
        <f t="shared" si="0"/>
        <v>1215</v>
      </c>
      <c r="J13" s="19"/>
    </row>
    <row r="14" spans="1:10" ht="12.75">
      <c r="A14" s="15"/>
      <c r="B14" s="26">
        <v>920</v>
      </c>
      <c r="C14" s="17">
        <v>106</v>
      </c>
      <c r="D14" s="17">
        <v>10</v>
      </c>
      <c r="E14" s="17"/>
      <c r="F14" s="17"/>
      <c r="G14" s="17"/>
      <c r="H14" s="17"/>
      <c r="I14" s="18">
        <f t="shared" si="0"/>
        <v>530</v>
      </c>
      <c r="J14" s="19"/>
    </row>
    <row r="15" spans="1:10" ht="12.75">
      <c r="A15" s="15"/>
      <c r="B15" s="21" t="s">
        <v>18</v>
      </c>
      <c r="C15" s="17">
        <v>43</v>
      </c>
      <c r="D15" s="17">
        <v>14</v>
      </c>
      <c r="E15" s="17"/>
      <c r="F15" s="17">
        <v>1</v>
      </c>
      <c r="G15" s="17"/>
      <c r="H15" s="17"/>
      <c r="I15" s="18">
        <f t="shared" si="0"/>
        <v>220</v>
      </c>
      <c r="J15" s="19">
        <f>SUM(I12:I15)</f>
        <v>2780</v>
      </c>
    </row>
    <row r="16" spans="1:10" ht="12.75">
      <c r="A16" s="15">
        <v>40698</v>
      </c>
      <c r="B16" s="16" t="s">
        <v>15</v>
      </c>
      <c r="C16" s="17">
        <v>703</v>
      </c>
      <c r="D16" s="17">
        <v>65</v>
      </c>
      <c r="E16" s="17"/>
      <c r="F16" s="17">
        <v>83</v>
      </c>
      <c r="G16" s="17">
        <v>1</v>
      </c>
      <c r="H16" s="17"/>
      <c r="I16" s="18">
        <f t="shared" si="0"/>
        <v>3933</v>
      </c>
      <c r="J16" s="19"/>
    </row>
    <row r="17" spans="1:10" ht="12.75">
      <c r="A17" s="15"/>
      <c r="B17" s="16" t="s">
        <v>17</v>
      </c>
      <c r="C17" s="17">
        <v>713</v>
      </c>
      <c r="D17" s="17">
        <v>117</v>
      </c>
      <c r="E17" s="17"/>
      <c r="F17" s="17">
        <v>93</v>
      </c>
      <c r="G17" s="17">
        <v>1</v>
      </c>
      <c r="H17" s="17"/>
      <c r="I17" s="18">
        <f t="shared" si="0"/>
        <v>4033</v>
      </c>
      <c r="J17" s="19"/>
    </row>
    <row r="18" spans="1:10" ht="12.75">
      <c r="A18" s="15"/>
      <c r="B18" s="16">
        <v>920</v>
      </c>
      <c r="C18" s="17">
        <v>463</v>
      </c>
      <c r="D18" s="17">
        <v>48</v>
      </c>
      <c r="E18" s="17"/>
      <c r="F18" s="17"/>
      <c r="G18" s="17"/>
      <c r="H18" s="17"/>
      <c r="I18" s="18">
        <f t="shared" si="0"/>
        <v>2315</v>
      </c>
      <c r="J18" s="19"/>
    </row>
    <row r="19" spans="1:10" ht="12.75">
      <c r="A19" s="15"/>
      <c r="B19" s="21" t="s">
        <v>18</v>
      </c>
      <c r="C19" s="17">
        <v>201</v>
      </c>
      <c r="D19" s="17">
        <v>19</v>
      </c>
      <c r="E19" s="17"/>
      <c r="F19" s="17"/>
      <c r="G19" s="17"/>
      <c r="H19" s="17"/>
      <c r="I19" s="18">
        <f t="shared" si="0"/>
        <v>1005</v>
      </c>
      <c r="J19" s="19">
        <f>SUM(I16:I19)</f>
        <v>11286</v>
      </c>
    </row>
    <row r="20" spans="1:10" ht="12.75">
      <c r="A20" s="15">
        <v>40699</v>
      </c>
      <c r="B20" s="16" t="s">
        <v>15</v>
      </c>
      <c r="C20" s="17">
        <v>539</v>
      </c>
      <c r="D20" s="17">
        <v>49</v>
      </c>
      <c r="E20" s="17"/>
      <c r="F20" s="17">
        <v>82</v>
      </c>
      <c r="G20" s="17"/>
      <c r="H20" s="17"/>
      <c r="I20" s="18">
        <f t="shared" si="0"/>
        <v>3105</v>
      </c>
      <c r="J20" s="19"/>
    </row>
    <row r="21" spans="1:10" ht="12.75">
      <c r="A21" s="15"/>
      <c r="B21" s="16" t="s">
        <v>17</v>
      </c>
      <c r="C21" s="17">
        <v>553</v>
      </c>
      <c r="D21" s="17">
        <v>77</v>
      </c>
      <c r="E21" s="17"/>
      <c r="F21" s="17">
        <v>93</v>
      </c>
      <c r="G21" s="17">
        <v>1</v>
      </c>
      <c r="H21" s="17"/>
      <c r="I21" s="18">
        <f t="shared" si="0"/>
        <v>3233</v>
      </c>
      <c r="J21" s="19"/>
    </row>
    <row r="22" spans="1:10" ht="12.75">
      <c r="A22" s="15"/>
      <c r="B22" s="16">
        <v>920</v>
      </c>
      <c r="C22" s="17">
        <v>479</v>
      </c>
      <c r="D22" s="17">
        <v>4</v>
      </c>
      <c r="E22" s="17"/>
      <c r="F22" s="17"/>
      <c r="G22" s="17"/>
      <c r="H22" s="17"/>
      <c r="I22" s="18">
        <f t="shared" si="0"/>
        <v>2395</v>
      </c>
      <c r="J22" s="19"/>
    </row>
    <row r="23" spans="1:10" ht="12.75">
      <c r="A23" s="15"/>
      <c r="B23" s="21" t="s">
        <v>18</v>
      </c>
      <c r="C23" s="17">
        <v>200</v>
      </c>
      <c r="D23" s="17">
        <v>52</v>
      </c>
      <c r="E23" s="17"/>
      <c r="F23" s="17"/>
      <c r="G23" s="17"/>
      <c r="H23" s="17"/>
      <c r="I23" s="18">
        <f t="shared" si="0"/>
        <v>1000</v>
      </c>
      <c r="J23" s="19">
        <f>SUM(I20:I23)</f>
        <v>9733</v>
      </c>
    </row>
    <row r="24" spans="1:10" ht="12.75">
      <c r="A24" s="127" t="s">
        <v>20</v>
      </c>
      <c r="B24" s="127">
        <v>920</v>
      </c>
      <c r="C24" s="23">
        <f aca="true" t="shared" si="1" ref="C24:I24">SUM(C4:C23)</f>
        <v>6037</v>
      </c>
      <c r="D24" s="23">
        <f t="shared" si="1"/>
        <v>907</v>
      </c>
      <c r="E24" s="24">
        <f t="shared" si="1"/>
        <v>0</v>
      </c>
      <c r="F24" s="24">
        <f t="shared" si="1"/>
        <v>516</v>
      </c>
      <c r="G24" s="24">
        <f t="shared" si="1"/>
        <v>4</v>
      </c>
      <c r="H24" s="24">
        <f t="shared" si="1"/>
        <v>0</v>
      </c>
      <c r="I24" s="24">
        <f t="shared" si="1"/>
        <v>32777</v>
      </c>
      <c r="J24" s="25">
        <f>SUM(J7,J11,J15,J19,J23)</f>
        <v>32777</v>
      </c>
    </row>
    <row r="25" spans="1:10" ht="12.75">
      <c r="A25" s="15">
        <v>40700</v>
      </c>
      <c r="B25" s="16" t="s">
        <v>15</v>
      </c>
      <c r="C25" s="17">
        <v>161</v>
      </c>
      <c r="D25" s="17">
        <v>27</v>
      </c>
      <c r="E25" s="17"/>
      <c r="F25" s="17">
        <v>30</v>
      </c>
      <c r="G25" s="17">
        <v>3</v>
      </c>
      <c r="H25" s="17"/>
      <c r="I25" s="18">
        <f aca="true" t="shared" si="2" ref="I25:I52">SUM(C25*5,D25*0,E25*9,F25*5,G25*3)</f>
        <v>964</v>
      </c>
      <c r="J25" s="19"/>
    </row>
    <row r="26" spans="1:10" ht="12.75">
      <c r="A26" s="15"/>
      <c r="B26" s="16" t="s">
        <v>19</v>
      </c>
      <c r="C26" s="17">
        <v>165</v>
      </c>
      <c r="D26" s="17">
        <v>31</v>
      </c>
      <c r="E26" s="17"/>
      <c r="F26" s="17">
        <v>30</v>
      </c>
      <c r="G26" s="17"/>
      <c r="H26" s="17"/>
      <c r="I26" s="18">
        <f t="shared" si="2"/>
        <v>975</v>
      </c>
      <c r="J26" s="19"/>
    </row>
    <row r="27" spans="1:10" ht="12.75">
      <c r="A27" s="15"/>
      <c r="B27" s="16">
        <v>920</v>
      </c>
      <c r="C27" s="17">
        <v>153</v>
      </c>
      <c r="D27" s="17">
        <v>38</v>
      </c>
      <c r="E27" s="17"/>
      <c r="F27" s="17"/>
      <c r="G27" s="17"/>
      <c r="H27" s="17"/>
      <c r="I27" s="18">
        <f t="shared" si="2"/>
        <v>765</v>
      </c>
      <c r="J27" s="19"/>
    </row>
    <row r="28" spans="1:10" ht="12.75">
      <c r="A28" s="15"/>
      <c r="B28" s="21" t="s">
        <v>18</v>
      </c>
      <c r="C28" s="17">
        <v>40</v>
      </c>
      <c r="D28" s="17">
        <v>39</v>
      </c>
      <c r="E28" s="17"/>
      <c r="F28" s="17"/>
      <c r="G28" s="17"/>
      <c r="H28" s="17"/>
      <c r="I28" s="18">
        <f t="shared" si="2"/>
        <v>200</v>
      </c>
      <c r="J28" s="19">
        <f>SUM(I25:I28)</f>
        <v>2904</v>
      </c>
    </row>
    <row r="29" spans="1:10" ht="12.75">
      <c r="A29" s="15">
        <v>40701</v>
      </c>
      <c r="B29" s="16" t="s">
        <v>15</v>
      </c>
      <c r="C29" s="28">
        <v>126</v>
      </c>
      <c r="D29" s="28">
        <v>45</v>
      </c>
      <c r="E29" s="28"/>
      <c r="F29" s="28">
        <v>29</v>
      </c>
      <c r="G29" s="28"/>
      <c r="H29" s="17"/>
      <c r="I29" s="18">
        <f t="shared" si="2"/>
        <v>775</v>
      </c>
      <c r="J29" s="19"/>
    </row>
    <row r="30" spans="1:10" ht="12.75">
      <c r="A30" s="15"/>
      <c r="B30" s="16" t="s">
        <v>19</v>
      </c>
      <c r="C30" s="28">
        <v>161</v>
      </c>
      <c r="D30" s="28">
        <v>64</v>
      </c>
      <c r="E30" s="28"/>
      <c r="F30" s="28">
        <v>33</v>
      </c>
      <c r="G30" s="28"/>
      <c r="H30" s="17"/>
      <c r="I30" s="18">
        <f t="shared" si="2"/>
        <v>970</v>
      </c>
      <c r="J30" s="19"/>
    </row>
    <row r="31" spans="1:10" ht="12.75">
      <c r="A31" s="15"/>
      <c r="B31" s="16">
        <v>920</v>
      </c>
      <c r="C31" s="17">
        <v>108</v>
      </c>
      <c r="D31" s="17">
        <v>22</v>
      </c>
      <c r="E31" s="17"/>
      <c r="F31" s="17"/>
      <c r="G31" s="17"/>
      <c r="H31" s="17"/>
      <c r="I31" s="18">
        <f t="shared" si="2"/>
        <v>540</v>
      </c>
      <c r="J31" s="19"/>
    </row>
    <row r="32" spans="1:10" ht="12.75">
      <c r="A32" s="15"/>
      <c r="B32" s="21" t="s">
        <v>18</v>
      </c>
      <c r="C32" s="17">
        <v>52</v>
      </c>
      <c r="D32" s="17">
        <v>2</v>
      </c>
      <c r="E32" s="17"/>
      <c r="F32" s="17"/>
      <c r="G32" s="17"/>
      <c r="H32" s="17"/>
      <c r="I32" s="18">
        <f t="shared" si="2"/>
        <v>260</v>
      </c>
      <c r="J32" s="19">
        <f>SUM(I29:I32)</f>
        <v>2545</v>
      </c>
    </row>
    <row r="33" spans="1:10" ht="12.75">
      <c r="A33" s="15">
        <v>40702</v>
      </c>
      <c r="B33" s="16" t="s">
        <v>15</v>
      </c>
      <c r="C33" s="17">
        <v>187</v>
      </c>
      <c r="D33" s="17">
        <v>63</v>
      </c>
      <c r="E33" s="17"/>
      <c r="F33" s="17">
        <v>41</v>
      </c>
      <c r="G33" s="17">
        <v>2</v>
      </c>
      <c r="H33" s="28"/>
      <c r="I33" s="18">
        <f t="shared" si="2"/>
        <v>1146</v>
      </c>
      <c r="J33" s="19"/>
    </row>
    <row r="34" spans="1:10" ht="12.75">
      <c r="A34" s="15"/>
      <c r="B34" s="16" t="s">
        <v>17</v>
      </c>
      <c r="C34" s="17">
        <v>85</v>
      </c>
      <c r="D34" s="17">
        <v>21</v>
      </c>
      <c r="E34" s="17"/>
      <c r="F34" s="17">
        <v>23</v>
      </c>
      <c r="G34" s="17"/>
      <c r="H34" s="28"/>
      <c r="I34" s="18">
        <f t="shared" si="2"/>
        <v>540</v>
      </c>
      <c r="J34" s="19"/>
    </row>
    <row r="35" spans="1:10" ht="12.75">
      <c r="A35" s="15"/>
      <c r="B35" s="16">
        <v>920</v>
      </c>
      <c r="C35" s="17">
        <v>182</v>
      </c>
      <c r="D35" s="17">
        <v>19</v>
      </c>
      <c r="E35" s="17"/>
      <c r="F35" s="17"/>
      <c r="G35" s="17"/>
      <c r="H35" s="28"/>
      <c r="I35" s="18">
        <f t="shared" si="2"/>
        <v>910</v>
      </c>
      <c r="J35" s="19"/>
    </row>
    <row r="36" spans="1:10" ht="12.75">
      <c r="A36" s="15"/>
      <c r="B36" s="21" t="s">
        <v>18</v>
      </c>
      <c r="C36" s="17">
        <v>32</v>
      </c>
      <c r="D36" s="17">
        <v>37</v>
      </c>
      <c r="E36" s="17"/>
      <c r="F36" s="17"/>
      <c r="G36" s="17"/>
      <c r="H36" s="28"/>
      <c r="I36" s="18">
        <f t="shared" si="2"/>
        <v>160</v>
      </c>
      <c r="J36" s="19">
        <f>SUM(I33:I36)</f>
        <v>2756</v>
      </c>
    </row>
    <row r="37" spans="1:10" ht="12.75">
      <c r="A37" s="15">
        <v>40703</v>
      </c>
      <c r="B37" s="16" t="s">
        <v>15</v>
      </c>
      <c r="C37" s="17">
        <v>398</v>
      </c>
      <c r="D37" s="17">
        <v>56</v>
      </c>
      <c r="E37" s="17"/>
      <c r="F37" s="17">
        <v>36</v>
      </c>
      <c r="G37" s="17"/>
      <c r="H37" s="29"/>
      <c r="I37" s="18">
        <f t="shared" si="2"/>
        <v>2170</v>
      </c>
      <c r="J37" s="19"/>
    </row>
    <row r="38" spans="1:10" ht="12.75">
      <c r="A38" s="15"/>
      <c r="B38" s="16" t="s">
        <v>17</v>
      </c>
      <c r="C38" s="28">
        <v>83</v>
      </c>
      <c r="D38" s="28">
        <v>36</v>
      </c>
      <c r="E38" s="28"/>
      <c r="F38" s="28">
        <v>21</v>
      </c>
      <c r="G38" s="28"/>
      <c r="H38" s="17"/>
      <c r="I38" s="18">
        <f t="shared" si="2"/>
        <v>520</v>
      </c>
      <c r="J38" s="19"/>
    </row>
    <row r="39" spans="1:10" ht="12.75">
      <c r="A39" s="15"/>
      <c r="B39" s="16">
        <v>920</v>
      </c>
      <c r="C39" s="28">
        <v>148</v>
      </c>
      <c r="D39" s="28">
        <v>28</v>
      </c>
      <c r="E39" s="28"/>
      <c r="F39" s="28"/>
      <c r="G39" s="28"/>
      <c r="H39" s="17"/>
      <c r="I39" s="18">
        <f t="shared" si="2"/>
        <v>740</v>
      </c>
      <c r="J39" s="19"/>
    </row>
    <row r="40" spans="1:10" ht="12.75">
      <c r="A40" s="15"/>
      <c r="B40" s="21" t="s">
        <v>18</v>
      </c>
      <c r="C40" s="28">
        <v>26</v>
      </c>
      <c r="D40" s="28">
        <v>35</v>
      </c>
      <c r="E40" s="28"/>
      <c r="F40" s="28"/>
      <c r="G40" s="28"/>
      <c r="H40" s="17"/>
      <c r="I40" s="18">
        <f t="shared" si="2"/>
        <v>130</v>
      </c>
      <c r="J40" s="19">
        <f>SUM(I37:I40)</f>
        <v>3560</v>
      </c>
    </row>
    <row r="41" spans="1:10" ht="12.75">
      <c r="A41" s="15">
        <v>40704</v>
      </c>
      <c r="B41" s="16" t="s">
        <v>15</v>
      </c>
      <c r="C41" s="28">
        <v>163</v>
      </c>
      <c r="D41" s="28">
        <v>42</v>
      </c>
      <c r="E41" s="28"/>
      <c r="F41" s="28">
        <v>28</v>
      </c>
      <c r="G41" s="28"/>
      <c r="H41" s="17"/>
      <c r="I41" s="18">
        <f t="shared" si="2"/>
        <v>955</v>
      </c>
      <c r="J41" s="19"/>
    </row>
    <row r="42" spans="1:10" ht="12.75">
      <c r="A42" s="15"/>
      <c r="B42" s="16" t="s">
        <v>19</v>
      </c>
      <c r="C42" s="17">
        <v>223</v>
      </c>
      <c r="D42" s="17">
        <v>34</v>
      </c>
      <c r="E42" s="17"/>
      <c r="F42" s="17">
        <v>10</v>
      </c>
      <c r="G42" s="30"/>
      <c r="H42" s="17"/>
      <c r="I42" s="18">
        <f t="shared" si="2"/>
        <v>1165</v>
      </c>
      <c r="J42" s="19"/>
    </row>
    <row r="43" spans="1:10" ht="12.75">
      <c r="A43" s="15"/>
      <c r="B43" s="16">
        <v>920</v>
      </c>
      <c r="C43" s="17">
        <v>225</v>
      </c>
      <c r="D43" s="17">
        <v>59</v>
      </c>
      <c r="E43" s="17"/>
      <c r="F43" s="17"/>
      <c r="G43" s="30"/>
      <c r="H43" s="17"/>
      <c r="I43" s="18">
        <f t="shared" si="2"/>
        <v>1125</v>
      </c>
      <c r="J43" s="19"/>
    </row>
    <row r="44" spans="1:10" ht="12.75">
      <c r="A44" s="15"/>
      <c r="B44" s="21" t="s">
        <v>18</v>
      </c>
      <c r="C44" s="17">
        <v>52</v>
      </c>
      <c r="D44" s="17">
        <v>10</v>
      </c>
      <c r="E44" s="17"/>
      <c r="F44" s="17"/>
      <c r="G44" s="30"/>
      <c r="H44" s="17"/>
      <c r="I44" s="18">
        <f t="shared" si="2"/>
        <v>260</v>
      </c>
      <c r="J44" s="19">
        <f>SUM(I41:I44)</f>
        <v>3505</v>
      </c>
    </row>
    <row r="45" spans="1:10" ht="12.75">
      <c r="A45" s="15">
        <v>40705</v>
      </c>
      <c r="B45" s="16" t="s">
        <v>15</v>
      </c>
      <c r="C45" s="17">
        <v>295</v>
      </c>
      <c r="D45" s="17">
        <v>77</v>
      </c>
      <c r="E45" s="17"/>
      <c r="F45" s="17">
        <v>70</v>
      </c>
      <c r="G45" s="30"/>
      <c r="H45" s="17"/>
      <c r="I45" s="18">
        <f t="shared" si="2"/>
        <v>1825</v>
      </c>
      <c r="J45" s="19"/>
    </row>
    <row r="46" spans="1:10" ht="12.75">
      <c r="A46" s="15"/>
      <c r="B46" s="16" t="s">
        <v>19</v>
      </c>
      <c r="C46" s="17">
        <v>1152</v>
      </c>
      <c r="D46" s="17">
        <v>121</v>
      </c>
      <c r="E46" s="17"/>
      <c r="F46" s="17">
        <v>216</v>
      </c>
      <c r="G46" s="30">
        <v>1</v>
      </c>
      <c r="H46" s="17"/>
      <c r="I46" s="18">
        <f t="shared" si="2"/>
        <v>6843</v>
      </c>
      <c r="J46" s="19"/>
    </row>
    <row r="47" spans="1:10" ht="12.75">
      <c r="A47" s="15"/>
      <c r="B47" s="26">
        <v>920</v>
      </c>
      <c r="C47" s="17">
        <v>617</v>
      </c>
      <c r="D47" s="17">
        <v>51</v>
      </c>
      <c r="E47" s="17"/>
      <c r="F47" s="17"/>
      <c r="G47" s="30"/>
      <c r="H47" s="17"/>
      <c r="I47" s="18">
        <f t="shared" si="2"/>
        <v>3085</v>
      </c>
      <c r="J47" s="19"/>
    </row>
    <row r="48" spans="1:10" ht="12.75">
      <c r="A48" s="15"/>
      <c r="B48" s="21" t="s">
        <v>18</v>
      </c>
      <c r="C48" s="17">
        <v>179</v>
      </c>
      <c r="D48" s="17">
        <v>53</v>
      </c>
      <c r="E48" s="17"/>
      <c r="F48" s="17"/>
      <c r="G48" s="30"/>
      <c r="H48" s="17"/>
      <c r="I48" s="18">
        <f t="shared" si="2"/>
        <v>895</v>
      </c>
      <c r="J48" s="19">
        <f>SUM(I45:I48)</f>
        <v>12648</v>
      </c>
    </row>
    <row r="49" spans="1:10" ht="12.75">
      <c r="A49" s="15">
        <v>40706</v>
      </c>
      <c r="B49" s="16" t="s">
        <v>15</v>
      </c>
      <c r="C49" s="17">
        <v>1813</v>
      </c>
      <c r="D49" s="17">
        <v>126</v>
      </c>
      <c r="E49" s="17"/>
      <c r="F49" s="17">
        <v>166</v>
      </c>
      <c r="G49" s="30">
        <v>7</v>
      </c>
      <c r="H49" s="17"/>
      <c r="I49" s="18">
        <f t="shared" si="2"/>
        <v>9916</v>
      </c>
      <c r="J49" s="19"/>
    </row>
    <row r="50" spans="1:10" ht="12.75">
      <c r="A50" s="15"/>
      <c r="B50" s="16" t="s">
        <v>17</v>
      </c>
      <c r="C50" s="17">
        <v>1551</v>
      </c>
      <c r="D50" s="17">
        <v>166</v>
      </c>
      <c r="E50" s="17"/>
      <c r="F50" s="17">
        <v>134</v>
      </c>
      <c r="G50" s="30">
        <v>12</v>
      </c>
      <c r="H50" s="17"/>
      <c r="I50" s="18">
        <f t="shared" si="2"/>
        <v>8461</v>
      </c>
      <c r="J50" s="19"/>
    </row>
    <row r="51" spans="1:10" ht="12.75">
      <c r="A51" s="15"/>
      <c r="B51" s="16">
        <v>920</v>
      </c>
      <c r="C51" s="17">
        <v>1381</v>
      </c>
      <c r="D51" s="17">
        <v>74</v>
      </c>
      <c r="E51" s="17"/>
      <c r="F51" s="17"/>
      <c r="G51" s="30"/>
      <c r="H51" s="28"/>
      <c r="I51" s="18">
        <f t="shared" si="2"/>
        <v>6905</v>
      </c>
      <c r="J51" s="19"/>
    </row>
    <row r="52" spans="1:10" ht="12.75">
      <c r="A52" s="15"/>
      <c r="B52" s="21" t="s">
        <v>18</v>
      </c>
      <c r="C52" s="28">
        <v>361</v>
      </c>
      <c r="D52" s="28">
        <v>63</v>
      </c>
      <c r="E52" s="28"/>
      <c r="F52" s="28"/>
      <c r="G52" s="30"/>
      <c r="H52" s="28"/>
      <c r="I52" s="18">
        <f t="shared" si="2"/>
        <v>1805</v>
      </c>
      <c r="J52" s="19">
        <f>SUM(I49:I52)</f>
        <v>27087</v>
      </c>
    </row>
    <row r="53" spans="1:10" ht="12.75">
      <c r="A53" s="127" t="s">
        <v>20</v>
      </c>
      <c r="B53" s="127">
        <v>920</v>
      </c>
      <c r="C53" s="23">
        <f aca="true" t="shared" si="3" ref="C53:I53">SUM(C25:C52)</f>
        <v>10119</v>
      </c>
      <c r="D53" s="23">
        <f t="shared" si="3"/>
        <v>1439</v>
      </c>
      <c r="E53" s="24">
        <f t="shared" si="3"/>
        <v>0</v>
      </c>
      <c r="F53" s="24">
        <f t="shared" si="3"/>
        <v>867</v>
      </c>
      <c r="G53" s="24">
        <f t="shared" si="3"/>
        <v>25</v>
      </c>
      <c r="H53" s="24">
        <f t="shared" si="3"/>
        <v>0</v>
      </c>
      <c r="I53" s="24">
        <f t="shared" si="3"/>
        <v>55005</v>
      </c>
      <c r="J53" s="25">
        <f>SUM(J28,J32,J36,J40,J44,J48,J52)</f>
        <v>55005</v>
      </c>
    </row>
    <row r="54" spans="1:10" ht="12.75">
      <c r="A54" s="15">
        <v>40707</v>
      </c>
      <c r="B54" s="16" t="s">
        <v>15</v>
      </c>
      <c r="C54" s="28">
        <v>192</v>
      </c>
      <c r="D54" s="28">
        <v>36</v>
      </c>
      <c r="E54" s="28"/>
      <c r="F54" s="28">
        <v>38</v>
      </c>
      <c r="G54" s="30"/>
      <c r="H54" s="28"/>
      <c r="I54" s="18">
        <f aca="true" t="shared" si="4" ref="I54:I81">SUM(C54*5,D54*0,E54*9,F54*5,G54*3)</f>
        <v>1150</v>
      </c>
      <c r="J54" s="19"/>
    </row>
    <row r="55" spans="1:10" ht="12.75">
      <c r="A55" s="15"/>
      <c r="B55" s="16" t="s">
        <v>17</v>
      </c>
      <c r="C55" s="28">
        <v>170</v>
      </c>
      <c r="D55" s="28">
        <v>58</v>
      </c>
      <c r="E55" s="28">
        <v>1</v>
      </c>
      <c r="F55" s="28">
        <v>38</v>
      </c>
      <c r="G55" s="30"/>
      <c r="H55" s="28"/>
      <c r="I55" s="18">
        <f t="shared" si="4"/>
        <v>1049</v>
      </c>
      <c r="J55" s="19"/>
    </row>
    <row r="56" spans="1:10" ht="12.75">
      <c r="A56" s="15"/>
      <c r="B56" s="16">
        <v>920</v>
      </c>
      <c r="C56" s="28">
        <v>189</v>
      </c>
      <c r="D56" s="28">
        <v>2</v>
      </c>
      <c r="E56" s="28"/>
      <c r="F56" s="28"/>
      <c r="G56" s="30"/>
      <c r="H56" s="28"/>
      <c r="I56" s="18">
        <f t="shared" si="4"/>
        <v>945</v>
      </c>
      <c r="J56" s="19"/>
    </row>
    <row r="57" spans="1:10" ht="12.75">
      <c r="A57" s="15"/>
      <c r="B57" s="21" t="s">
        <v>18</v>
      </c>
      <c r="C57" s="28">
        <v>56</v>
      </c>
      <c r="D57" s="28">
        <v>40</v>
      </c>
      <c r="E57" s="28"/>
      <c r="F57" s="28"/>
      <c r="G57" s="30"/>
      <c r="H57" s="28"/>
      <c r="I57" s="18">
        <f t="shared" si="4"/>
        <v>280</v>
      </c>
      <c r="J57" s="19">
        <f>SUM(I54:I57)</f>
        <v>3424</v>
      </c>
    </row>
    <row r="58" spans="1:10" ht="12.75">
      <c r="A58" s="15">
        <v>40708</v>
      </c>
      <c r="B58" s="16" t="s">
        <v>15</v>
      </c>
      <c r="C58" s="28">
        <v>80</v>
      </c>
      <c r="D58" s="28">
        <v>17</v>
      </c>
      <c r="E58" s="28"/>
      <c r="F58" s="28">
        <v>24</v>
      </c>
      <c r="G58" s="28"/>
      <c r="H58" s="30"/>
      <c r="I58" s="18">
        <f t="shared" si="4"/>
        <v>520</v>
      </c>
      <c r="J58" s="19"/>
    </row>
    <row r="59" spans="1:10" ht="12.75">
      <c r="A59" s="15"/>
      <c r="B59" s="16" t="s">
        <v>19</v>
      </c>
      <c r="C59" s="28">
        <v>211</v>
      </c>
      <c r="D59" s="28">
        <v>33</v>
      </c>
      <c r="E59" s="28"/>
      <c r="F59" s="28">
        <v>30</v>
      </c>
      <c r="G59" s="28"/>
      <c r="H59" s="30"/>
      <c r="I59" s="18">
        <f t="shared" si="4"/>
        <v>1205</v>
      </c>
      <c r="J59" s="19"/>
    </row>
    <row r="60" spans="1:10" ht="12.75">
      <c r="A60" s="15"/>
      <c r="B60" s="16">
        <v>920</v>
      </c>
      <c r="C60" s="17">
        <v>318</v>
      </c>
      <c r="D60" s="17">
        <v>64</v>
      </c>
      <c r="E60" s="17"/>
      <c r="F60" s="17"/>
      <c r="G60" s="17"/>
      <c r="H60" s="30"/>
      <c r="I60" s="18">
        <f t="shared" si="4"/>
        <v>1590</v>
      </c>
      <c r="J60" s="19"/>
    </row>
    <row r="61" spans="1:10" ht="12.75">
      <c r="A61" s="15"/>
      <c r="B61" s="21" t="s">
        <v>18</v>
      </c>
      <c r="C61" s="17">
        <v>46</v>
      </c>
      <c r="D61" s="17">
        <v>18</v>
      </c>
      <c r="E61" s="17"/>
      <c r="F61" s="17"/>
      <c r="G61" s="17"/>
      <c r="H61" s="30"/>
      <c r="I61" s="18">
        <f t="shared" si="4"/>
        <v>230</v>
      </c>
      <c r="J61" s="19">
        <f>SUM(I58:I61)</f>
        <v>3545</v>
      </c>
    </row>
    <row r="62" spans="1:10" ht="12.75">
      <c r="A62" s="15">
        <v>40709</v>
      </c>
      <c r="B62" s="16" t="s">
        <v>15</v>
      </c>
      <c r="C62" s="17">
        <v>83</v>
      </c>
      <c r="D62" s="17">
        <v>22</v>
      </c>
      <c r="E62" s="17"/>
      <c r="F62" s="17">
        <v>18</v>
      </c>
      <c r="G62" s="17"/>
      <c r="H62" s="30"/>
      <c r="I62" s="18">
        <f t="shared" si="4"/>
        <v>505</v>
      </c>
      <c r="J62" s="19"/>
    </row>
    <row r="63" spans="1:10" ht="12.75">
      <c r="A63" s="15"/>
      <c r="B63" s="16" t="s">
        <v>17</v>
      </c>
      <c r="C63" s="17">
        <v>128</v>
      </c>
      <c r="D63" s="17">
        <v>60</v>
      </c>
      <c r="E63" s="17"/>
      <c r="F63" s="17">
        <v>29</v>
      </c>
      <c r="G63" s="17"/>
      <c r="H63" s="30"/>
      <c r="I63" s="18">
        <f t="shared" si="4"/>
        <v>785</v>
      </c>
      <c r="J63" s="19"/>
    </row>
    <row r="64" spans="1:10" ht="12.75">
      <c r="A64" s="15"/>
      <c r="B64" s="16">
        <v>920</v>
      </c>
      <c r="C64" s="17">
        <v>153</v>
      </c>
      <c r="D64" s="17">
        <v>28</v>
      </c>
      <c r="E64" s="17"/>
      <c r="F64" s="17"/>
      <c r="G64" s="17"/>
      <c r="H64" s="30"/>
      <c r="I64" s="18">
        <f t="shared" si="4"/>
        <v>765</v>
      </c>
      <c r="J64" s="19"/>
    </row>
    <row r="65" spans="1:10" ht="12.75">
      <c r="A65" s="15"/>
      <c r="B65" s="21" t="s">
        <v>18</v>
      </c>
      <c r="C65" s="17">
        <v>61</v>
      </c>
      <c r="D65" s="17">
        <v>6</v>
      </c>
      <c r="E65" s="17"/>
      <c r="F65" s="17"/>
      <c r="G65" s="17"/>
      <c r="H65" s="30"/>
      <c r="I65" s="18">
        <f t="shared" si="4"/>
        <v>305</v>
      </c>
      <c r="J65" s="19">
        <f>SUM(I62:I65)</f>
        <v>2360</v>
      </c>
    </row>
    <row r="66" spans="1:10" ht="12.75">
      <c r="A66" s="15">
        <v>40710</v>
      </c>
      <c r="B66" s="16" t="s">
        <v>15</v>
      </c>
      <c r="C66" s="17">
        <v>283</v>
      </c>
      <c r="D66" s="17">
        <v>58</v>
      </c>
      <c r="E66" s="17"/>
      <c r="F66" s="17">
        <v>48</v>
      </c>
      <c r="G66" s="17"/>
      <c r="H66" s="29"/>
      <c r="I66" s="18">
        <f t="shared" si="4"/>
        <v>1655</v>
      </c>
      <c r="J66" s="19"/>
    </row>
    <row r="67" spans="1:10" ht="12.75">
      <c r="A67" s="15"/>
      <c r="B67" s="16" t="s">
        <v>17</v>
      </c>
      <c r="C67" s="28">
        <v>315</v>
      </c>
      <c r="D67" s="28">
        <v>39</v>
      </c>
      <c r="E67" s="28"/>
      <c r="F67" s="28">
        <v>18</v>
      </c>
      <c r="G67" s="28"/>
      <c r="H67" s="30"/>
      <c r="I67" s="18">
        <f t="shared" si="4"/>
        <v>1665</v>
      </c>
      <c r="J67" s="19"/>
    </row>
    <row r="68" spans="1:10" ht="12.75">
      <c r="A68" s="15"/>
      <c r="B68" s="16">
        <v>920</v>
      </c>
      <c r="C68" s="28">
        <v>139</v>
      </c>
      <c r="D68" s="28">
        <v>15</v>
      </c>
      <c r="E68" s="28"/>
      <c r="F68" s="28"/>
      <c r="G68" s="28"/>
      <c r="H68" s="30"/>
      <c r="I68" s="18">
        <f t="shared" si="4"/>
        <v>695</v>
      </c>
      <c r="J68" s="19"/>
    </row>
    <row r="69" spans="1:10" ht="12.75">
      <c r="A69" s="15"/>
      <c r="B69" s="21" t="s">
        <v>18</v>
      </c>
      <c r="C69" s="28">
        <v>25</v>
      </c>
      <c r="D69" s="28">
        <v>36</v>
      </c>
      <c r="E69" s="28"/>
      <c r="F69" s="28"/>
      <c r="G69" s="28"/>
      <c r="H69" s="30"/>
      <c r="I69" s="18">
        <f t="shared" si="4"/>
        <v>125</v>
      </c>
      <c r="J69" s="19">
        <f>SUM(I66:I69)</f>
        <v>4140</v>
      </c>
    </row>
    <row r="70" spans="1:10" ht="12.75">
      <c r="A70" s="15">
        <v>40711</v>
      </c>
      <c r="B70" s="16" t="s">
        <v>15</v>
      </c>
      <c r="C70" s="28">
        <v>378</v>
      </c>
      <c r="D70" s="28">
        <v>109</v>
      </c>
      <c r="E70" s="28"/>
      <c r="F70" s="28">
        <v>32</v>
      </c>
      <c r="G70" s="28">
        <v>1</v>
      </c>
      <c r="H70" s="31"/>
      <c r="I70" s="18">
        <f t="shared" si="4"/>
        <v>2053</v>
      </c>
      <c r="J70" s="19"/>
    </row>
    <row r="71" spans="1:10" ht="12.75">
      <c r="A71" s="15"/>
      <c r="B71" s="16" t="s">
        <v>19</v>
      </c>
      <c r="C71" s="17">
        <v>269</v>
      </c>
      <c r="D71" s="17">
        <v>101</v>
      </c>
      <c r="E71" s="17"/>
      <c r="F71" s="17">
        <v>38</v>
      </c>
      <c r="G71" s="30"/>
      <c r="H71" s="31"/>
      <c r="I71" s="18">
        <f t="shared" si="4"/>
        <v>1535</v>
      </c>
      <c r="J71" s="19"/>
    </row>
    <row r="72" spans="1:10" ht="12.75">
      <c r="A72" s="15"/>
      <c r="B72" s="16">
        <v>920</v>
      </c>
      <c r="C72" s="17">
        <v>174</v>
      </c>
      <c r="D72" s="17">
        <v>39</v>
      </c>
      <c r="E72" s="17"/>
      <c r="F72" s="17"/>
      <c r="G72" s="30"/>
      <c r="H72" s="30"/>
      <c r="I72" s="18">
        <f t="shared" si="4"/>
        <v>870</v>
      </c>
      <c r="J72" s="19"/>
    </row>
    <row r="73" spans="1:10" ht="12.75">
      <c r="A73" s="15"/>
      <c r="B73" s="21" t="s">
        <v>18</v>
      </c>
      <c r="C73" s="17">
        <v>33</v>
      </c>
      <c r="D73" s="17">
        <v>35</v>
      </c>
      <c r="E73" s="17"/>
      <c r="F73" s="17"/>
      <c r="G73" s="30"/>
      <c r="H73" s="30"/>
      <c r="I73" s="18">
        <f t="shared" si="4"/>
        <v>165</v>
      </c>
      <c r="J73" s="19">
        <f>SUM(I70:I73)</f>
        <v>4623</v>
      </c>
    </row>
    <row r="74" spans="1:10" ht="12.75">
      <c r="A74" s="15">
        <v>40712</v>
      </c>
      <c r="B74" s="16" t="s">
        <v>15</v>
      </c>
      <c r="C74" s="17">
        <v>780</v>
      </c>
      <c r="D74" s="17">
        <v>167</v>
      </c>
      <c r="E74" s="17"/>
      <c r="F74" s="17">
        <v>153</v>
      </c>
      <c r="G74" s="30">
        <v>3</v>
      </c>
      <c r="H74" s="30"/>
      <c r="I74" s="18">
        <f t="shared" si="4"/>
        <v>4674</v>
      </c>
      <c r="J74" s="19"/>
    </row>
    <row r="75" spans="1:10" ht="12.75">
      <c r="A75" s="15"/>
      <c r="B75" s="16" t="s">
        <v>19</v>
      </c>
      <c r="C75" s="17">
        <v>959</v>
      </c>
      <c r="D75" s="17">
        <v>95</v>
      </c>
      <c r="E75" s="17"/>
      <c r="F75" s="17">
        <v>160</v>
      </c>
      <c r="G75" s="30"/>
      <c r="H75" s="30"/>
      <c r="I75" s="18">
        <f t="shared" si="4"/>
        <v>5595</v>
      </c>
      <c r="J75" s="19"/>
    </row>
    <row r="76" spans="1:10" ht="12.75">
      <c r="A76" s="15"/>
      <c r="B76" s="26">
        <v>920</v>
      </c>
      <c r="C76" s="17">
        <v>526</v>
      </c>
      <c r="D76" s="17">
        <v>14</v>
      </c>
      <c r="E76" s="17"/>
      <c r="F76" s="17"/>
      <c r="G76" s="30"/>
      <c r="H76" s="30"/>
      <c r="I76" s="18">
        <f t="shared" si="4"/>
        <v>2630</v>
      </c>
      <c r="J76" s="19"/>
    </row>
    <row r="77" spans="1:10" ht="12.75">
      <c r="A77" s="15"/>
      <c r="B77" s="21" t="s">
        <v>18</v>
      </c>
      <c r="C77" s="17">
        <v>177</v>
      </c>
      <c r="D77" s="17">
        <v>27</v>
      </c>
      <c r="E77" s="17"/>
      <c r="F77" s="17"/>
      <c r="G77" s="30"/>
      <c r="H77" s="30"/>
      <c r="I77" s="18">
        <f t="shared" si="4"/>
        <v>885</v>
      </c>
      <c r="J77" s="19">
        <f>SUM(I74:I77)</f>
        <v>13784</v>
      </c>
    </row>
    <row r="78" spans="1:10" ht="12.75">
      <c r="A78" s="15">
        <v>40713</v>
      </c>
      <c r="B78" s="16" t="s">
        <v>15</v>
      </c>
      <c r="C78" s="17">
        <v>1380</v>
      </c>
      <c r="D78" s="17">
        <v>206</v>
      </c>
      <c r="E78" s="17"/>
      <c r="F78" s="17">
        <v>153</v>
      </c>
      <c r="G78" s="30">
        <v>12</v>
      </c>
      <c r="H78" s="30"/>
      <c r="I78" s="18">
        <f t="shared" si="4"/>
        <v>7701</v>
      </c>
      <c r="J78" s="19"/>
    </row>
    <row r="79" spans="1:10" ht="12.75">
      <c r="A79" s="15"/>
      <c r="B79" s="16" t="s">
        <v>17</v>
      </c>
      <c r="C79" s="17">
        <v>1285</v>
      </c>
      <c r="D79" s="17">
        <v>165</v>
      </c>
      <c r="E79" s="17"/>
      <c r="F79" s="17">
        <v>156</v>
      </c>
      <c r="G79" s="30"/>
      <c r="H79" s="30"/>
      <c r="I79" s="18">
        <f t="shared" si="4"/>
        <v>7205</v>
      </c>
      <c r="J79" s="19"/>
    </row>
    <row r="80" spans="1:10" ht="12.75">
      <c r="A80" s="15"/>
      <c r="B80" s="16">
        <v>920</v>
      </c>
      <c r="C80" s="17">
        <v>737</v>
      </c>
      <c r="D80" s="17">
        <v>26</v>
      </c>
      <c r="E80" s="17"/>
      <c r="F80" s="17"/>
      <c r="G80" s="30"/>
      <c r="H80" s="30"/>
      <c r="I80" s="18">
        <f t="shared" si="4"/>
        <v>3685</v>
      </c>
      <c r="J80" s="19"/>
    </row>
    <row r="81" spans="1:10" ht="12.75">
      <c r="A81" s="15"/>
      <c r="B81" s="21" t="s">
        <v>18</v>
      </c>
      <c r="C81" s="28">
        <v>296</v>
      </c>
      <c r="D81" s="28">
        <v>108</v>
      </c>
      <c r="E81" s="28"/>
      <c r="F81" s="28"/>
      <c r="G81" s="30"/>
      <c r="H81" s="30"/>
      <c r="I81" s="18">
        <f t="shared" si="4"/>
        <v>1480</v>
      </c>
      <c r="J81" s="19">
        <f>SUM(I78:I81)</f>
        <v>20071</v>
      </c>
    </row>
    <row r="82" spans="1:10" ht="12.75">
      <c r="A82" s="127" t="s">
        <v>20</v>
      </c>
      <c r="B82" s="127">
        <v>920</v>
      </c>
      <c r="C82" s="23">
        <f aca="true" t="shared" si="5" ref="C82:I82">SUM(C54:C81)</f>
        <v>9443</v>
      </c>
      <c r="D82" s="23">
        <f t="shared" si="5"/>
        <v>1624</v>
      </c>
      <c r="E82" s="24">
        <f t="shared" si="5"/>
        <v>1</v>
      </c>
      <c r="F82" s="24">
        <f t="shared" si="5"/>
        <v>935</v>
      </c>
      <c r="G82" s="24">
        <f t="shared" si="5"/>
        <v>16</v>
      </c>
      <c r="H82" s="24">
        <f t="shared" si="5"/>
        <v>0</v>
      </c>
      <c r="I82" s="24">
        <f t="shared" si="5"/>
        <v>51947</v>
      </c>
      <c r="J82" s="25">
        <f>SUM(J57,J61,J65,J69,J73,J77,J81)</f>
        <v>51947</v>
      </c>
    </row>
    <row r="83" spans="1:10" ht="12.75">
      <c r="A83" s="15">
        <v>40714</v>
      </c>
      <c r="B83" s="16" t="s">
        <v>15</v>
      </c>
      <c r="C83" s="28">
        <v>456</v>
      </c>
      <c r="D83" s="28">
        <v>100</v>
      </c>
      <c r="E83" s="28"/>
      <c r="F83" s="28">
        <v>82</v>
      </c>
      <c r="G83" s="30">
        <v>4</v>
      </c>
      <c r="H83" s="28"/>
      <c r="I83" s="18">
        <f aca="true" t="shared" si="6" ref="I83:I110">SUM(C83*5,D83*0,E83*9,F83*5,G83*3)</f>
        <v>2702</v>
      </c>
      <c r="J83" s="19"/>
    </row>
    <row r="84" spans="1:10" ht="12.75">
      <c r="A84" s="15"/>
      <c r="B84" s="16" t="s">
        <v>17</v>
      </c>
      <c r="C84" s="28"/>
      <c r="D84" s="28"/>
      <c r="E84" s="28"/>
      <c r="F84" s="28"/>
      <c r="G84" s="30"/>
      <c r="H84" s="28"/>
      <c r="I84" s="18">
        <f t="shared" si="6"/>
        <v>0</v>
      </c>
      <c r="J84" s="19"/>
    </row>
    <row r="85" spans="1:10" ht="12.75">
      <c r="A85" s="15"/>
      <c r="B85" s="16">
        <v>920</v>
      </c>
      <c r="C85" s="28">
        <v>157</v>
      </c>
      <c r="D85" s="28">
        <v>25</v>
      </c>
      <c r="E85" s="28"/>
      <c r="F85" s="28"/>
      <c r="G85" s="30"/>
      <c r="H85" s="28"/>
      <c r="I85" s="18">
        <f t="shared" si="6"/>
        <v>785</v>
      </c>
      <c r="J85" s="19"/>
    </row>
    <row r="86" spans="1:10" ht="12.75">
      <c r="A86" s="15"/>
      <c r="B86" s="21" t="s">
        <v>18</v>
      </c>
      <c r="C86" s="28">
        <v>34</v>
      </c>
      <c r="D86" s="28">
        <v>19</v>
      </c>
      <c r="E86" s="28"/>
      <c r="F86" s="28"/>
      <c r="G86" s="30"/>
      <c r="H86" s="28"/>
      <c r="I86" s="18">
        <f t="shared" si="6"/>
        <v>170</v>
      </c>
      <c r="J86" s="19">
        <f>SUM(I83:I86)</f>
        <v>3657</v>
      </c>
    </row>
    <row r="87" spans="1:10" ht="12.75">
      <c r="A87" s="15">
        <v>40715</v>
      </c>
      <c r="B87" s="16" t="s">
        <v>15</v>
      </c>
      <c r="C87" s="28">
        <v>194</v>
      </c>
      <c r="D87" s="28">
        <v>48</v>
      </c>
      <c r="E87" s="28"/>
      <c r="F87" s="28">
        <v>34</v>
      </c>
      <c r="G87" s="28">
        <v>1</v>
      </c>
      <c r="H87" s="30"/>
      <c r="I87" s="18">
        <f t="shared" si="6"/>
        <v>1143</v>
      </c>
      <c r="J87" s="19"/>
    </row>
    <row r="88" spans="1:10" ht="12.75">
      <c r="A88" s="15"/>
      <c r="B88" s="16" t="s">
        <v>19</v>
      </c>
      <c r="C88" s="28">
        <v>295</v>
      </c>
      <c r="D88" s="28">
        <v>66</v>
      </c>
      <c r="E88" s="28"/>
      <c r="F88" s="28">
        <v>23</v>
      </c>
      <c r="G88" s="28">
        <v>2</v>
      </c>
      <c r="H88" s="30"/>
      <c r="I88" s="18">
        <f t="shared" si="6"/>
        <v>1596</v>
      </c>
      <c r="J88" s="19"/>
    </row>
    <row r="89" spans="1:10" ht="12.75">
      <c r="A89" s="15"/>
      <c r="B89" s="16">
        <v>920</v>
      </c>
      <c r="C89" s="17">
        <v>160</v>
      </c>
      <c r="D89" s="17">
        <v>3</v>
      </c>
      <c r="E89" s="17"/>
      <c r="F89" s="17"/>
      <c r="G89" s="17"/>
      <c r="H89" s="30"/>
      <c r="I89" s="18">
        <f t="shared" si="6"/>
        <v>800</v>
      </c>
      <c r="J89" s="19"/>
    </row>
    <row r="90" spans="1:10" ht="12.75">
      <c r="A90" s="15"/>
      <c r="B90" s="21" t="s">
        <v>18</v>
      </c>
      <c r="C90" s="17">
        <v>41</v>
      </c>
      <c r="D90" s="17">
        <v>49</v>
      </c>
      <c r="E90" s="17"/>
      <c r="F90" s="17"/>
      <c r="G90" s="17"/>
      <c r="H90" s="30"/>
      <c r="I90" s="18">
        <f t="shared" si="6"/>
        <v>205</v>
      </c>
      <c r="J90" s="19">
        <f>SUM(I87:I90)</f>
        <v>3744</v>
      </c>
    </row>
    <row r="91" spans="1:10" ht="12.75">
      <c r="A91" s="15">
        <v>40716</v>
      </c>
      <c r="B91" s="16" t="s">
        <v>15</v>
      </c>
      <c r="C91" s="17">
        <v>210</v>
      </c>
      <c r="D91" s="17">
        <v>52</v>
      </c>
      <c r="E91" s="17"/>
      <c r="F91" s="17">
        <v>30</v>
      </c>
      <c r="G91" s="17"/>
      <c r="H91" s="30"/>
      <c r="I91" s="18">
        <f t="shared" si="6"/>
        <v>1200</v>
      </c>
      <c r="J91" s="19"/>
    </row>
    <row r="92" spans="1:10" ht="12.75">
      <c r="A92" s="15"/>
      <c r="B92" s="16" t="s">
        <v>17</v>
      </c>
      <c r="C92" s="17">
        <v>184</v>
      </c>
      <c r="D92" s="17">
        <v>67</v>
      </c>
      <c r="E92" s="17">
        <v>0</v>
      </c>
      <c r="F92" s="17">
        <v>39</v>
      </c>
      <c r="G92" s="17">
        <v>0</v>
      </c>
      <c r="H92" s="30"/>
      <c r="I92" s="18">
        <f t="shared" si="6"/>
        <v>1115</v>
      </c>
      <c r="J92" s="19"/>
    </row>
    <row r="93" spans="1:10" ht="12.75">
      <c r="A93" s="15"/>
      <c r="B93" s="16">
        <v>920</v>
      </c>
      <c r="C93" s="17">
        <v>248</v>
      </c>
      <c r="D93" s="17">
        <v>26</v>
      </c>
      <c r="E93" s="17"/>
      <c r="F93" s="17"/>
      <c r="G93" s="17"/>
      <c r="H93" s="30"/>
      <c r="I93" s="18">
        <f t="shared" si="6"/>
        <v>1240</v>
      </c>
      <c r="J93" s="19"/>
    </row>
    <row r="94" spans="1:10" ht="12.75">
      <c r="A94" s="15"/>
      <c r="B94" s="21" t="s">
        <v>18</v>
      </c>
      <c r="C94" s="17">
        <v>52</v>
      </c>
      <c r="D94" s="17">
        <v>29</v>
      </c>
      <c r="E94" s="17"/>
      <c r="F94" s="17"/>
      <c r="G94" s="17"/>
      <c r="H94" s="30"/>
      <c r="I94" s="18">
        <f t="shared" si="6"/>
        <v>260</v>
      </c>
      <c r="J94" s="19">
        <f>SUM(I91:I94)</f>
        <v>3815</v>
      </c>
    </row>
    <row r="95" spans="1:10" ht="12.75">
      <c r="A95" s="46">
        <v>40717</v>
      </c>
      <c r="B95" s="47" t="s">
        <v>15</v>
      </c>
      <c r="C95" s="17">
        <v>884</v>
      </c>
      <c r="D95" s="17">
        <v>84</v>
      </c>
      <c r="E95" s="17"/>
      <c r="F95" s="17">
        <v>149</v>
      </c>
      <c r="G95" s="17">
        <v>2</v>
      </c>
      <c r="H95" s="29"/>
      <c r="I95" s="18">
        <f t="shared" si="6"/>
        <v>5171</v>
      </c>
      <c r="J95" s="19"/>
    </row>
    <row r="96" spans="1:10" ht="12.75">
      <c r="A96" s="46"/>
      <c r="B96" s="47" t="s">
        <v>17</v>
      </c>
      <c r="C96" s="28">
        <v>906</v>
      </c>
      <c r="D96" s="28">
        <v>77</v>
      </c>
      <c r="E96" s="28"/>
      <c r="F96" s="28">
        <v>142</v>
      </c>
      <c r="G96" s="28">
        <v>1</v>
      </c>
      <c r="H96" s="30"/>
      <c r="I96" s="18">
        <f t="shared" si="6"/>
        <v>5243</v>
      </c>
      <c r="J96" s="19"/>
    </row>
    <row r="97" spans="1:10" ht="12.75">
      <c r="A97" s="46"/>
      <c r="B97" s="47">
        <v>920</v>
      </c>
      <c r="C97" s="28">
        <v>800</v>
      </c>
      <c r="D97" s="28">
        <v>40</v>
      </c>
      <c r="E97" s="28"/>
      <c r="F97" s="28"/>
      <c r="G97" s="28"/>
      <c r="H97" s="30"/>
      <c r="I97" s="18">
        <f t="shared" si="6"/>
        <v>4000</v>
      </c>
      <c r="J97" s="19"/>
    </row>
    <row r="98" spans="1:10" ht="12.75">
      <c r="A98" s="15"/>
      <c r="B98" s="21" t="s">
        <v>18</v>
      </c>
      <c r="C98" s="28">
        <v>173</v>
      </c>
      <c r="D98" s="28">
        <v>5</v>
      </c>
      <c r="E98" s="28"/>
      <c r="F98" s="28"/>
      <c r="G98" s="28"/>
      <c r="H98" s="30"/>
      <c r="I98" s="18">
        <f t="shared" si="6"/>
        <v>865</v>
      </c>
      <c r="J98" s="19">
        <f>SUM(I95:I98)</f>
        <v>15279</v>
      </c>
    </row>
    <row r="99" spans="1:10" ht="12.75">
      <c r="A99" s="15">
        <v>40718</v>
      </c>
      <c r="B99" s="16" t="s">
        <v>15</v>
      </c>
      <c r="C99" s="28">
        <v>1118</v>
      </c>
      <c r="D99" s="28">
        <v>140</v>
      </c>
      <c r="E99" s="28"/>
      <c r="F99" s="28">
        <v>121</v>
      </c>
      <c r="G99" s="28">
        <v>1</v>
      </c>
      <c r="H99" s="31"/>
      <c r="I99" s="18">
        <f t="shared" si="6"/>
        <v>6198</v>
      </c>
      <c r="J99" s="19"/>
    </row>
    <row r="100" spans="1:10" ht="12.75">
      <c r="A100" s="15"/>
      <c r="B100" s="16" t="s">
        <v>19</v>
      </c>
      <c r="C100" s="17">
        <v>873</v>
      </c>
      <c r="D100" s="17">
        <v>95</v>
      </c>
      <c r="E100" s="17">
        <v>1</v>
      </c>
      <c r="F100" s="17">
        <v>78</v>
      </c>
      <c r="G100" s="30"/>
      <c r="H100" s="31"/>
      <c r="I100" s="18">
        <f t="shared" si="6"/>
        <v>4764</v>
      </c>
      <c r="J100" s="19"/>
    </row>
    <row r="101" spans="1:10" ht="12.75">
      <c r="A101" s="15"/>
      <c r="B101" s="16">
        <v>920</v>
      </c>
      <c r="C101" s="17">
        <v>1085</v>
      </c>
      <c r="D101" s="17">
        <v>72</v>
      </c>
      <c r="E101" s="17"/>
      <c r="F101" s="17"/>
      <c r="G101" s="30"/>
      <c r="H101" s="30"/>
      <c r="I101" s="18">
        <f t="shared" si="6"/>
        <v>5425</v>
      </c>
      <c r="J101" s="19"/>
    </row>
    <row r="102" spans="1:10" ht="12.75">
      <c r="A102" s="15"/>
      <c r="B102" s="21" t="s">
        <v>18</v>
      </c>
      <c r="C102" s="17">
        <v>202</v>
      </c>
      <c r="D102" s="17">
        <v>94</v>
      </c>
      <c r="E102" s="17"/>
      <c r="F102" s="17"/>
      <c r="G102" s="30"/>
      <c r="H102" s="30"/>
      <c r="I102" s="18">
        <f t="shared" si="6"/>
        <v>1010</v>
      </c>
      <c r="J102" s="19">
        <f>SUM(I99:I102)</f>
        <v>17397</v>
      </c>
    </row>
    <row r="103" spans="1:10" ht="12.75">
      <c r="A103" s="15">
        <v>40719</v>
      </c>
      <c r="B103" s="16" t="s">
        <v>15</v>
      </c>
      <c r="C103" s="17">
        <v>1405</v>
      </c>
      <c r="D103" s="17">
        <v>114</v>
      </c>
      <c r="E103" s="17"/>
      <c r="F103" s="17">
        <v>160</v>
      </c>
      <c r="G103" s="30">
        <v>3</v>
      </c>
      <c r="H103" s="30"/>
      <c r="I103" s="18">
        <f t="shared" si="6"/>
        <v>7834</v>
      </c>
      <c r="J103" s="19"/>
    </row>
    <row r="104" spans="1:10" ht="12.75">
      <c r="A104" s="15"/>
      <c r="B104" s="16" t="s">
        <v>19</v>
      </c>
      <c r="C104" s="17">
        <v>1869</v>
      </c>
      <c r="D104" s="17">
        <v>49</v>
      </c>
      <c r="E104" s="17"/>
      <c r="F104" s="17">
        <v>168</v>
      </c>
      <c r="G104" s="30">
        <v>1</v>
      </c>
      <c r="H104" s="30"/>
      <c r="I104" s="18">
        <f t="shared" si="6"/>
        <v>10188</v>
      </c>
      <c r="J104" s="19"/>
    </row>
    <row r="105" spans="1:10" ht="12.75">
      <c r="A105" s="15"/>
      <c r="B105" s="26">
        <v>920</v>
      </c>
      <c r="C105" s="17">
        <v>1580</v>
      </c>
      <c r="D105" s="17">
        <v>98</v>
      </c>
      <c r="E105" s="17"/>
      <c r="F105" s="17"/>
      <c r="G105" s="30"/>
      <c r="H105" s="30"/>
      <c r="I105" s="18">
        <f t="shared" si="6"/>
        <v>7900</v>
      </c>
      <c r="J105" s="19"/>
    </row>
    <row r="106" spans="1:10" ht="12.75">
      <c r="A106" s="15"/>
      <c r="B106" s="21" t="s">
        <v>18</v>
      </c>
      <c r="C106" s="17">
        <v>282</v>
      </c>
      <c r="D106" s="17">
        <v>55</v>
      </c>
      <c r="E106" s="17"/>
      <c r="F106" s="17"/>
      <c r="G106" s="30"/>
      <c r="H106" s="30"/>
      <c r="I106" s="18">
        <f t="shared" si="6"/>
        <v>1410</v>
      </c>
      <c r="J106" s="19">
        <f>SUM(I103:I106)</f>
        <v>27332</v>
      </c>
    </row>
    <row r="107" spans="1:10" ht="12.75">
      <c r="A107" s="15">
        <v>40720</v>
      </c>
      <c r="B107" s="16" t="s">
        <v>15</v>
      </c>
      <c r="C107" s="17">
        <v>1244</v>
      </c>
      <c r="D107" s="17">
        <v>181</v>
      </c>
      <c r="E107" s="17"/>
      <c r="F107" s="17">
        <v>175</v>
      </c>
      <c r="G107" s="30">
        <v>4</v>
      </c>
      <c r="H107" s="30"/>
      <c r="I107" s="18">
        <f t="shared" si="6"/>
        <v>7107</v>
      </c>
      <c r="J107" s="19"/>
    </row>
    <row r="108" spans="1:10" ht="12.75">
      <c r="A108" s="15"/>
      <c r="B108" s="16" t="s">
        <v>17</v>
      </c>
      <c r="C108" s="17">
        <v>1361</v>
      </c>
      <c r="D108" s="17">
        <v>173</v>
      </c>
      <c r="E108" s="17"/>
      <c r="F108" s="17">
        <v>191</v>
      </c>
      <c r="G108" s="30">
        <v>3</v>
      </c>
      <c r="H108" s="30"/>
      <c r="I108" s="18">
        <f t="shared" si="6"/>
        <v>7769</v>
      </c>
      <c r="J108" s="19"/>
    </row>
    <row r="109" spans="1:10" ht="12.75">
      <c r="A109" s="15"/>
      <c r="B109" s="16">
        <v>920</v>
      </c>
      <c r="C109" s="17">
        <v>865</v>
      </c>
      <c r="D109" s="17">
        <v>58</v>
      </c>
      <c r="E109" s="17"/>
      <c r="F109" s="17"/>
      <c r="G109" s="30"/>
      <c r="H109" s="30"/>
      <c r="I109" s="18">
        <f t="shared" si="6"/>
        <v>4325</v>
      </c>
      <c r="J109" s="19"/>
    </row>
    <row r="110" spans="1:10" ht="12.75">
      <c r="A110" s="15"/>
      <c r="B110" s="21" t="s">
        <v>18</v>
      </c>
      <c r="C110" s="28">
        <v>294</v>
      </c>
      <c r="D110" s="28">
        <v>17</v>
      </c>
      <c r="E110" s="28"/>
      <c r="F110" s="28"/>
      <c r="G110" s="30"/>
      <c r="H110" s="30"/>
      <c r="I110" s="18">
        <f t="shared" si="6"/>
        <v>1470</v>
      </c>
      <c r="J110" s="19">
        <f>SUM(I107:I110)</f>
        <v>20671</v>
      </c>
    </row>
    <row r="111" spans="1:10" ht="12.75">
      <c r="A111" s="127" t="s">
        <v>20</v>
      </c>
      <c r="B111" s="127">
        <v>920</v>
      </c>
      <c r="C111" s="23">
        <f aca="true" t="shared" si="7" ref="C111:I111">SUM(C83:C110)</f>
        <v>16972</v>
      </c>
      <c r="D111" s="23">
        <f t="shared" si="7"/>
        <v>1836</v>
      </c>
      <c r="E111" s="24">
        <f t="shared" si="7"/>
        <v>1</v>
      </c>
      <c r="F111" s="24">
        <f t="shared" si="7"/>
        <v>1392</v>
      </c>
      <c r="G111" s="24">
        <f t="shared" si="7"/>
        <v>22</v>
      </c>
      <c r="H111" s="24">
        <f t="shared" si="7"/>
        <v>0</v>
      </c>
      <c r="I111" s="24">
        <f t="shared" si="7"/>
        <v>91895</v>
      </c>
      <c r="J111" s="25">
        <f>SUM(J86,J90,J94,J98,J102,J106,J110)</f>
        <v>91895</v>
      </c>
    </row>
    <row r="112" spans="1:10" ht="12.75">
      <c r="A112" s="15">
        <v>40721</v>
      </c>
      <c r="B112" s="16" t="s">
        <v>15</v>
      </c>
      <c r="C112" s="28">
        <v>64</v>
      </c>
      <c r="D112" s="28">
        <v>21</v>
      </c>
      <c r="E112" s="28"/>
      <c r="F112" s="28">
        <v>4</v>
      </c>
      <c r="G112" s="30"/>
      <c r="H112" s="31"/>
      <c r="I112" s="18">
        <f aca="true" t="shared" si="8" ref="I112:I127">SUM(C112*5,D112*0,E112*9,F112*5,G112*3)</f>
        <v>340</v>
      </c>
      <c r="J112" s="19"/>
    </row>
    <row r="113" spans="1:10" ht="12.75">
      <c r="A113" s="15"/>
      <c r="B113" s="16" t="s">
        <v>17</v>
      </c>
      <c r="C113" s="28">
        <v>70</v>
      </c>
      <c r="D113" s="28">
        <v>6</v>
      </c>
      <c r="E113" s="28"/>
      <c r="F113" s="28">
        <v>7</v>
      </c>
      <c r="G113" s="30"/>
      <c r="H113" s="31"/>
      <c r="I113" s="18">
        <f t="shared" si="8"/>
        <v>385</v>
      </c>
      <c r="J113" s="19"/>
    </row>
    <row r="114" spans="1:10" ht="12.75">
      <c r="A114" s="15"/>
      <c r="B114" s="16">
        <v>920</v>
      </c>
      <c r="C114" s="28">
        <v>75</v>
      </c>
      <c r="D114" s="28">
        <v>15</v>
      </c>
      <c r="E114" s="28"/>
      <c r="F114" s="28"/>
      <c r="G114" s="30"/>
      <c r="H114" s="30"/>
      <c r="I114" s="18">
        <f t="shared" si="8"/>
        <v>375</v>
      </c>
      <c r="J114" s="19"/>
    </row>
    <row r="115" spans="1:10" ht="12.75">
      <c r="A115" s="15"/>
      <c r="B115" s="21" t="s">
        <v>18</v>
      </c>
      <c r="C115" s="28">
        <v>25</v>
      </c>
      <c r="D115" s="28">
        <v>20</v>
      </c>
      <c r="E115" s="28"/>
      <c r="F115" s="28"/>
      <c r="G115" s="30"/>
      <c r="H115" s="30"/>
      <c r="I115" s="18">
        <f t="shared" si="8"/>
        <v>125</v>
      </c>
      <c r="J115" s="19">
        <f>SUM(I112:I115)</f>
        <v>1225</v>
      </c>
    </row>
    <row r="116" spans="1:10" ht="12.75">
      <c r="A116" s="15">
        <v>40722</v>
      </c>
      <c r="B116" s="16" t="s">
        <v>15</v>
      </c>
      <c r="C116" s="28">
        <v>207</v>
      </c>
      <c r="D116" s="28">
        <v>61</v>
      </c>
      <c r="E116" s="28"/>
      <c r="F116" s="28">
        <v>29</v>
      </c>
      <c r="G116" s="28"/>
      <c r="H116" s="30"/>
      <c r="I116" s="18">
        <f t="shared" si="8"/>
        <v>1180</v>
      </c>
      <c r="J116" s="19"/>
    </row>
    <row r="117" spans="1:10" ht="12.75">
      <c r="A117" s="15"/>
      <c r="B117" s="16" t="s">
        <v>19</v>
      </c>
      <c r="C117" s="17">
        <v>167</v>
      </c>
      <c r="D117" s="17">
        <v>30</v>
      </c>
      <c r="E117" s="17"/>
      <c r="F117" s="17">
        <v>24</v>
      </c>
      <c r="G117" s="30"/>
      <c r="H117" s="30"/>
      <c r="I117" s="18">
        <f t="shared" si="8"/>
        <v>955</v>
      </c>
      <c r="J117" s="19"/>
    </row>
    <row r="118" spans="1:10" ht="12.75">
      <c r="A118" s="15"/>
      <c r="B118" s="16">
        <v>920</v>
      </c>
      <c r="C118" s="17">
        <v>130</v>
      </c>
      <c r="D118" s="17">
        <v>18</v>
      </c>
      <c r="E118" s="17"/>
      <c r="F118" s="17"/>
      <c r="G118" s="30"/>
      <c r="H118" s="30"/>
      <c r="I118" s="18">
        <f t="shared" si="8"/>
        <v>650</v>
      </c>
      <c r="J118" s="19"/>
    </row>
    <row r="119" spans="1:10" ht="12.75">
      <c r="A119" s="15"/>
      <c r="B119" s="21" t="s">
        <v>18</v>
      </c>
      <c r="C119" s="17">
        <v>30</v>
      </c>
      <c r="D119" s="17">
        <v>20</v>
      </c>
      <c r="E119" s="17"/>
      <c r="F119" s="17"/>
      <c r="G119" s="30"/>
      <c r="H119" s="30"/>
      <c r="I119" s="18">
        <f t="shared" si="8"/>
        <v>150</v>
      </c>
      <c r="J119" s="19">
        <f>SUM(I116:I119)</f>
        <v>2935</v>
      </c>
    </row>
    <row r="120" spans="1:10" ht="12.75">
      <c r="A120" s="15">
        <v>40723</v>
      </c>
      <c r="B120" s="16" t="s">
        <v>15</v>
      </c>
      <c r="C120" s="17">
        <v>605</v>
      </c>
      <c r="D120" s="17">
        <v>185</v>
      </c>
      <c r="E120" s="17"/>
      <c r="F120" s="17">
        <v>58</v>
      </c>
      <c r="G120" s="30"/>
      <c r="H120" s="30"/>
      <c r="I120" s="18">
        <f t="shared" si="8"/>
        <v>3315</v>
      </c>
      <c r="J120" s="19"/>
    </row>
    <row r="121" spans="1:10" ht="12.75">
      <c r="A121" s="15"/>
      <c r="B121" s="16" t="s">
        <v>19</v>
      </c>
      <c r="C121" s="17"/>
      <c r="D121" s="17"/>
      <c r="E121" s="17"/>
      <c r="F121" s="17"/>
      <c r="G121" s="30"/>
      <c r="H121" s="30"/>
      <c r="I121" s="18">
        <f t="shared" si="8"/>
        <v>0</v>
      </c>
      <c r="J121" s="19"/>
    </row>
    <row r="122" spans="1:10" ht="12.75">
      <c r="A122" s="15"/>
      <c r="B122" s="26">
        <v>920</v>
      </c>
      <c r="C122" s="17">
        <v>161</v>
      </c>
      <c r="D122" s="17">
        <v>6</v>
      </c>
      <c r="E122" s="17"/>
      <c r="F122" s="17"/>
      <c r="G122" s="30"/>
      <c r="H122" s="30"/>
      <c r="I122" s="18">
        <f t="shared" si="8"/>
        <v>805</v>
      </c>
      <c r="J122" s="19"/>
    </row>
    <row r="123" spans="1:10" ht="12.75">
      <c r="A123" s="15"/>
      <c r="B123" s="21" t="s">
        <v>18</v>
      </c>
      <c r="C123" s="17">
        <v>43</v>
      </c>
      <c r="D123" s="17">
        <v>37</v>
      </c>
      <c r="E123" s="17"/>
      <c r="F123" s="17"/>
      <c r="G123" s="30"/>
      <c r="H123" s="30"/>
      <c r="I123" s="18">
        <f t="shared" si="8"/>
        <v>215</v>
      </c>
      <c r="J123" s="19">
        <f>SUM(I120:I123)</f>
        <v>4335</v>
      </c>
    </row>
    <row r="124" spans="1:10" ht="12.75">
      <c r="A124" s="15">
        <v>40724</v>
      </c>
      <c r="B124" s="16" t="s">
        <v>15</v>
      </c>
      <c r="C124" s="17">
        <v>523</v>
      </c>
      <c r="D124" s="17">
        <v>145</v>
      </c>
      <c r="E124" s="17"/>
      <c r="F124" s="17">
        <v>82</v>
      </c>
      <c r="G124" s="30"/>
      <c r="H124" s="30"/>
      <c r="I124" s="18">
        <f t="shared" si="8"/>
        <v>3025</v>
      </c>
      <c r="J124" s="19"/>
    </row>
    <row r="125" spans="1:10" ht="12.75">
      <c r="A125" s="15"/>
      <c r="B125" s="16" t="s">
        <v>19</v>
      </c>
      <c r="C125" s="17">
        <v>0</v>
      </c>
      <c r="D125" s="17">
        <v>0</v>
      </c>
      <c r="E125" s="17">
        <v>0</v>
      </c>
      <c r="F125" s="17">
        <v>0</v>
      </c>
      <c r="G125" s="30">
        <v>0</v>
      </c>
      <c r="H125" s="30">
        <v>0</v>
      </c>
      <c r="I125" s="18">
        <v>0</v>
      </c>
      <c r="J125" s="19"/>
    </row>
    <row r="126" spans="1:10" ht="12.75">
      <c r="A126" s="15"/>
      <c r="B126" s="26">
        <v>920</v>
      </c>
      <c r="C126" s="17">
        <v>133</v>
      </c>
      <c r="D126" s="17">
        <v>30</v>
      </c>
      <c r="E126" s="17"/>
      <c r="F126" s="17"/>
      <c r="G126" s="30"/>
      <c r="H126" s="30"/>
      <c r="I126" s="18">
        <f t="shared" si="8"/>
        <v>665</v>
      </c>
      <c r="J126" s="19"/>
    </row>
    <row r="127" spans="1:10" ht="12.75">
      <c r="A127" s="15"/>
      <c r="B127" s="21" t="s">
        <v>18</v>
      </c>
      <c r="C127" s="17">
        <v>36</v>
      </c>
      <c r="D127" s="17">
        <v>14</v>
      </c>
      <c r="E127" s="17"/>
      <c r="F127" s="17"/>
      <c r="G127" s="30"/>
      <c r="H127" s="30"/>
      <c r="I127" s="18">
        <f t="shared" si="8"/>
        <v>180</v>
      </c>
      <c r="J127" s="19">
        <f>SUM(I124:I127)</f>
        <v>3870</v>
      </c>
    </row>
    <row r="128" spans="1:10" ht="12.75">
      <c r="A128" s="127" t="s">
        <v>20</v>
      </c>
      <c r="B128" s="127">
        <v>920</v>
      </c>
      <c r="C128" s="23">
        <f aca="true" t="shared" si="9" ref="C128:I128">SUM(C112:C127)</f>
        <v>2269</v>
      </c>
      <c r="D128" s="23">
        <f t="shared" si="9"/>
        <v>608</v>
      </c>
      <c r="E128" s="24">
        <f t="shared" si="9"/>
        <v>0</v>
      </c>
      <c r="F128" s="24">
        <f t="shared" si="9"/>
        <v>204</v>
      </c>
      <c r="G128" s="24">
        <f t="shared" si="9"/>
        <v>0</v>
      </c>
      <c r="H128" s="24">
        <f t="shared" si="9"/>
        <v>0</v>
      </c>
      <c r="I128" s="24">
        <f t="shared" si="9"/>
        <v>12365</v>
      </c>
      <c r="J128" s="25">
        <f>SUM(J115,J119,J123,J127)</f>
        <v>12365</v>
      </c>
    </row>
    <row r="129" spans="1:10" ht="12">
      <c r="A129" s="33"/>
      <c r="B129" s="34"/>
      <c r="C129" s="35">
        <f aca="true" t="shared" si="10" ref="C129:J129">SUM(C24,C53,C82,C111,C128)</f>
        <v>44840</v>
      </c>
      <c r="D129" s="35">
        <f t="shared" si="10"/>
        <v>6414</v>
      </c>
      <c r="E129" s="36">
        <f t="shared" si="10"/>
        <v>2</v>
      </c>
      <c r="F129" s="36">
        <f t="shared" si="10"/>
        <v>3914</v>
      </c>
      <c r="G129" s="36">
        <f t="shared" si="10"/>
        <v>67</v>
      </c>
      <c r="H129" s="36">
        <f t="shared" si="10"/>
        <v>0</v>
      </c>
      <c r="I129" s="36">
        <f t="shared" si="10"/>
        <v>243989</v>
      </c>
      <c r="J129" s="36">
        <f t="shared" si="10"/>
        <v>243989</v>
      </c>
    </row>
  </sheetData>
  <sheetProtection selectLockedCells="1" selectUnlockedCells="1"/>
  <mergeCells count="9">
    <mergeCell ref="A82:B82"/>
    <mergeCell ref="A111:B111"/>
    <mergeCell ref="A128:B128"/>
    <mergeCell ref="A1:J1"/>
    <mergeCell ref="A2:B2"/>
    <mergeCell ref="C2:D2"/>
    <mergeCell ref="E2:G2"/>
    <mergeCell ref="A24:B24"/>
    <mergeCell ref="A53:B5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3"/>
  <sheetViews>
    <sheetView zoomScalePageLayoutView="0" workbookViewId="0" topLeftCell="A103">
      <selection activeCell="E128" sqref="E128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0" customWidth="1"/>
    <col min="9" max="9" width="13.7109375" style="1" customWidth="1"/>
    <col min="10" max="10" width="11.140625" style="1" customWidth="1"/>
  </cols>
  <sheetData>
    <row r="1" spans="1:10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6.25">
      <c r="A2" s="125" t="s">
        <v>33</v>
      </c>
      <c r="B2" s="125"/>
      <c r="C2" s="126" t="s">
        <v>2</v>
      </c>
      <c r="D2" s="126"/>
      <c r="E2" s="126" t="s">
        <v>3</v>
      </c>
      <c r="F2" s="126"/>
      <c r="G2" s="126"/>
      <c r="H2" s="2"/>
      <c r="I2" s="3" t="s">
        <v>4</v>
      </c>
      <c r="J2" s="4" t="s">
        <v>5</v>
      </c>
    </row>
    <row r="3" spans="1:256" s="5" customFormat="1" ht="12.75">
      <c r="A3" s="4" t="s">
        <v>6</v>
      </c>
      <c r="B3" s="4" t="s">
        <v>7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14</v>
      </c>
      <c r="IM3"/>
      <c r="IN3"/>
      <c r="IO3"/>
      <c r="IP3"/>
      <c r="IQ3"/>
      <c r="IR3"/>
      <c r="IS3"/>
      <c r="IT3"/>
      <c r="IU3"/>
      <c r="IV3"/>
    </row>
    <row r="4" spans="1:10" ht="12.75">
      <c r="A4" s="39">
        <v>40725</v>
      </c>
      <c r="B4" s="40" t="s">
        <v>15</v>
      </c>
      <c r="C4" s="31">
        <v>456</v>
      </c>
      <c r="D4" s="31">
        <v>78</v>
      </c>
      <c r="E4" s="31"/>
      <c r="F4" s="31">
        <v>78</v>
      </c>
      <c r="G4" s="31">
        <v>2</v>
      </c>
      <c r="H4" s="31"/>
      <c r="I4" s="18">
        <f aca="true" t="shared" si="0" ref="I4:I15">SUM(C4*6,D4*0,E4*10,F4*7,G4*5)</f>
        <v>3292</v>
      </c>
      <c r="J4" s="41"/>
    </row>
    <row r="5" spans="1:10" ht="12.75">
      <c r="A5" s="42"/>
      <c r="B5" s="40" t="s">
        <v>17</v>
      </c>
      <c r="C5" s="31"/>
      <c r="D5" s="31">
        <v>3</v>
      </c>
      <c r="E5" s="31"/>
      <c r="F5" s="31"/>
      <c r="G5" s="31"/>
      <c r="H5" s="31"/>
      <c r="I5" s="18">
        <f t="shared" si="0"/>
        <v>0</v>
      </c>
      <c r="J5" s="41"/>
    </row>
    <row r="6" spans="1:10" ht="12.75">
      <c r="A6" s="43"/>
      <c r="B6" s="40">
        <v>920</v>
      </c>
      <c r="C6" s="31">
        <v>162</v>
      </c>
      <c r="D6" s="31">
        <v>18</v>
      </c>
      <c r="E6" s="31"/>
      <c r="F6" s="31"/>
      <c r="G6" s="31"/>
      <c r="H6" s="31"/>
      <c r="I6" s="18">
        <f t="shared" si="0"/>
        <v>972</v>
      </c>
      <c r="J6" s="19"/>
    </row>
    <row r="7" spans="1:10" ht="12.75">
      <c r="A7" s="43"/>
      <c r="B7" s="44" t="s">
        <v>18</v>
      </c>
      <c r="C7" s="31">
        <v>49</v>
      </c>
      <c r="D7" s="31">
        <v>17</v>
      </c>
      <c r="E7" s="31"/>
      <c r="F7" s="31"/>
      <c r="G7" s="31"/>
      <c r="H7" s="45"/>
      <c r="I7" s="18">
        <f t="shared" si="0"/>
        <v>294</v>
      </c>
      <c r="J7" s="19">
        <f>SUM(I4:I7)</f>
        <v>4558</v>
      </c>
    </row>
    <row r="8" spans="1:10" ht="12.75">
      <c r="A8" s="15">
        <v>40726</v>
      </c>
      <c r="B8" s="16" t="s">
        <v>15</v>
      </c>
      <c r="C8" s="17">
        <v>781</v>
      </c>
      <c r="D8" s="17">
        <v>80</v>
      </c>
      <c r="E8" s="17"/>
      <c r="F8" s="17">
        <v>132</v>
      </c>
      <c r="G8" s="17">
        <v>1</v>
      </c>
      <c r="H8" s="17"/>
      <c r="I8" s="18">
        <f t="shared" si="0"/>
        <v>5615</v>
      </c>
      <c r="J8" s="19"/>
    </row>
    <row r="9" spans="1:10" ht="12.75">
      <c r="A9" s="20"/>
      <c r="B9" s="16" t="s">
        <v>19</v>
      </c>
      <c r="C9" s="17">
        <v>779</v>
      </c>
      <c r="D9" s="17">
        <v>134</v>
      </c>
      <c r="E9" s="17"/>
      <c r="F9" s="17">
        <v>126</v>
      </c>
      <c r="G9" s="17"/>
      <c r="H9" s="17"/>
      <c r="I9" s="18">
        <f t="shared" si="0"/>
        <v>5556</v>
      </c>
      <c r="J9" s="19"/>
    </row>
    <row r="10" spans="1:10" ht="12.75">
      <c r="A10"/>
      <c r="B10" s="16">
        <v>920</v>
      </c>
      <c r="C10" s="17">
        <v>438</v>
      </c>
      <c r="D10" s="17">
        <v>16</v>
      </c>
      <c r="E10" s="17"/>
      <c r="F10" s="17"/>
      <c r="G10" s="17">
        <v>14</v>
      </c>
      <c r="H10" s="17"/>
      <c r="I10" s="18">
        <f t="shared" si="0"/>
        <v>2698</v>
      </c>
      <c r="J10" s="19"/>
    </row>
    <row r="11" spans="1:10" ht="12.75">
      <c r="A11"/>
      <c r="B11" s="21" t="s">
        <v>18</v>
      </c>
      <c r="C11" s="17">
        <v>164</v>
      </c>
      <c r="D11" s="17">
        <v>44</v>
      </c>
      <c r="E11" s="17"/>
      <c r="F11" s="17"/>
      <c r="G11" s="17"/>
      <c r="H11" s="17"/>
      <c r="I11" s="18">
        <f t="shared" si="0"/>
        <v>984</v>
      </c>
      <c r="J11" s="19">
        <f>SUM(I8:I11)</f>
        <v>14853</v>
      </c>
    </row>
    <row r="12" spans="1:10" ht="12.75">
      <c r="A12" s="15">
        <v>40727</v>
      </c>
      <c r="B12" s="16" t="s">
        <v>15</v>
      </c>
      <c r="C12" s="17">
        <v>1053</v>
      </c>
      <c r="D12" s="17">
        <v>69</v>
      </c>
      <c r="E12" s="17"/>
      <c r="F12" s="17">
        <v>197</v>
      </c>
      <c r="G12" s="17">
        <v>5</v>
      </c>
      <c r="H12" s="17"/>
      <c r="I12" s="18">
        <f t="shared" si="0"/>
        <v>7722</v>
      </c>
      <c r="J12" s="19"/>
    </row>
    <row r="13" spans="1:10" ht="12.75">
      <c r="A13"/>
      <c r="B13" s="16" t="s">
        <v>19</v>
      </c>
      <c r="C13" s="17">
        <v>709</v>
      </c>
      <c r="D13" s="17">
        <v>85</v>
      </c>
      <c r="E13" s="17"/>
      <c r="F13" s="17">
        <v>120</v>
      </c>
      <c r="G13" s="17">
        <v>2</v>
      </c>
      <c r="H13" s="17"/>
      <c r="I13" s="18">
        <f t="shared" si="0"/>
        <v>5104</v>
      </c>
      <c r="J13" s="19"/>
    </row>
    <row r="14" spans="1:10" ht="12.75">
      <c r="A14" s="15"/>
      <c r="B14" s="26">
        <v>920</v>
      </c>
      <c r="C14" s="17">
        <v>577</v>
      </c>
      <c r="D14" s="17">
        <v>59</v>
      </c>
      <c r="E14" s="17"/>
      <c r="F14" s="17"/>
      <c r="G14" s="17"/>
      <c r="H14" s="17"/>
      <c r="I14" s="18">
        <f t="shared" si="0"/>
        <v>3462</v>
      </c>
      <c r="J14" s="19"/>
    </row>
    <row r="15" spans="1:10" ht="12.75">
      <c r="A15" s="15"/>
      <c r="B15" s="21" t="s">
        <v>18</v>
      </c>
      <c r="C15" s="17">
        <v>253</v>
      </c>
      <c r="D15" s="17">
        <v>47</v>
      </c>
      <c r="E15" s="17"/>
      <c r="F15" s="17"/>
      <c r="G15" s="17"/>
      <c r="H15" s="17"/>
      <c r="I15" s="18">
        <f t="shared" si="0"/>
        <v>1518</v>
      </c>
      <c r="J15" s="19">
        <f>SUM(I12:I15)</f>
        <v>17806</v>
      </c>
    </row>
    <row r="16" spans="1:10" ht="12.75">
      <c r="A16" s="127" t="s">
        <v>20</v>
      </c>
      <c r="B16" s="127">
        <v>920</v>
      </c>
      <c r="C16" s="23">
        <f aca="true" t="shared" si="1" ref="C16:I16">SUM(C4:C15)</f>
        <v>5421</v>
      </c>
      <c r="D16" s="23">
        <f t="shared" si="1"/>
        <v>650</v>
      </c>
      <c r="E16" s="23">
        <f t="shared" si="1"/>
        <v>0</v>
      </c>
      <c r="F16" s="23">
        <f t="shared" si="1"/>
        <v>653</v>
      </c>
      <c r="G16" s="23">
        <f t="shared" si="1"/>
        <v>24</v>
      </c>
      <c r="H16" s="23">
        <f t="shared" si="1"/>
        <v>0</v>
      </c>
      <c r="I16" s="24">
        <f t="shared" si="1"/>
        <v>37217</v>
      </c>
      <c r="J16" s="25">
        <f>SUM(J7,J11,J15)</f>
        <v>37217</v>
      </c>
    </row>
    <row r="17" spans="1:10" ht="12.75">
      <c r="A17" s="15">
        <v>40728</v>
      </c>
      <c r="B17" s="16" t="s">
        <v>15</v>
      </c>
      <c r="C17" s="17">
        <v>57</v>
      </c>
      <c r="D17" s="17">
        <v>22</v>
      </c>
      <c r="E17" s="17"/>
      <c r="F17" s="17">
        <v>2</v>
      </c>
      <c r="G17" s="17"/>
      <c r="H17" s="17"/>
      <c r="I17" s="18">
        <f aca="true" t="shared" si="2" ref="I17:I44">SUM(C17*6,D17*0,E17*10,F17*7,G17*5)</f>
        <v>356</v>
      </c>
      <c r="J17" s="19"/>
    </row>
    <row r="18" spans="1:10" ht="12.75">
      <c r="A18" s="15"/>
      <c r="B18" s="16" t="s">
        <v>17</v>
      </c>
      <c r="C18" s="17">
        <v>41</v>
      </c>
      <c r="D18" s="17">
        <v>5</v>
      </c>
      <c r="E18" s="17"/>
      <c r="F18" s="17">
        <v>2</v>
      </c>
      <c r="G18" s="17"/>
      <c r="H18" s="17"/>
      <c r="I18" s="18">
        <f t="shared" si="2"/>
        <v>260</v>
      </c>
      <c r="J18" s="19"/>
    </row>
    <row r="19" spans="1:10" ht="12.75">
      <c r="A19" s="15"/>
      <c r="B19" s="16">
        <v>920</v>
      </c>
      <c r="C19" s="17">
        <v>32</v>
      </c>
      <c r="D19" s="17">
        <v>7</v>
      </c>
      <c r="E19" s="17"/>
      <c r="F19" s="17"/>
      <c r="G19" s="17"/>
      <c r="H19" s="17"/>
      <c r="I19" s="18">
        <f t="shared" si="2"/>
        <v>192</v>
      </c>
      <c r="J19" s="19"/>
    </row>
    <row r="20" spans="1:10" ht="12.75">
      <c r="A20" s="15"/>
      <c r="B20" s="21" t="s">
        <v>18</v>
      </c>
      <c r="C20" s="17">
        <v>28</v>
      </c>
      <c r="D20" s="17"/>
      <c r="E20" s="17"/>
      <c r="F20" s="17"/>
      <c r="G20" s="17"/>
      <c r="H20" s="17"/>
      <c r="I20" s="18">
        <f t="shared" si="2"/>
        <v>168</v>
      </c>
      <c r="J20" s="19">
        <f>SUM(I17:I20)</f>
        <v>976</v>
      </c>
    </row>
    <row r="21" spans="1:10" ht="12.75">
      <c r="A21" s="15">
        <v>40729</v>
      </c>
      <c r="B21" s="16" t="s">
        <v>15</v>
      </c>
      <c r="C21" s="17">
        <v>200</v>
      </c>
      <c r="D21" s="17">
        <v>40</v>
      </c>
      <c r="E21" s="17"/>
      <c r="F21" s="17">
        <v>24</v>
      </c>
      <c r="G21" s="17">
        <v>1</v>
      </c>
      <c r="H21" s="17"/>
      <c r="I21" s="18">
        <f t="shared" si="2"/>
        <v>1373</v>
      </c>
      <c r="J21" s="19"/>
    </row>
    <row r="22" spans="1:10" ht="12.75">
      <c r="A22" s="15"/>
      <c r="B22" s="16" t="s">
        <v>17</v>
      </c>
      <c r="C22" s="17">
        <v>128</v>
      </c>
      <c r="D22" s="17">
        <v>16</v>
      </c>
      <c r="E22" s="17"/>
      <c r="F22" s="17">
        <v>16</v>
      </c>
      <c r="G22" s="17"/>
      <c r="H22" s="17"/>
      <c r="I22" s="18">
        <f t="shared" si="2"/>
        <v>880</v>
      </c>
      <c r="J22" s="19"/>
    </row>
    <row r="23" spans="1:10" ht="12.75">
      <c r="A23" s="15"/>
      <c r="B23" s="16">
        <v>920</v>
      </c>
      <c r="C23" s="17">
        <v>193</v>
      </c>
      <c r="D23" s="17">
        <v>16</v>
      </c>
      <c r="E23" s="17"/>
      <c r="F23" s="17"/>
      <c r="G23" s="17"/>
      <c r="H23" s="17"/>
      <c r="I23" s="18">
        <f t="shared" si="2"/>
        <v>1158</v>
      </c>
      <c r="J23" s="19"/>
    </row>
    <row r="24" spans="1:10" ht="12.75">
      <c r="A24" s="15"/>
      <c r="B24" s="21" t="s">
        <v>18</v>
      </c>
      <c r="C24" s="17">
        <v>44</v>
      </c>
      <c r="D24" s="17">
        <v>8</v>
      </c>
      <c r="E24" s="17"/>
      <c r="F24" s="17"/>
      <c r="G24" s="17"/>
      <c r="H24" s="17"/>
      <c r="I24" s="18">
        <f t="shared" si="2"/>
        <v>264</v>
      </c>
      <c r="J24" s="19">
        <f>SUM(I21:I24)</f>
        <v>3675</v>
      </c>
    </row>
    <row r="25" spans="1:10" ht="12.75">
      <c r="A25" s="15">
        <v>40730</v>
      </c>
      <c r="B25" s="16" t="s">
        <v>15</v>
      </c>
      <c r="C25" s="17">
        <v>518</v>
      </c>
      <c r="D25" s="17">
        <v>85</v>
      </c>
      <c r="E25" s="17"/>
      <c r="F25" s="17">
        <v>61</v>
      </c>
      <c r="G25" s="17"/>
      <c r="H25" s="17"/>
      <c r="I25" s="18">
        <f t="shared" si="2"/>
        <v>3535</v>
      </c>
      <c r="J25" s="19"/>
    </row>
    <row r="26" spans="1:10" ht="12.75">
      <c r="A26" s="15"/>
      <c r="B26" s="16" t="s">
        <v>19</v>
      </c>
      <c r="C26" s="17"/>
      <c r="D26" s="17"/>
      <c r="E26" s="17"/>
      <c r="F26" s="17"/>
      <c r="G26" s="17"/>
      <c r="H26" s="17"/>
      <c r="I26" s="18">
        <f t="shared" si="2"/>
        <v>0</v>
      </c>
      <c r="J26" s="19"/>
    </row>
    <row r="27" spans="1:10" ht="12.75">
      <c r="A27" s="15"/>
      <c r="B27" s="16">
        <v>920</v>
      </c>
      <c r="C27" s="17">
        <v>231</v>
      </c>
      <c r="D27" s="17">
        <v>19</v>
      </c>
      <c r="E27" s="17"/>
      <c r="F27" s="17">
        <v>1</v>
      </c>
      <c r="G27" s="17"/>
      <c r="H27" s="17"/>
      <c r="I27" s="18">
        <f t="shared" si="2"/>
        <v>1393</v>
      </c>
      <c r="J27" s="19"/>
    </row>
    <row r="28" spans="1:10" ht="12.75">
      <c r="A28" s="15"/>
      <c r="B28" s="21" t="s">
        <v>18</v>
      </c>
      <c r="C28" s="17">
        <v>51</v>
      </c>
      <c r="D28" s="17">
        <v>20</v>
      </c>
      <c r="E28" s="17"/>
      <c r="F28" s="17"/>
      <c r="G28" s="17"/>
      <c r="H28" s="17"/>
      <c r="I28" s="18">
        <f t="shared" si="2"/>
        <v>306</v>
      </c>
      <c r="J28" s="19">
        <f>SUM(I25:I28)</f>
        <v>5234</v>
      </c>
    </row>
    <row r="29" spans="1:10" ht="12.75">
      <c r="A29" s="15">
        <v>40731</v>
      </c>
      <c r="B29" s="16" t="s">
        <v>15</v>
      </c>
      <c r="C29" s="28">
        <v>36</v>
      </c>
      <c r="D29" s="28">
        <v>5</v>
      </c>
      <c r="E29" s="28"/>
      <c r="F29" s="28">
        <v>6</v>
      </c>
      <c r="G29" s="28"/>
      <c r="H29" s="17"/>
      <c r="I29" s="18">
        <f t="shared" si="2"/>
        <v>258</v>
      </c>
      <c r="J29" s="19"/>
    </row>
    <row r="30" spans="1:10" ht="12.75">
      <c r="A30" s="15"/>
      <c r="B30" s="16" t="s">
        <v>19</v>
      </c>
      <c r="C30" s="28">
        <v>42</v>
      </c>
      <c r="D30" s="28">
        <v>17</v>
      </c>
      <c r="E30" s="28"/>
      <c r="F30" s="28">
        <v>10</v>
      </c>
      <c r="G30" s="28"/>
      <c r="H30" s="17"/>
      <c r="I30" s="18">
        <f t="shared" si="2"/>
        <v>322</v>
      </c>
      <c r="J30" s="19"/>
    </row>
    <row r="31" spans="1:10" ht="12.75">
      <c r="A31" s="15"/>
      <c r="B31" s="16">
        <v>920</v>
      </c>
      <c r="C31" s="17">
        <v>63</v>
      </c>
      <c r="D31" s="17">
        <v>9</v>
      </c>
      <c r="E31" s="17"/>
      <c r="F31" s="17"/>
      <c r="G31" s="17"/>
      <c r="H31" s="17"/>
      <c r="I31" s="18">
        <f t="shared" si="2"/>
        <v>378</v>
      </c>
      <c r="J31" s="19"/>
    </row>
    <row r="32" spans="1:10" ht="12.75">
      <c r="A32" s="15"/>
      <c r="B32" s="21" t="s">
        <v>18</v>
      </c>
      <c r="C32" s="17">
        <v>14</v>
      </c>
      <c r="D32" s="17">
        <v>5</v>
      </c>
      <c r="E32" s="17"/>
      <c r="F32" s="17"/>
      <c r="G32" s="17"/>
      <c r="H32" s="17"/>
      <c r="I32" s="18">
        <f t="shared" si="2"/>
        <v>84</v>
      </c>
      <c r="J32" s="19">
        <f>SUM(I29:I32)</f>
        <v>1042</v>
      </c>
    </row>
    <row r="33" spans="1:10" ht="12.75">
      <c r="A33" s="15">
        <v>40732</v>
      </c>
      <c r="B33" s="16" t="s">
        <v>15</v>
      </c>
      <c r="C33" s="17">
        <v>297</v>
      </c>
      <c r="D33" s="17">
        <v>54</v>
      </c>
      <c r="E33" s="17"/>
      <c r="F33" s="17">
        <v>37</v>
      </c>
      <c r="G33" s="17">
        <v>1</v>
      </c>
      <c r="H33" s="28"/>
      <c r="I33" s="18">
        <f t="shared" si="2"/>
        <v>2046</v>
      </c>
      <c r="J33" s="19"/>
    </row>
    <row r="34" spans="1:10" ht="12.75">
      <c r="A34" s="15"/>
      <c r="B34" s="16" t="s">
        <v>17</v>
      </c>
      <c r="C34" s="17">
        <v>300</v>
      </c>
      <c r="D34" s="17">
        <v>27</v>
      </c>
      <c r="E34" s="17"/>
      <c r="F34" s="17">
        <v>18</v>
      </c>
      <c r="G34" s="17"/>
      <c r="H34" s="28"/>
      <c r="I34" s="18">
        <f t="shared" si="2"/>
        <v>1926</v>
      </c>
      <c r="J34" s="19"/>
    </row>
    <row r="35" spans="1:10" ht="12.75">
      <c r="A35" s="15"/>
      <c r="B35" s="16">
        <v>920</v>
      </c>
      <c r="C35" s="17">
        <v>251</v>
      </c>
      <c r="D35" s="17">
        <v>17</v>
      </c>
      <c r="E35" s="17"/>
      <c r="F35" s="17"/>
      <c r="G35" s="17"/>
      <c r="H35" s="28"/>
      <c r="I35" s="18">
        <f t="shared" si="2"/>
        <v>1506</v>
      </c>
      <c r="J35" s="19"/>
    </row>
    <row r="36" spans="1:10" ht="12.75">
      <c r="A36" s="15"/>
      <c r="B36" s="21" t="s">
        <v>18</v>
      </c>
      <c r="C36" s="17">
        <v>45</v>
      </c>
      <c r="D36" s="17">
        <v>23</v>
      </c>
      <c r="E36" s="17"/>
      <c r="F36" s="17"/>
      <c r="G36" s="17"/>
      <c r="H36" s="28"/>
      <c r="I36" s="18">
        <f t="shared" si="2"/>
        <v>270</v>
      </c>
      <c r="J36" s="19">
        <f>SUM(I33:I36)</f>
        <v>5748</v>
      </c>
    </row>
    <row r="37" spans="1:10" ht="12.75">
      <c r="A37" s="15">
        <v>40733</v>
      </c>
      <c r="B37" s="16" t="s">
        <v>15</v>
      </c>
      <c r="C37" s="17">
        <v>755</v>
      </c>
      <c r="D37" s="17">
        <v>89</v>
      </c>
      <c r="E37" s="17"/>
      <c r="F37" s="17">
        <v>147</v>
      </c>
      <c r="G37" s="17">
        <v>1</v>
      </c>
      <c r="H37" s="29"/>
      <c r="I37" s="18">
        <f t="shared" si="2"/>
        <v>5564</v>
      </c>
      <c r="J37" s="19"/>
    </row>
    <row r="38" spans="1:10" ht="12.75">
      <c r="A38" s="15"/>
      <c r="B38" s="16" t="s">
        <v>17</v>
      </c>
      <c r="C38" s="28">
        <v>783</v>
      </c>
      <c r="D38" s="28">
        <v>50</v>
      </c>
      <c r="E38" s="28"/>
      <c r="F38" s="28">
        <v>140</v>
      </c>
      <c r="G38" s="28"/>
      <c r="H38" s="17"/>
      <c r="I38" s="18">
        <f t="shared" si="2"/>
        <v>5678</v>
      </c>
      <c r="J38" s="19"/>
    </row>
    <row r="39" spans="1:10" ht="12.75">
      <c r="A39" s="15"/>
      <c r="B39" s="16">
        <v>920</v>
      </c>
      <c r="C39" s="28">
        <v>496</v>
      </c>
      <c r="D39" s="28">
        <v>34</v>
      </c>
      <c r="E39" s="28"/>
      <c r="F39" s="28"/>
      <c r="G39" s="28"/>
      <c r="H39" s="17"/>
      <c r="I39" s="18">
        <f t="shared" si="2"/>
        <v>2976</v>
      </c>
      <c r="J39" s="19"/>
    </row>
    <row r="40" spans="1:10" ht="12.75">
      <c r="A40" s="15"/>
      <c r="B40" s="21" t="s">
        <v>18</v>
      </c>
      <c r="C40" s="28">
        <v>211</v>
      </c>
      <c r="D40" s="28">
        <v>31</v>
      </c>
      <c r="E40" s="28"/>
      <c r="F40" s="28"/>
      <c r="G40" s="28"/>
      <c r="H40" s="17"/>
      <c r="I40" s="18">
        <f t="shared" si="2"/>
        <v>1266</v>
      </c>
      <c r="J40" s="19">
        <f>SUM(I37:I40)</f>
        <v>15484</v>
      </c>
    </row>
    <row r="41" spans="1:10" ht="12.75">
      <c r="A41" s="15">
        <v>40734</v>
      </c>
      <c r="B41" s="16" t="s">
        <v>15</v>
      </c>
      <c r="C41" s="28">
        <v>1006</v>
      </c>
      <c r="D41" s="28">
        <v>126</v>
      </c>
      <c r="E41" s="28"/>
      <c r="F41" s="28">
        <v>185</v>
      </c>
      <c r="G41" s="28">
        <v>4</v>
      </c>
      <c r="H41" s="17"/>
      <c r="I41" s="18">
        <f t="shared" si="2"/>
        <v>7351</v>
      </c>
      <c r="J41" s="19"/>
    </row>
    <row r="42" spans="1:10" ht="12.75">
      <c r="A42" s="15"/>
      <c r="B42" s="16" t="s">
        <v>19</v>
      </c>
      <c r="C42" s="17">
        <v>987</v>
      </c>
      <c r="D42" s="17">
        <v>159</v>
      </c>
      <c r="E42" s="17"/>
      <c r="F42" s="17">
        <v>147</v>
      </c>
      <c r="G42" s="30">
        <v>2</v>
      </c>
      <c r="H42" s="17"/>
      <c r="I42" s="18">
        <f t="shared" si="2"/>
        <v>6961</v>
      </c>
      <c r="J42" s="19"/>
    </row>
    <row r="43" spans="1:10" ht="12.75">
      <c r="A43" s="15"/>
      <c r="B43" s="16">
        <v>920</v>
      </c>
      <c r="C43" s="17">
        <v>781</v>
      </c>
      <c r="D43" s="17">
        <v>24</v>
      </c>
      <c r="E43" s="17"/>
      <c r="F43" s="17"/>
      <c r="G43" s="30"/>
      <c r="H43" s="17"/>
      <c r="I43" s="18">
        <f t="shared" si="2"/>
        <v>4686</v>
      </c>
      <c r="J43" s="19"/>
    </row>
    <row r="44" spans="1:10" ht="12.75">
      <c r="A44" s="15"/>
      <c r="B44" s="21" t="s">
        <v>18</v>
      </c>
      <c r="C44" s="17">
        <v>228</v>
      </c>
      <c r="D44" s="17">
        <v>81</v>
      </c>
      <c r="E44" s="17"/>
      <c r="F44" s="17">
        <v>1</v>
      </c>
      <c r="G44" s="30"/>
      <c r="H44" s="17"/>
      <c r="I44" s="18">
        <f t="shared" si="2"/>
        <v>1375</v>
      </c>
      <c r="J44" s="19">
        <f>SUM(I41:I44)</f>
        <v>20373</v>
      </c>
    </row>
    <row r="45" spans="1:10" ht="12.75">
      <c r="A45" s="127" t="s">
        <v>20</v>
      </c>
      <c r="B45" s="127">
        <v>920</v>
      </c>
      <c r="C45" s="23">
        <f aca="true" t="shared" si="3" ref="C45:I45">SUM(C17:C44)</f>
        <v>7818</v>
      </c>
      <c r="D45" s="23">
        <f t="shared" si="3"/>
        <v>989</v>
      </c>
      <c r="E45" s="23">
        <f t="shared" si="3"/>
        <v>0</v>
      </c>
      <c r="F45" s="23">
        <f t="shared" si="3"/>
        <v>797</v>
      </c>
      <c r="G45" s="23">
        <f t="shared" si="3"/>
        <v>9</v>
      </c>
      <c r="H45" s="23">
        <f t="shared" si="3"/>
        <v>0</v>
      </c>
      <c r="I45" s="24">
        <f t="shared" si="3"/>
        <v>52532</v>
      </c>
      <c r="J45" s="25">
        <f>SUM(J20,J24,J28,J32,J36,J40,J44)</f>
        <v>52532</v>
      </c>
    </row>
    <row r="46" spans="1:10" ht="12.75">
      <c r="A46" s="15">
        <v>40735</v>
      </c>
      <c r="B46" s="16" t="s">
        <v>15</v>
      </c>
      <c r="C46" s="17">
        <v>407</v>
      </c>
      <c r="D46" s="17">
        <v>71</v>
      </c>
      <c r="E46" s="17">
        <v>1</v>
      </c>
      <c r="F46" s="17">
        <v>110</v>
      </c>
      <c r="G46" s="30"/>
      <c r="H46" s="17"/>
      <c r="I46" s="18">
        <f aca="true" t="shared" si="4" ref="I46:I73">SUM(C46*6,D46*0,E46*10,F46*7,G46*5)</f>
        <v>3222</v>
      </c>
      <c r="J46" s="19"/>
    </row>
    <row r="47" spans="1:10" ht="12.75">
      <c r="A47" s="15"/>
      <c r="B47" s="16" t="s">
        <v>19</v>
      </c>
      <c r="C47" s="17">
        <v>372</v>
      </c>
      <c r="D47" s="17">
        <v>48</v>
      </c>
      <c r="E47" s="17"/>
      <c r="F47" s="17"/>
      <c r="G47" s="30"/>
      <c r="H47" s="17"/>
      <c r="I47" s="18">
        <f t="shared" si="4"/>
        <v>2232</v>
      </c>
      <c r="J47" s="19"/>
    </row>
    <row r="48" spans="1:10" ht="12.75">
      <c r="A48" s="15"/>
      <c r="B48" s="26">
        <v>920</v>
      </c>
      <c r="C48" s="17">
        <v>392</v>
      </c>
      <c r="D48" s="17">
        <v>11</v>
      </c>
      <c r="E48" s="17"/>
      <c r="F48" s="17"/>
      <c r="G48" s="30"/>
      <c r="H48" s="17"/>
      <c r="I48" s="18">
        <f t="shared" si="4"/>
        <v>2352</v>
      </c>
      <c r="J48" s="19"/>
    </row>
    <row r="49" spans="1:10" ht="12.75">
      <c r="A49" s="15"/>
      <c r="B49" s="21" t="s">
        <v>18</v>
      </c>
      <c r="C49" s="17">
        <v>113</v>
      </c>
      <c r="D49" s="17">
        <v>12</v>
      </c>
      <c r="E49" s="17"/>
      <c r="F49" s="17"/>
      <c r="G49" s="30"/>
      <c r="H49" s="17"/>
      <c r="I49" s="18">
        <f t="shared" si="4"/>
        <v>678</v>
      </c>
      <c r="J49" s="19">
        <f>SUM(I46:I49)</f>
        <v>8484</v>
      </c>
    </row>
    <row r="50" spans="1:10" ht="12.75">
      <c r="A50" s="15">
        <v>40736</v>
      </c>
      <c r="B50" s="16" t="s">
        <v>15</v>
      </c>
      <c r="C50" s="17">
        <v>425</v>
      </c>
      <c r="D50" s="17">
        <v>64</v>
      </c>
      <c r="E50" s="17"/>
      <c r="F50" s="17">
        <v>52</v>
      </c>
      <c r="G50" s="30"/>
      <c r="H50" s="17"/>
      <c r="I50" s="18">
        <f t="shared" si="4"/>
        <v>2914</v>
      </c>
      <c r="J50" s="19"/>
    </row>
    <row r="51" spans="1:10" ht="12.75">
      <c r="A51" s="15"/>
      <c r="B51" s="16" t="s">
        <v>17</v>
      </c>
      <c r="C51" s="17">
        <v>396</v>
      </c>
      <c r="D51" s="17">
        <v>86</v>
      </c>
      <c r="E51" s="17"/>
      <c r="F51" s="17">
        <v>52</v>
      </c>
      <c r="G51" s="30"/>
      <c r="H51" s="17"/>
      <c r="I51" s="18">
        <f t="shared" si="4"/>
        <v>2740</v>
      </c>
      <c r="J51" s="19"/>
    </row>
    <row r="52" spans="1:10" ht="12.75">
      <c r="A52" s="15"/>
      <c r="B52" s="16">
        <v>920</v>
      </c>
      <c r="C52" s="17">
        <v>469</v>
      </c>
      <c r="D52" s="17">
        <v>49</v>
      </c>
      <c r="E52" s="17"/>
      <c r="F52" s="17"/>
      <c r="G52" s="30"/>
      <c r="H52" s="28"/>
      <c r="I52" s="18">
        <f t="shared" si="4"/>
        <v>2814</v>
      </c>
      <c r="J52" s="19"/>
    </row>
    <row r="53" spans="1:10" ht="12.75">
      <c r="A53" s="15"/>
      <c r="B53" s="21" t="s">
        <v>18</v>
      </c>
      <c r="C53" s="28">
        <v>103</v>
      </c>
      <c r="D53" s="28">
        <v>12</v>
      </c>
      <c r="E53" s="28"/>
      <c r="F53" s="28"/>
      <c r="G53" s="30"/>
      <c r="H53" s="28"/>
      <c r="I53" s="18">
        <f t="shared" si="4"/>
        <v>618</v>
      </c>
      <c r="J53" s="19">
        <f>SUM(I50:I53)</f>
        <v>9086</v>
      </c>
    </row>
    <row r="54" spans="1:10" ht="15.75">
      <c r="A54" s="15">
        <v>40737</v>
      </c>
      <c r="B54" s="16" t="s">
        <v>15</v>
      </c>
      <c r="C54" s="28">
        <v>379</v>
      </c>
      <c r="D54" s="28">
        <v>86</v>
      </c>
      <c r="E54" s="28"/>
      <c r="F54" s="28">
        <v>116</v>
      </c>
      <c r="G54" s="30">
        <v>1</v>
      </c>
      <c r="H54" s="48"/>
      <c r="I54" s="18">
        <f t="shared" si="4"/>
        <v>3091</v>
      </c>
      <c r="J54" s="19"/>
    </row>
    <row r="55" spans="1:10" ht="12.75">
      <c r="A55" s="15"/>
      <c r="B55" s="16" t="s">
        <v>17</v>
      </c>
      <c r="C55" s="28">
        <v>521</v>
      </c>
      <c r="D55" s="28">
        <v>78</v>
      </c>
      <c r="E55" s="28"/>
      <c r="F55" s="28"/>
      <c r="G55" s="30"/>
      <c r="H55" s="28"/>
      <c r="I55" s="18">
        <f t="shared" si="4"/>
        <v>3126</v>
      </c>
      <c r="J55" s="19"/>
    </row>
    <row r="56" spans="1:10" ht="12.75">
      <c r="A56" s="15"/>
      <c r="B56" s="16">
        <v>920</v>
      </c>
      <c r="C56" s="28">
        <v>372</v>
      </c>
      <c r="D56" s="28">
        <v>36</v>
      </c>
      <c r="E56" s="28"/>
      <c r="F56" s="28"/>
      <c r="G56" s="30"/>
      <c r="H56" s="28"/>
      <c r="I56" s="18">
        <f t="shared" si="4"/>
        <v>2232</v>
      </c>
      <c r="J56" s="19"/>
    </row>
    <row r="57" spans="1:10" ht="12.75">
      <c r="A57" s="15"/>
      <c r="B57" s="21" t="s">
        <v>18</v>
      </c>
      <c r="C57" s="28">
        <v>83</v>
      </c>
      <c r="D57" s="28">
        <v>18</v>
      </c>
      <c r="E57" s="28"/>
      <c r="F57" s="28"/>
      <c r="G57" s="30"/>
      <c r="H57" s="28"/>
      <c r="I57" s="18">
        <f t="shared" si="4"/>
        <v>498</v>
      </c>
      <c r="J57" s="19">
        <f>SUM(I54:I57)</f>
        <v>8947</v>
      </c>
    </row>
    <row r="58" spans="1:10" ht="12.75">
      <c r="A58" s="15">
        <v>40738</v>
      </c>
      <c r="B58" s="16" t="s">
        <v>15</v>
      </c>
      <c r="C58" s="28">
        <v>473</v>
      </c>
      <c r="D58" s="28">
        <v>75</v>
      </c>
      <c r="E58" s="28"/>
      <c r="F58" s="28">
        <v>81</v>
      </c>
      <c r="G58" s="28">
        <v>1</v>
      </c>
      <c r="H58" s="30"/>
      <c r="I58" s="18">
        <f t="shared" si="4"/>
        <v>3410</v>
      </c>
      <c r="J58" s="19"/>
    </row>
    <row r="59" spans="1:10" ht="12.75">
      <c r="A59" s="15"/>
      <c r="B59" s="16" t="s">
        <v>19</v>
      </c>
      <c r="C59" s="28">
        <v>443</v>
      </c>
      <c r="D59" s="28">
        <v>98</v>
      </c>
      <c r="E59" s="28"/>
      <c r="F59" s="28">
        <v>51</v>
      </c>
      <c r="G59" s="28"/>
      <c r="H59" s="30"/>
      <c r="I59" s="18">
        <f t="shared" si="4"/>
        <v>3015</v>
      </c>
      <c r="J59" s="19"/>
    </row>
    <row r="60" spans="1:10" ht="12.75">
      <c r="A60" s="15"/>
      <c r="B60" s="16">
        <v>920</v>
      </c>
      <c r="C60" s="17">
        <v>408</v>
      </c>
      <c r="D60" s="17">
        <v>57</v>
      </c>
      <c r="E60" s="17"/>
      <c r="F60" s="17"/>
      <c r="G60" s="17"/>
      <c r="H60" s="30"/>
      <c r="I60" s="18">
        <f t="shared" si="4"/>
        <v>2448</v>
      </c>
      <c r="J60" s="19"/>
    </row>
    <row r="61" spans="1:10" ht="12.75">
      <c r="A61" s="15"/>
      <c r="B61" s="21" t="s">
        <v>18</v>
      </c>
      <c r="C61" s="17">
        <v>115</v>
      </c>
      <c r="D61" s="17">
        <v>56</v>
      </c>
      <c r="E61" s="17"/>
      <c r="F61" s="17"/>
      <c r="G61" s="17"/>
      <c r="H61" s="30"/>
      <c r="I61" s="18">
        <f t="shared" si="4"/>
        <v>690</v>
      </c>
      <c r="J61" s="19">
        <f>SUM(I58:I61)</f>
        <v>9563</v>
      </c>
    </row>
    <row r="62" spans="1:10" ht="12.75">
      <c r="A62" s="15">
        <v>40739</v>
      </c>
      <c r="B62" s="16" t="s">
        <v>15</v>
      </c>
      <c r="C62" s="17">
        <v>755</v>
      </c>
      <c r="D62" s="17">
        <v>77</v>
      </c>
      <c r="E62" s="17"/>
      <c r="F62" s="17">
        <v>97</v>
      </c>
      <c r="G62" s="17">
        <v>7</v>
      </c>
      <c r="H62" s="30"/>
      <c r="I62" s="18">
        <f t="shared" si="4"/>
        <v>5244</v>
      </c>
      <c r="J62" s="19"/>
    </row>
    <row r="63" spans="1:10" ht="12.75">
      <c r="A63" s="15"/>
      <c r="B63" s="16" t="s">
        <v>17</v>
      </c>
      <c r="C63" s="17">
        <v>404</v>
      </c>
      <c r="D63" s="17">
        <v>65</v>
      </c>
      <c r="E63" s="17"/>
      <c r="F63" s="17">
        <v>43</v>
      </c>
      <c r="G63" s="17"/>
      <c r="H63" s="30"/>
      <c r="I63" s="18">
        <f t="shared" si="4"/>
        <v>2725</v>
      </c>
      <c r="J63" s="19"/>
    </row>
    <row r="64" spans="1:10" ht="12.75">
      <c r="A64" s="15"/>
      <c r="B64" s="16">
        <v>920</v>
      </c>
      <c r="C64" s="17">
        <v>448</v>
      </c>
      <c r="D64" s="17">
        <v>37</v>
      </c>
      <c r="E64" s="17"/>
      <c r="F64" s="17"/>
      <c r="G64" s="17"/>
      <c r="H64" s="30"/>
      <c r="I64" s="18">
        <f t="shared" si="4"/>
        <v>2688</v>
      </c>
      <c r="J64" s="19"/>
    </row>
    <row r="65" spans="1:10" ht="12.75">
      <c r="A65" s="15"/>
      <c r="B65" s="21" t="s">
        <v>18</v>
      </c>
      <c r="C65" s="17">
        <v>151</v>
      </c>
      <c r="D65" s="17">
        <v>40</v>
      </c>
      <c r="E65" s="17"/>
      <c r="F65" s="17"/>
      <c r="G65" s="17"/>
      <c r="H65" s="30"/>
      <c r="I65" s="18">
        <f t="shared" si="4"/>
        <v>906</v>
      </c>
      <c r="J65" s="19">
        <f>SUM(I62:I65)</f>
        <v>11563</v>
      </c>
    </row>
    <row r="66" spans="1:10" ht="12.75">
      <c r="A66" s="15">
        <v>40740</v>
      </c>
      <c r="B66" s="16" t="s">
        <v>15</v>
      </c>
      <c r="C66" s="17">
        <v>1245</v>
      </c>
      <c r="D66" s="17">
        <v>117</v>
      </c>
      <c r="E66" s="17"/>
      <c r="F66" s="17">
        <v>156</v>
      </c>
      <c r="G66" s="17">
        <v>1</v>
      </c>
      <c r="H66" s="29"/>
      <c r="I66" s="18">
        <f t="shared" si="4"/>
        <v>8567</v>
      </c>
      <c r="J66" s="19"/>
    </row>
    <row r="67" spans="1:10" ht="12.75">
      <c r="A67" s="15"/>
      <c r="B67" s="16" t="s">
        <v>17</v>
      </c>
      <c r="C67" s="28">
        <v>1030</v>
      </c>
      <c r="D67" s="28">
        <v>64</v>
      </c>
      <c r="E67" s="28">
        <v>2</v>
      </c>
      <c r="F67" s="28">
        <v>143</v>
      </c>
      <c r="G67" s="28">
        <v>2</v>
      </c>
      <c r="H67" s="30"/>
      <c r="I67" s="18">
        <f t="shared" si="4"/>
        <v>7211</v>
      </c>
      <c r="J67" s="19"/>
    </row>
    <row r="68" spans="1:10" ht="12.75">
      <c r="A68" s="15"/>
      <c r="B68" s="16">
        <v>920</v>
      </c>
      <c r="C68" s="28">
        <v>776</v>
      </c>
      <c r="D68" s="28">
        <v>69</v>
      </c>
      <c r="E68" s="28"/>
      <c r="F68" s="28"/>
      <c r="G68" s="28"/>
      <c r="H68" s="30"/>
      <c r="I68" s="18">
        <f t="shared" si="4"/>
        <v>4656</v>
      </c>
      <c r="J68" s="19"/>
    </row>
    <row r="69" spans="1:10" ht="12.75">
      <c r="A69" s="15"/>
      <c r="B69" s="21" t="s">
        <v>18</v>
      </c>
      <c r="C69" s="28">
        <v>190</v>
      </c>
      <c r="D69" s="28">
        <v>44</v>
      </c>
      <c r="E69" s="28"/>
      <c r="F69" s="28"/>
      <c r="G69" s="28"/>
      <c r="H69" s="30"/>
      <c r="I69" s="18">
        <f t="shared" si="4"/>
        <v>1140</v>
      </c>
      <c r="J69" s="19">
        <f>SUM(I66:I69)</f>
        <v>21574</v>
      </c>
    </row>
    <row r="70" spans="1:10" ht="12.75">
      <c r="A70" s="15">
        <v>40741</v>
      </c>
      <c r="B70" s="16" t="s">
        <v>15</v>
      </c>
      <c r="C70" s="28">
        <v>1536</v>
      </c>
      <c r="D70" s="28">
        <v>85</v>
      </c>
      <c r="E70" s="28"/>
      <c r="F70" s="28">
        <v>178</v>
      </c>
      <c r="G70" s="28">
        <v>3</v>
      </c>
      <c r="H70" s="31"/>
      <c r="I70" s="18">
        <f t="shared" si="4"/>
        <v>10477</v>
      </c>
      <c r="J70" s="19"/>
    </row>
    <row r="71" spans="1:10" ht="12.75">
      <c r="A71" s="15"/>
      <c r="B71" s="16" t="s">
        <v>19</v>
      </c>
      <c r="C71" s="17">
        <v>1284</v>
      </c>
      <c r="D71" s="17">
        <v>129</v>
      </c>
      <c r="E71" s="17"/>
      <c r="F71" s="17">
        <v>165</v>
      </c>
      <c r="G71" s="30">
        <v>4</v>
      </c>
      <c r="H71" s="31"/>
      <c r="I71" s="18">
        <f t="shared" si="4"/>
        <v>8879</v>
      </c>
      <c r="J71" s="19"/>
    </row>
    <row r="72" spans="1:10" ht="12.75">
      <c r="A72" s="15"/>
      <c r="B72" s="16">
        <v>920</v>
      </c>
      <c r="C72" s="17">
        <v>1247</v>
      </c>
      <c r="D72" s="17">
        <v>92</v>
      </c>
      <c r="E72" s="17"/>
      <c r="F72" s="17"/>
      <c r="G72" s="30"/>
      <c r="H72" s="30"/>
      <c r="I72" s="18">
        <f t="shared" si="4"/>
        <v>7482</v>
      </c>
      <c r="J72" s="19"/>
    </row>
    <row r="73" spans="1:10" ht="12.75">
      <c r="A73" s="15"/>
      <c r="B73" s="21" t="s">
        <v>18</v>
      </c>
      <c r="C73" s="17">
        <v>375</v>
      </c>
      <c r="D73" s="17">
        <v>69</v>
      </c>
      <c r="E73" s="17"/>
      <c r="F73" s="17"/>
      <c r="G73" s="30"/>
      <c r="H73" s="30"/>
      <c r="I73" s="18">
        <f t="shared" si="4"/>
        <v>2250</v>
      </c>
      <c r="J73" s="19">
        <f>SUM(I70:I73)</f>
        <v>29088</v>
      </c>
    </row>
    <row r="74" spans="1:10" ht="12.75">
      <c r="A74" s="127" t="s">
        <v>20</v>
      </c>
      <c r="B74" s="127">
        <v>920</v>
      </c>
      <c r="C74" s="23">
        <f aca="true" t="shared" si="5" ref="C74:I74">SUM(C46:C73)</f>
        <v>14912</v>
      </c>
      <c r="D74" s="23">
        <f t="shared" si="5"/>
        <v>1745</v>
      </c>
      <c r="E74" s="23">
        <f t="shared" si="5"/>
        <v>3</v>
      </c>
      <c r="F74" s="23">
        <f t="shared" si="5"/>
        <v>1244</v>
      </c>
      <c r="G74" s="23">
        <f t="shared" si="5"/>
        <v>19</v>
      </c>
      <c r="H74" s="23">
        <f t="shared" si="5"/>
        <v>0</v>
      </c>
      <c r="I74" s="24">
        <f t="shared" si="5"/>
        <v>98305</v>
      </c>
      <c r="J74" s="25">
        <f>SUM(J49,J53,J57,J61,J65,J69,J73)</f>
        <v>98305</v>
      </c>
    </row>
    <row r="75" spans="1:10" ht="12.75">
      <c r="A75" s="15">
        <v>40742</v>
      </c>
      <c r="B75" s="16" t="s">
        <v>15</v>
      </c>
      <c r="C75" s="17">
        <v>617</v>
      </c>
      <c r="D75" s="17">
        <v>60</v>
      </c>
      <c r="E75" s="17"/>
      <c r="F75" s="17">
        <v>70</v>
      </c>
      <c r="G75" s="30"/>
      <c r="H75" s="30"/>
      <c r="I75" s="18">
        <f aca="true" t="shared" si="6" ref="I75:I102">SUM(C75*6,D75*0,E75*10,F75*7,G75*5)</f>
        <v>4192</v>
      </c>
      <c r="J75" s="19"/>
    </row>
    <row r="76" spans="1:10" ht="12.75">
      <c r="A76" s="15"/>
      <c r="B76" s="16" t="s">
        <v>19</v>
      </c>
      <c r="C76" s="17">
        <v>622</v>
      </c>
      <c r="D76" s="17">
        <v>71</v>
      </c>
      <c r="E76" s="17">
        <v>2</v>
      </c>
      <c r="F76" s="17">
        <v>71</v>
      </c>
      <c r="G76" s="30">
        <v>3</v>
      </c>
      <c r="H76" s="30"/>
      <c r="I76" s="18">
        <f t="shared" si="6"/>
        <v>4264</v>
      </c>
      <c r="J76" s="19"/>
    </row>
    <row r="77" spans="1:10" ht="12.75">
      <c r="A77" s="15"/>
      <c r="B77" s="26">
        <v>920</v>
      </c>
      <c r="C77" s="17">
        <v>692</v>
      </c>
      <c r="D77" s="17">
        <v>69</v>
      </c>
      <c r="E77" s="17"/>
      <c r="F77" s="17"/>
      <c r="G77" s="30"/>
      <c r="H77" s="30"/>
      <c r="I77" s="18">
        <f t="shared" si="6"/>
        <v>4152</v>
      </c>
      <c r="J77" s="19"/>
    </row>
    <row r="78" spans="1:10" ht="12.75">
      <c r="A78" s="15"/>
      <c r="B78" s="21" t="s">
        <v>18</v>
      </c>
      <c r="C78" s="17">
        <v>181</v>
      </c>
      <c r="D78" s="17">
        <v>47</v>
      </c>
      <c r="E78" s="17"/>
      <c r="F78" s="17"/>
      <c r="G78" s="30"/>
      <c r="H78" s="30"/>
      <c r="I78" s="18">
        <f t="shared" si="6"/>
        <v>1086</v>
      </c>
      <c r="J78" s="19">
        <f>SUM(I75:I78)</f>
        <v>13694</v>
      </c>
    </row>
    <row r="79" spans="1:10" ht="12.75">
      <c r="A79" s="15">
        <v>40743</v>
      </c>
      <c r="B79" s="16" t="s">
        <v>15</v>
      </c>
      <c r="C79" s="17">
        <v>563</v>
      </c>
      <c r="D79" s="17">
        <v>90</v>
      </c>
      <c r="E79" s="17"/>
      <c r="F79" s="17">
        <v>59</v>
      </c>
      <c r="G79" s="30">
        <v>1</v>
      </c>
      <c r="H79" s="30"/>
      <c r="I79" s="18">
        <f t="shared" si="6"/>
        <v>3796</v>
      </c>
      <c r="J79" s="19"/>
    </row>
    <row r="80" spans="1:10" ht="12.75">
      <c r="A80" s="15"/>
      <c r="B80" s="16" t="s">
        <v>17</v>
      </c>
      <c r="C80" s="17">
        <v>705</v>
      </c>
      <c r="D80" s="17">
        <v>29</v>
      </c>
      <c r="E80" s="17"/>
      <c r="F80" s="17">
        <v>77</v>
      </c>
      <c r="G80" s="30"/>
      <c r="H80" s="30"/>
      <c r="I80" s="18">
        <f t="shared" si="6"/>
        <v>4769</v>
      </c>
      <c r="J80" s="19"/>
    </row>
    <row r="81" spans="1:10" ht="12.75">
      <c r="A81" s="15"/>
      <c r="B81" s="16">
        <v>920</v>
      </c>
      <c r="C81" s="17">
        <v>648</v>
      </c>
      <c r="D81" s="17">
        <v>25</v>
      </c>
      <c r="E81" s="17"/>
      <c r="F81" s="17"/>
      <c r="G81" s="30"/>
      <c r="H81" s="30"/>
      <c r="I81" s="18">
        <f t="shared" si="6"/>
        <v>3888</v>
      </c>
      <c r="J81" s="19"/>
    </row>
    <row r="82" spans="1:10" ht="12.75">
      <c r="A82" s="15"/>
      <c r="B82" s="21" t="s">
        <v>18</v>
      </c>
      <c r="C82" s="28">
        <v>193</v>
      </c>
      <c r="D82" s="28">
        <v>18</v>
      </c>
      <c r="E82" s="28"/>
      <c r="F82" s="28"/>
      <c r="G82" s="30"/>
      <c r="H82" s="30"/>
      <c r="I82" s="18">
        <f t="shared" si="6"/>
        <v>1158</v>
      </c>
      <c r="J82" s="19">
        <f>SUM(I79:I82)</f>
        <v>13611</v>
      </c>
    </row>
    <row r="83" spans="1:10" ht="12.75">
      <c r="A83" s="15">
        <v>40744</v>
      </c>
      <c r="B83" s="16" t="s">
        <v>15</v>
      </c>
      <c r="C83" s="28">
        <v>577</v>
      </c>
      <c r="D83" s="28">
        <v>99</v>
      </c>
      <c r="E83" s="28"/>
      <c r="F83" s="28">
        <v>76</v>
      </c>
      <c r="G83" s="30">
        <v>1</v>
      </c>
      <c r="H83" s="28"/>
      <c r="I83" s="18">
        <f t="shared" si="6"/>
        <v>3999</v>
      </c>
      <c r="J83" s="19"/>
    </row>
    <row r="84" spans="1:10" ht="12.75">
      <c r="A84" s="15"/>
      <c r="B84" s="16" t="s">
        <v>17</v>
      </c>
      <c r="C84" s="28">
        <v>579</v>
      </c>
      <c r="D84" s="28">
        <v>102</v>
      </c>
      <c r="E84" s="28"/>
      <c r="F84" s="28">
        <v>73</v>
      </c>
      <c r="G84" s="30">
        <v>1</v>
      </c>
      <c r="H84" s="28"/>
      <c r="I84" s="18">
        <f t="shared" si="6"/>
        <v>3990</v>
      </c>
      <c r="J84" s="19"/>
    </row>
    <row r="85" spans="1:10" ht="12.75">
      <c r="A85" s="15"/>
      <c r="B85" s="16">
        <v>920</v>
      </c>
      <c r="C85" s="28">
        <v>548</v>
      </c>
      <c r="D85" s="28">
        <v>41</v>
      </c>
      <c r="E85" s="28"/>
      <c r="F85" s="28"/>
      <c r="G85" s="30"/>
      <c r="H85" s="28"/>
      <c r="I85" s="18">
        <f t="shared" si="6"/>
        <v>3288</v>
      </c>
      <c r="J85" s="19"/>
    </row>
    <row r="86" spans="1:10" ht="12.75">
      <c r="A86" s="15"/>
      <c r="B86" s="21" t="s">
        <v>18</v>
      </c>
      <c r="C86" s="28">
        <v>166</v>
      </c>
      <c r="D86" s="28">
        <v>14</v>
      </c>
      <c r="E86" s="28"/>
      <c r="F86" s="28"/>
      <c r="G86" s="30"/>
      <c r="H86" s="28"/>
      <c r="I86" s="18">
        <f t="shared" si="6"/>
        <v>996</v>
      </c>
      <c r="J86" s="19">
        <f>SUM(I83:I86)</f>
        <v>12273</v>
      </c>
    </row>
    <row r="87" spans="1:10" ht="12.75">
      <c r="A87" s="15">
        <v>40745</v>
      </c>
      <c r="B87" s="16" t="s">
        <v>15</v>
      </c>
      <c r="C87" s="28">
        <v>600</v>
      </c>
      <c r="D87" s="28">
        <v>57</v>
      </c>
      <c r="E87" s="28"/>
      <c r="F87" s="28">
        <v>62</v>
      </c>
      <c r="G87" s="28"/>
      <c r="H87" s="30"/>
      <c r="I87" s="18">
        <f t="shared" si="6"/>
        <v>4034</v>
      </c>
      <c r="J87" s="19"/>
    </row>
    <row r="88" spans="1:10" ht="12.75">
      <c r="A88" s="15"/>
      <c r="B88" s="16" t="s">
        <v>19</v>
      </c>
      <c r="C88" s="28">
        <v>642</v>
      </c>
      <c r="D88" s="28">
        <v>66</v>
      </c>
      <c r="E88" s="28"/>
      <c r="F88" s="28">
        <v>84</v>
      </c>
      <c r="G88" s="28"/>
      <c r="H88" s="30"/>
      <c r="I88" s="18">
        <f t="shared" si="6"/>
        <v>4440</v>
      </c>
      <c r="J88" s="19"/>
    </row>
    <row r="89" spans="1:10" ht="12.75">
      <c r="A89" s="15"/>
      <c r="B89" s="16">
        <v>920</v>
      </c>
      <c r="C89" s="17">
        <v>443</v>
      </c>
      <c r="D89" s="17">
        <v>89</v>
      </c>
      <c r="E89" s="17"/>
      <c r="F89" s="17"/>
      <c r="G89" s="17"/>
      <c r="H89" s="30"/>
      <c r="I89" s="18">
        <f t="shared" si="6"/>
        <v>2658</v>
      </c>
      <c r="J89" s="19"/>
    </row>
    <row r="90" spans="1:10" ht="12.75">
      <c r="A90" s="15"/>
      <c r="B90" s="21" t="s">
        <v>18</v>
      </c>
      <c r="C90" s="17">
        <v>163</v>
      </c>
      <c r="D90" s="17">
        <v>11</v>
      </c>
      <c r="E90" s="17"/>
      <c r="F90" s="17"/>
      <c r="G90" s="17"/>
      <c r="H90" s="30"/>
      <c r="I90" s="18">
        <f t="shared" si="6"/>
        <v>978</v>
      </c>
      <c r="J90" s="19">
        <f>SUM(I87:I90)</f>
        <v>12110</v>
      </c>
    </row>
    <row r="91" spans="1:10" ht="12.75">
      <c r="A91" s="15">
        <v>40746</v>
      </c>
      <c r="B91" s="16" t="s">
        <v>15</v>
      </c>
      <c r="C91" s="17">
        <v>607</v>
      </c>
      <c r="D91" s="17">
        <v>67</v>
      </c>
      <c r="E91" s="17">
        <v>2</v>
      </c>
      <c r="F91" s="17">
        <v>57</v>
      </c>
      <c r="G91" s="17">
        <v>2</v>
      </c>
      <c r="H91" s="30"/>
      <c r="I91" s="18">
        <f t="shared" si="6"/>
        <v>4071</v>
      </c>
      <c r="J91" s="19"/>
    </row>
    <row r="92" spans="1:10" ht="12.75">
      <c r="A92" s="15"/>
      <c r="B92" s="16" t="s">
        <v>17</v>
      </c>
      <c r="C92" s="17">
        <v>499</v>
      </c>
      <c r="D92" s="17">
        <v>79</v>
      </c>
      <c r="E92" s="17">
        <v>3</v>
      </c>
      <c r="F92" s="17">
        <v>62</v>
      </c>
      <c r="G92" s="17"/>
      <c r="H92" s="30"/>
      <c r="I92" s="18">
        <f t="shared" si="6"/>
        <v>3458</v>
      </c>
      <c r="J92" s="19"/>
    </row>
    <row r="93" spans="1:10" ht="12.75">
      <c r="A93" s="15"/>
      <c r="B93" s="16">
        <v>920</v>
      </c>
      <c r="C93" s="17">
        <v>416</v>
      </c>
      <c r="D93" s="17">
        <v>59</v>
      </c>
      <c r="E93" s="17"/>
      <c r="F93" s="17"/>
      <c r="G93" s="17"/>
      <c r="H93" s="30"/>
      <c r="I93" s="18">
        <f t="shared" si="6"/>
        <v>2496</v>
      </c>
      <c r="J93" s="19"/>
    </row>
    <row r="94" spans="1:10" ht="12.75">
      <c r="A94" s="15"/>
      <c r="B94" s="21" t="s">
        <v>18</v>
      </c>
      <c r="C94" s="17">
        <v>168</v>
      </c>
      <c r="D94" s="17">
        <v>11</v>
      </c>
      <c r="E94" s="17"/>
      <c r="F94" s="17"/>
      <c r="G94" s="17"/>
      <c r="H94" s="30"/>
      <c r="I94" s="18">
        <f t="shared" si="6"/>
        <v>1008</v>
      </c>
      <c r="J94" s="19">
        <f>SUM(I91:I94)</f>
        <v>11033</v>
      </c>
    </row>
    <row r="95" spans="1:10" ht="12.75">
      <c r="A95" s="15">
        <v>40747</v>
      </c>
      <c r="B95" s="16" t="s">
        <v>15</v>
      </c>
      <c r="C95" s="17">
        <v>572</v>
      </c>
      <c r="D95" s="17">
        <v>45</v>
      </c>
      <c r="E95" s="17"/>
      <c r="F95" s="17">
        <v>178</v>
      </c>
      <c r="G95" s="17"/>
      <c r="H95" s="29"/>
      <c r="I95" s="18">
        <f t="shared" si="6"/>
        <v>4678</v>
      </c>
      <c r="J95" s="19"/>
    </row>
    <row r="96" spans="1:10" ht="12.75">
      <c r="A96" s="15"/>
      <c r="B96" s="16" t="s">
        <v>17</v>
      </c>
      <c r="C96" s="28">
        <v>458</v>
      </c>
      <c r="D96" s="28">
        <v>50</v>
      </c>
      <c r="E96" s="28"/>
      <c r="F96" s="28"/>
      <c r="G96" s="28"/>
      <c r="H96" s="30"/>
      <c r="I96" s="18">
        <f t="shared" si="6"/>
        <v>2748</v>
      </c>
      <c r="J96" s="19"/>
    </row>
    <row r="97" spans="1:10" ht="12.75">
      <c r="A97" s="15"/>
      <c r="B97" s="16">
        <v>920</v>
      </c>
      <c r="C97" s="28">
        <v>468</v>
      </c>
      <c r="D97" s="28">
        <v>17</v>
      </c>
      <c r="E97" s="28"/>
      <c r="F97" s="28"/>
      <c r="G97" s="28"/>
      <c r="H97" s="30"/>
      <c r="I97" s="18">
        <f t="shared" si="6"/>
        <v>2808</v>
      </c>
      <c r="J97" s="19"/>
    </row>
    <row r="98" spans="1:10" ht="12.75">
      <c r="A98" s="15"/>
      <c r="B98" s="21" t="s">
        <v>18</v>
      </c>
      <c r="C98" s="28">
        <v>165</v>
      </c>
      <c r="D98" s="28">
        <v>17</v>
      </c>
      <c r="E98" s="28"/>
      <c r="F98" s="28"/>
      <c r="G98" s="28"/>
      <c r="H98" s="30"/>
      <c r="I98" s="18">
        <f t="shared" si="6"/>
        <v>990</v>
      </c>
      <c r="J98" s="19">
        <f>SUM(I95:I98)</f>
        <v>11224</v>
      </c>
    </row>
    <row r="99" spans="1:10" ht="12.75">
      <c r="A99" s="15">
        <v>40748</v>
      </c>
      <c r="B99" s="16" t="s">
        <v>15</v>
      </c>
      <c r="C99" s="28">
        <v>1285</v>
      </c>
      <c r="D99" s="28">
        <v>118</v>
      </c>
      <c r="E99" s="28">
        <v>1</v>
      </c>
      <c r="F99" s="28">
        <v>196</v>
      </c>
      <c r="G99" s="28">
        <v>1</v>
      </c>
      <c r="H99" s="31"/>
      <c r="I99" s="18">
        <f t="shared" si="6"/>
        <v>9097</v>
      </c>
      <c r="J99" s="19"/>
    </row>
    <row r="100" spans="1:10" ht="12.75">
      <c r="A100" s="15"/>
      <c r="B100" s="16" t="s">
        <v>19</v>
      </c>
      <c r="C100" s="17">
        <v>673</v>
      </c>
      <c r="D100" s="17">
        <v>62</v>
      </c>
      <c r="E100" s="17">
        <v>0</v>
      </c>
      <c r="F100" s="17">
        <v>110</v>
      </c>
      <c r="G100" s="30"/>
      <c r="H100" s="31"/>
      <c r="I100" s="18">
        <f t="shared" si="6"/>
        <v>4808</v>
      </c>
      <c r="J100" s="19"/>
    </row>
    <row r="101" spans="1:10" ht="12.75">
      <c r="A101" s="15"/>
      <c r="B101" s="16">
        <v>920</v>
      </c>
      <c r="C101" s="17">
        <v>625</v>
      </c>
      <c r="D101" s="17">
        <v>53</v>
      </c>
      <c r="E101" s="17"/>
      <c r="F101" s="17"/>
      <c r="G101" s="30"/>
      <c r="H101" s="30"/>
      <c r="I101" s="18">
        <f t="shared" si="6"/>
        <v>3750</v>
      </c>
      <c r="J101" s="19"/>
    </row>
    <row r="102" spans="1:10" ht="12.75">
      <c r="A102" s="15"/>
      <c r="B102" s="21" t="s">
        <v>18</v>
      </c>
      <c r="C102" s="17">
        <v>239</v>
      </c>
      <c r="D102" s="17">
        <v>65</v>
      </c>
      <c r="E102" s="17"/>
      <c r="F102" s="17"/>
      <c r="G102" s="30"/>
      <c r="H102" s="30"/>
      <c r="I102" s="18">
        <f t="shared" si="6"/>
        <v>1434</v>
      </c>
      <c r="J102" s="19">
        <f>SUM(I99:I102)</f>
        <v>19089</v>
      </c>
    </row>
    <row r="103" spans="1:10" ht="12.75">
      <c r="A103" s="127" t="s">
        <v>20</v>
      </c>
      <c r="B103" s="127">
        <v>920</v>
      </c>
      <c r="C103" s="23">
        <f aca="true" t="shared" si="7" ref="C103:I103">SUM(C75:C102)</f>
        <v>14114</v>
      </c>
      <c r="D103" s="23">
        <f t="shared" si="7"/>
        <v>1531</v>
      </c>
      <c r="E103" s="23">
        <f t="shared" si="7"/>
        <v>8</v>
      </c>
      <c r="F103" s="23">
        <f t="shared" si="7"/>
        <v>1175</v>
      </c>
      <c r="G103" s="23">
        <f t="shared" si="7"/>
        <v>9</v>
      </c>
      <c r="H103" s="23">
        <f t="shared" si="7"/>
        <v>0</v>
      </c>
      <c r="I103" s="23">
        <f t="shared" si="7"/>
        <v>93034</v>
      </c>
      <c r="J103" s="25">
        <f>SUM(J78,J82,J86,J90,J94,J98,J102)</f>
        <v>93034</v>
      </c>
    </row>
    <row r="104" spans="1:10" ht="12.75">
      <c r="A104" s="15">
        <v>40749</v>
      </c>
      <c r="B104" s="16" t="s">
        <v>15</v>
      </c>
      <c r="C104" s="17">
        <v>629</v>
      </c>
      <c r="D104" s="17">
        <v>60</v>
      </c>
      <c r="E104" s="17"/>
      <c r="F104" s="17">
        <v>112</v>
      </c>
      <c r="G104" s="30">
        <v>1</v>
      </c>
      <c r="H104" s="30"/>
      <c r="I104" s="18">
        <f aca="true" t="shared" si="8" ref="I104:I131">SUM(C104*6,D104*0,E104*10,F104*7,G104*5)</f>
        <v>4563</v>
      </c>
      <c r="J104" s="19"/>
    </row>
    <row r="105" spans="1:10" ht="12.75">
      <c r="A105" s="15"/>
      <c r="B105" s="16" t="s">
        <v>19</v>
      </c>
      <c r="C105" s="17">
        <v>613</v>
      </c>
      <c r="D105" s="17">
        <v>61</v>
      </c>
      <c r="E105" s="17"/>
      <c r="F105" s="17">
        <v>2</v>
      </c>
      <c r="G105" s="30">
        <v>1</v>
      </c>
      <c r="H105" s="30"/>
      <c r="I105" s="18">
        <f t="shared" si="8"/>
        <v>3697</v>
      </c>
      <c r="J105" s="19"/>
    </row>
    <row r="106" spans="1:10" ht="12.75">
      <c r="A106" s="15"/>
      <c r="B106" s="26">
        <v>920</v>
      </c>
      <c r="C106" s="17">
        <v>603</v>
      </c>
      <c r="D106" s="17">
        <v>64</v>
      </c>
      <c r="E106" s="17"/>
      <c r="F106" s="17"/>
      <c r="G106" s="30"/>
      <c r="H106" s="30"/>
      <c r="I106" s="18">
        <f t="shared" si="8"/>
        <v>3618</v>
      </c>
      <c r="J106" s="19"/>
    </row>
    <row r="107" spans="1:10" ht="12.75">
      <c r="A107" s="15"/>
      <c r="B107" s="21" t="s">
        <v>18</v>
      </c>
      <c r="C107" s="17">
        <v>157</v>
      </c>
      <c r="D107" s="17">
        <v>28</v>
      </c>
      <c r="E107" s="17"/>
      <c r="F107" s="17"/>
      <c r="G107" s="30"/>
      <c r="H107" s="30"/>
      <c r="I107" s="18">
        <f t="shared" si="8"/>
        <v>942</v>
      </c>
      <c r="J107" s="19">
        <f>SUM(I104:I107)</f>
        <v>12820</v>
      </c>
    </row>
    <row r="108" spans="1:10" ht="12.75">
      <c r="A108" s="15">
        <v>40750</v>
      </c>
      <c r="B108" s="16" t="s">
        <v>15</v>
      </c>
      <c r="C108" s="17">
        <v>658</v>
      </c>
      <c r="D108" s="17">
        <v>81</v>
      </c>
      <c r="E108" s="17">
        <v>1</v>
      </c>
      <c r="F108" s="17">
        <v>158</v>
      </c>
      <c r="G108" s="30">
        <v>6</v>
      </c>
      <c r="H108" s="30"/>
      <c r="I108" s="18">
        <f t="shared" si="8"/>
        <v>5094</v>
      </c>
      <c r="J108" s="19"/>
    </row>
    <row r="109" spans="1:10" ht="12.75">
      <c r="A109" s="15"/>
      <c r="B109" s="16" t="s">
        <v>17</v>
      </c>
      <c r="C109" s="17">
        <v>657</v>
      </c>
      <c r="D109" s="17">
        <v>87</v>
      </c>
      <c r="E109" s="17"/>
      <c r="F109" s="17"/>
      <c r="G109" s="30"/>
      <c r="H109" s="30"/>
      <c r="I109" s="18">
        <f t="shared" si="8"/>
        <v>3942</v>
      </c>
      <c r="J109" s="19"/>
    </row>
    <row r="110" spans="1:10" ht="12.75">
      <c r="A110" s="15"/>
      <c r="B110" s="16">
        <v>920</v>
      </c>
      <c r="C110" s="17">
        <v>603</v>
      </c>
      <c r="D110" s="17">
        <v>43</v>
      </c>
      <c r="E110" s="17"/>
      <c r="F110" s="17"/>
      <c r="G110" s="30"/>
      <c r="H110" s="30"/>
      <c r="I110" s="18">
        <f t="shared" si="8"/>
        <v>3618</v>
      </c>
      <c r="J110" s="19"/>
    </row>
    <row r="111" spans="1:10" ht="12.75">
      <c r="A111" s="15"/>
      <c r="B111" s="21" t="s">
        <v>18</v>
      </c>
      <c r="C111" s="28">
        <v>188</v>
      </c>
      <c r="D111" s="28">
        <v>27</v>
      </c>
      <c r="E111" s="28"/>
      <c r="F111" s="28"/>
      <c r="G111" s="30"/>
      <c r="H111" s="30"/>
      <c r="I111" s="18">
        <f t="shared" si="8"/>
        <v>1128</v>
      </c>
      <c r="J111" s="19">
        <f>SUM(I108:I111)</f>
        <v>13782</v>
      </c>
    </row>
    <row r="112" spans="1:10" ht="12.75">
      <c r="A112" s="15">
        <v>40751</v>
      </c>
      <c r="B112" s="16" t="s">
        <v>15</v>
      </c>
      <c r="C112" s="28">
        <v>723</v>
      </c>
      <c r="D112" s="28">
        <v>45</v>
      </c>
      <c r="E112" s="28"/>
      <c r="F112" s="28">
        <v>148</v>
      </c>
      <c r="G112" s="30"/>
      <c r="H112" s="31"/>
      <c r="I112" s="18">
        <f t="shared" si="8"/>
        <v>5374</v>
      </c>
      <c r="J112" s="19"/>
    </row>
    <row r="113" spans="1:10" ht="12.75">
      <c r="A113" s="15"/>
      <c r="B113" s="16" t="s">
        <v>17</v>
      </c>
      <c r="C113" s="28">
        <v>683</v>
      </c>
      <c r="D113" s="28">
        <v>54</v>
      </c>
      <c r="E113" s="28"/>
      <c r="F113" s="28">
        <v>1</v>
      </c>
      <c r="G113" s="30">
        <v>2</v>
      </c>
      <c r="H113" s="31"/>
      <c r="I113" s="18">
        <f t="shared" si="8"/>
        <v>4115</v>
      </c>
      <c r="J113" s="19"/>
    </row>
    <row r="114" spans="1:10" ht="12.75">
      <c r="A114" s="15"/>
      <c r="B114" s="16">
        <v>920</v>
      </c>
      <c r="C114" s="28">
        <v>581</v>
      </c>
      <c r="D114" s="28">
        <v>49</v>
      </c>
      <c r="E114" s="28"/>
      <c r="F114" s="28"/>
      <c r="G114" s="30"/>
      <c r="H114" s="30"/>
      <c r="I114" s="18">
        <f t="shared" si="8"/>
        <v>3486</v>
      </c>
      <c r="J114" s="19"/>
    </row>
    <row r="115" spans="1:10" ht="12.75">
      <c r="A115" s="15"/>
      <c r="B115" s="21" t="s">
        <v>18</v>
      </c>
      <c r="C115" s="28">
        <v>170</v>
      </c>
      <c r="D115" s="28">
        <v>64</v>
      </c>
      <c r="E115" s="28"/>
      <c r="F115" s="28"/>
      <c r="G115" s="30"/>
      <c r="H115" s="30"/>
      <c r="I115" s="18">
        <f t="shared" si="8"/>
        <v>1020</v>
      </c>
      <c r="J115" s="19">
        <f>SUM(I112:I115)</f>
        <v>13995</v>
      </c>
    </row>
    <row r="116" spans="1:10" ht="12.75">
      <c r="A116" s="15">
        <v>40752</v>
      </c>
      <c r="B116" s="16" t="s">
        <v>15</v>
      </c>
      <c r="C116" s="28">
        <v>685</v>
      </c>
      <c r="D116" s="28">
        <v>117</v>
      </c>
      <c r="E116" s="28"/>
      <c r="F116" s="28"/>
      <c r="G116" s="28"/>
      <c r="H116" s="30"/>
      <c r="I116" s="18">
        <f t="shared" si="8"/>
        <v>4110</v>
      </c>
      <c r="J116" s="19"/>
    </row>
    <row r="117" spans="1:10" ht="12.75">
      <c r="A117" s="15"/>
      <c r="B117" s="16" t="s">
        <v>19</v>
      </c>
      <c r="C117" s="17">
        <v>728</v>
      </c>
      <c r="D117" s="17">
        <v>115</v>
      </c>
      <c r="E117" s="17"/>
      <c r="F117" s="17"/>
      <c r="G117" s="30"/>
      <c r="H117" s="30"/>
      <c r="I117" s="18">
        <f t="shared" si="8"/>
        <v>4368</v>
      </c>
      <c r="J117" s="19"/>
    </row>
    <row r="118" spans="1:10" ht="12.75">
      <c r="A118" s="15"/>
      <c r="B118" s="16">
        <v>920</v>
      </c>
      <c r="C118" s="17">
        <v>526</v>
      </c>
      <c r="D118" s="17">
        <v>44</v>
      </c>
      <c r="E118" s="17"/>
      <c r="F118" s="17"/>
      <c r="G118" s="30"/>
      <c r="H118" s="30"/>
      <c r="I118" s="18">
        <f t="shared" si="8"/>
        <v>3156</v>
      </c>
      <c r="J118" s="19"/>
    </row>
    <row r="119" spans="1:10" ht="12.75">
      <c r="A119" s="15"/>
      <c r="B119" s="21" t="s">
        <v>18</v>
      </c>
      <c r="C119" s="17">
        <v>130</v>
      </c>
      <c r="D119" s="17">
        <v>19</v>
      </c>
      <c r="E119" s="17"/>
      <c r="F119" s="17"/>
      <c r="G119" s="30"/>
      <c r="H119" s="30"/>
      <c r="I119" s="18">
        <f t="shared" si="8"/>
        <v>780</v>
      </c>
      <c r="J119" s="19">
        <f>SUM(I116:I119)</f>
        <v>12414</v>
      </c>
    </row>
    <row r="120" spans="1:10" ht="12.75">
      <c r="A120" s="15">
        <v>40753</v>
      </c>
      <c r="B120" s="16" t="s">
        <v>15</v>
      </c>
      <c r="C120" s="17">
        <v>611</v>
      </c>
      <c r="D120" s="17">
        <v>79</v>
      </c>
      <c r="E120" s="17"/>
      <c r="F120" s="17">
        <v>247</v>
      </c>
      <c r="G120" s="30">
        <v>2</v>
      </c>
      <c r="H120" s="30"/>
      <c r="I120" s="18">
        <f t="shared" si="8"/>
        <v>5405</v>
      </c>
      <c r="J120" s="19"/>
    </row>
    <row r="121" spans="1:10" ht="12.75">
      <c r="A121" s="15"/>
      <c r="B121" s="16" t="s">
        <v>19</v>
      </c>
      <c r="C121" s="17">
        <v>732</v>
      </c>
      <c r="D121" s="17">
        <v>112</v>
      </c>
      <c r="E121" s="17"/>
      <c r="F121" s="17">
        <v>57</v>
      </c>
      <c r="G121" s="30"/>
      <c r="H121" s="30"/>
      <c r="I121" s="18">
        <f t="shared" si="8"/>
        <v>4791</v>
      </c>
      <c r="J121" s="19"/>
    </row>
    <row r="122" spans="1:10" ht="12.75">
      <c r="A122" s="15"/>
      <c r="B122" s="26">
        <v>920</v>
      </c>
      <c r="C122" s="17">
        <v>505</v>
      </c>
      <c r="D122" s="17">
        <v>37</v>
      </c>
      <c r="E122" s="17"/>
      <c r="F122" s="17"/>
      <c r="G122" s="30"/>
      <c r="H122" s="30"/>
      <c r="I122" s="18">
        <f t="shared" si="8"/>
        <v>3030</v>
      </c>
      <c r="J122" s="19"/>
    </row>
    <row r="123" spans="1:10" ht="12.75">
      <c r="A123" s="15"/>
      <c r="B123" s="21" t="s">
        <v>18</v>
      </c>
      <c r="C123" s="17">
        <v>173</v>
      </c>
      <c r="D123" s="17">
        <v>49</v>
      </c>
      <c r="E123" s="17"/>
      <c r="F123" s="17"/>
      <c r="G123" s="30"/>
      <c r="H123" s="30"/>
      <c r="I123" s="18">
        <f t="shared" si="8"/>
        <v>1038</v>
      </c>
      <c r="J123" s="19">
        <f>SUM(I120:I123)</f>
        <v>14264</v>
      </c>
    </row>
    <row r="124" spans="1:10" ht="12.75">
      <c r="A124" s="15">
        <v>40754</v>
      </c>
      <c r="B124" s="16" t="s">
        <v>15</v>
      </c>
      <c r="C124" s="17">
        <v>1338</v>
      </c>
      <c r="D124" s="17">
        <v>62</v>
      </c>
      <c r="E124" s="17">
        <v>0</v>
      </c>
      <c r="F124" s="17">
        <v>200</v>
      </c>
      <c r="G124" s="30">
        <v>2</v>
      </c>
      <c r="H124" s="30"/>
      <c r="I124" s="18">
        <f t="shared" si="8"/>
        <v>9438</v>
      </c>
      <c r="J124" s="19"/>
    </row>
    <row r="125" spans="1:10" ht="12.75">
      <c r="A125" s="15"/>
      <c r="B125" s="16" t="s">
        <v>19</v>
      </c>
      <c r="C125" s="17">
        <v>874</v>
      </c>
      <c r="D125" s="17">
        <v>192</v>
      </c>
      <c r="E125" s="17">
        <v>0</v>
      </c>
      <c r="F125" s="17">
        <v>115</v>
      </c>
      <c r="G125" s="30">
        <v>4</v>
      </c>
      <c r="H125" s="30"/>
      <c r="I125" s="18">
        <f t="shared" si="8"/>
        <v>6069</v>
      </c>
      <c r="J125" s="19"/>
    </row>
    <row r="126" spans="1:10" ht="12.75">
      <c r="A126" s="15"/>
      <c r="B126" s="26">
        <v>920</v>
      </c>
      <c r="C126" s="17">
        <v>733</v>
      </c>
      <c r="D126" s="17">
        <v>94</v>
      </c>
      <c r="E126" s="17"/>
      <c r="F126" s="17"/>
      <c r="G126" s="30"/>
      <c r="H126" s="30"/>
      <c r="I126" s="18">
        <f t="shared" si="8"/>
        <v>4398</v>
      </c>
      <c r="J126" s="19"/>
    </row>
    <row r="127" spans="1:10" ht="12.75">
      <c r="A127" s="15"/>
      <c r="B127" s="21" t="s">
        <v>18</v>
      </c>
      <c r="C127" s="17">
        <v>226</v>
      </c>
      <c r="D127" s="17">
        <v>72</v>
      </c>
      <c r="E127" s="17"/>
      <c r="F127" s="17"/>
      <c r="G127" s="30"/>
      <c r="H127" s="30"/>
      <c r="I127" s="18">
        <f t="shared" si="8"/>
        <v>1356</v>
      </c>
      <c r="J127" s="19">
        <f>SUM(I124:I127)</f>
        <v>21261</v>
      </c>
    </row>
    <row r="128" spans="1:10" ht="12.75">
      <c r="A128" s="15">
        <v>40755</v>
      </c>
      <c r="B128" s="16" t="s">
        <v>15</v>
      </c>
      <c r="C128" s="17">
        <v>1350</v>
      </c>
      <c r="D128" s="17">
        <v>90</v>
      </c>
      <c r="E128" s="17">
        <v>1</v>
      </c>
      <c r="F128" s="17">
        <v>186</v>
      </c>
      <c r="G128" s="30">
        <v>3</v>
      </c>
      <c r="H128" s="29"/>
      <c r="I128" s="18">
        <f t="shared" si="8"/>
        <v>9427</v>
      </c>
      <c r="J128" s="19"/>
    </row>
    <row r="129" spans="1:10" ht="12.75">
      <c r="A129" s="15"/>
      <c r="B129" s="16" t="s">
        <v>17</v>
      </c>
      <c r="C129" s="17">
        <v>1078</v>
      </c>
      <c r="D129" s="17">
        <v>149</v>
      </c>
      <c r="E129" s="17"/>
      <c r="F129" s="17">
        <v>155</v>
      </c>
      <c r="G129" s="30">
        <v>5</v>
      </c>
      <c r="H129" s="32"/>
      <c r="I129" s="18">
        <f t="shared" si="8"/>
        <v>7578</v>
      </c>
      <c r="J129" s="19"/>
    </row>
    <row r="130" spans="1:10" ht="12.75">
      <c r="A130" s="15"/>
      <c r="B130" s="16">
        <v>920</v>
      </c>
      <c r="C130" s="17">
        <v>983</v>
      </c>
      <c r="D130" s="17">
        <v>67</v>
      </c>
      <c r="E130" s="17"/>
      <c r="F130" s="17"/>
      <c r="G130" s="30"/>
      <c r="H130" s="20"/>
      <c r="I130" s="18">
        <f t="shared" si="8"/>
        <v>5898</v>
      </c>
      <c r="J130" s="19"/>
    </row>
    <row r="131" spans="1:10" ht="12.75">
      <c r="A131" s="15"/>
      <c r="B131" s="21" t="s">
        <v>18</v>
      </c>
      <c r="C131" s="28">
        <v>337</v>
      </c>
      <c r="D131" s="28">
        <v>75</v>
      </c>
      <c r="E131" s="28"/>
      <c r="F131" s="28"/>
      <c r="G131" s="30"/>
      <c r="I131" s="18">
        <f t="shared" si="8"/>
        <v>2022</v>
      </c>
      <c r="J131" s="19">
        <f>SUM(I128:I131)</f>
        <v>24925</v>
      </c>
    </row>
    <row r="132" spans="1:10" ht="12.75">
      <c r="A132" s="127" t="s">
        <v>20</v>
      </c>
      <c r="B132" s="127">
        <v>920</v>
      </c>
      <c r="C132" s="23">
        <f aca="true" t="shared" si="9" ref="C132:I132">SUM(C104:C131)</f>
        <v>17274</v>
      </c>
      <c r="D132" s="23">
        <f t="shared" si="9"/>
        <v>2036</v>
      </c>
      <c r="E132" s="23">
        <f t="shared" si="9"/>
        <v>2</v>
      </c>
      <c r="F132" s="23">
        <f t="shared" si="9"/>
        <v>1381</v>
      </c>
      <c r="G132" s="23">
        <f t="shared" si="9"/>
        <v>26</v>
      </c>
      <c r="H132" s="23">
        <f t="shared" si="9"/>
        <v>0</v>
      </c>
      <c r="I132" s="23">
        <f t="shared" si="9"/>
        <v>113461</v>
      </c>
      <c r="J132" s="25">
        <f>SUM(J107,J111,J115,J119,J123,J127,J131)</f>
        <v>113461</v>
      </c>
    </row>
    <row r="133" spans="1:10" ht="12">
      <c r="A133" s="33"/>
      <c r="B133" s="34"/>
      <c r="C133" s="35">
        <f aca="true" t="shared" si="10" ref="C133:J133">SUM(C16,C45,C74,C103,C132)</f>
        <v>59539</v>
      </c>
      <c r="D133" s="35">
        <f t="shared" si="10"/>
        <v>6951</v>
      </c>
      <c r="E133" s="35">
        <f t="shared" si="10"/>
        <v>13</v>
      </c>
      <c r="F133" s="35">
        <f t="shared" si="10"/>
        <v>5250</v>
      </c>
      <c r="G133" s="35">
        <f t="shared" si="10"/>
        <v>87</v>
      </c>
      <c r="H133" s="35">
        <f t="shared" si="10"/>
        <v>0</v>
      </c>
      <c r="I133" s="35">
        <f t="shared" si="10"/>
        <v>394549</v>
      </c>
      <c r="J133" s="36">
        <f t="shared" si="10"/>
        <v>394549</v>
      </c>
    </row>
  </sheetData>
  <sheetProtection selectLockedCells="1" selectUnlockedCells="1"/>
  <mergeCells count="9">
    <mergeCell ref="A74:B74"/>
    <mergeCell ref="A103:B103"/>
    <mergeCell ref="A132:B132"/>
    <mergeCell ref="A1:J1"/>
    <mergeCell ref="A2:B2"/>
    <mergeCell ref="C2:D2"/>
    <mergeCell ref="E2:G2"/>
    <mergeCell ref="A16:B16"/>
    <mergeCell ref="A45:B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3"/>
  <sheetViews>
    <sheetView zoomScalePageLayoutView="0" workbookViewId="0" topLeftCell="A115">
      <selection activeCell="F21" sqref="F21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0" customWidth="1"/>
    <col min="9" max="9" width="13.7109375" style="1" customWidth="1"/>
    <col min="10" max="10" width="11.140625" style="1" customWidth="1"/>
  </cols>
  <sheetData>
    <row r="1" spans="1:10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6.25">
      <c r="A2" s="125" t="s">
        <v>34</v>
      </c>
      <c r="B2" s="125"/>
      <c r="C2" s="126" t="s">
        <v>2</v>
      </c>
      <c r="D2" s="126"/>
      <c r="E2" s="126" t="s">
        <v>3</v>
      </c>
      <c r="F2" s="126"/>
      <c r="G2" s="126"/>
      <c r="H2" s="2"/>
      <c r="I2" s="3" t="s">
        <v>4</v>
      </c>
      <c r="J2" s="4" t="s">
        <v>5</v>
      </c>
    </row>
    <row r="3" spans="1:256" s="5" customFormat="1" ht="12.75">
      <c r="A3" s="4" t="s">
        <v>6</v>
      </c>
      <c r="B3" s="4" t="s">
        <v>7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14</v>
      </c>
      <c r="IM3"/>
      <c r="IN3"/>
      <c r="IO3"/>
      <c r="IP3"/>
      <c r="IQ3"/>
      <c r="IR3"/>
      <c r="IS3"/>
      <c r="IT3"/>
      <c r="IU3"/>
      <c r="IV3"/>
    </row>
    <row r="4" spans="1:10" ht="12.75">
      <c r="A4" s="39">
        <v>40756</v>
      </c>
      <c r="B4" s="40" t="s">
        <v>15</v>
      </c>
      <c r="C4" s="31">
        <v>485</v>
      </c>
      <c r="D4" s="31">
        <v>48</v>
      </c>
      <c r="E4" s="31"/>
      <c r="F4" s="31">
        <v>80</v>
      </c>
      <c r="G4" s="31"/>
      <c r="H4" s="31"/>
      <c r="I4" s="18">
        <f aca="true" t="shared" si="0" ref="I4:I31">SUM(C4*6,D4*0,E4*10,F4*7,G4*5)</f>
        <v>3470</v>
      </c>
      <c r="J4" s="41"/>
    </row>
    <row r="5" spans="1:10" ht="12.75">
      <c r="A5" s="42"/>
      <c r="B5" s="40" t="s">
        <v>17</v>
      </c>
      <c r="C5" s="31"/>
      <c r="D5" s="31"/>
      <c r="E5" s="31"/>
      <c r="F5" s="31"/>
      <c r="G5" s="31"/>
      <c r="H5" s="31"/>
      <c r="I5" s="18">
        <f t="shared" si="0"/>
        <v>0</v>
      </c>
      <c r="J5" s="41"/>
    </row>
    <row r="6" spans="1:10" ht="12.75">
      <c r="A6" s="43"/>
      <c r="B6" s="40">
        <v>920</v>
      </c>
      <c r="C6" s="31">
        <v>248</v>
      </c>
      <c r="D6" s="31">
        <v>31</v>
      </c>
      <c r="E6" s="31"/>
      <c r="F6" s="31"/>
      <c r="G6" s="31"/>
      <c r="H6" s="31"/>
      <c r="I6" s="18">
        <f t="shared" si="0"/>
        <v>1488</v>
      </c>
      <c r="J6" s="19"/>
    </row>
    <row r="7" spans="1:10" ht="12.75">
      <c r="A7" s="43"/>
      <c r="B7" s="44" t="s">
        <v>18</v>
      </c>
      <c r="C7" s="31">
        <v>92</v>
      </c>
      <c r="D7" s="31">
        <v>27</v>
      </c>
      <c r="E7" s="31"/>
      <c r="F7" s="31"/>
      <c r="G7" s="31"/>
      <c r="H7" s="45"/>
      <c r="I7" s="18">
        <f t="shared" si="0"/>
        <v>552</v>
      </c>
      <c r="J7" s="19">
        <f>SUM(I4:I7)</f>
        <v>5510</v>
      </c>
    </row>
    <row r="8" spans="1:10" ht="12.75">
      <c r="A8" s="15">
        <v>40757</v>
      </c>
      <c r="B8" s="16" t="s">
        <v>15</v>
      </c>
      <c r="C8" s="17">
        <v>263</v>
      </c>
      <c r="D8" s="17">
        <v>29</v>
      </c>
      <c r="E8" s="17"/>
      <c r="F8" s="17">
        <v>34</v>
      </c>
      <c r="G8" s="17">
        <v>1</v>
      </c>
      <c r="H8" s="17"/>
      <c r="I8" s="18">
        <f t="shared" si="0"/>
        <v>1821</v>
      </c>
      <c r="J8" s="19"/>
    </row>
    <row r="9" spans="1:10" ht="12.75">
      <c r="A9" s="20"/>
      <c r="B9" s="16" t="s">
        <v>19</v>
      </c>
      <c r="C9" s="17">
        <v>165</v>
      </c>
      <c r="D9" s="17">
        <v>20</v>
      </c>
      <c r="E9" s="17"/>
      <c r="F9" s="17">
        <v>30</v>
      </c>
      <c r="G9" s="17"/>
      <c r="H9" s="17"/>
      <c r="I9" s="18">
        <f t="shared" si="0"/>
        <v>1200</v>
      </c>
      <c r="J9" s="19"/>
    </row>
    <row r="10" spans="1:10" ht="12.75">
      <c r="A10"/>
      <c r="B10" s="16">
        <v>920</v>
      </c>
      <c r="C10" s="17">
        <v>325</v>
      </c>
      <c r="D10" s="17">
        <v>10</v>
      </c>
      <c r="E10" s="17"/>
      <c r="F10" s="17"/>
      <c r="G10" s="17"/>
      <c r="H10" s="17"/>
      <c r="I10" s="18">
        <f t="shared" si="0"/>
        <v>1950</v>
      </c>
      <c r="J10" s="19"/>
    </row>
    <row r="11" spans="1:10" ht="12.75">
      <c r="A11"/>
      <c r="B11" s="21" t="s">
        <v>18</v>
      </c>
      <c r="C11" s="17">
        <v>98</v>
      </c>
      <c r="D11" s="17">
        <v>13</v>
      </c>
      <c r="E11" s="17"/>
      <c r="F11" s="17"/>
      <c r="G11" s="17"/>
      <c r="H11" s="17"/>
      <c r="I11" s="18">
        <f t="shared" si="0"/>
        <v>588</v>
      </c>
      <c r="J11" s="19">
        <f>SUM(I8:I11)</f>
        <v>5559</v>
      </c>
    </row>
    <row r="12" spans="1:10" ht="12.75">
      <c r="A12" s="15">
        <v>40758</v>
      </c>
      <c r="B12" s="16" t="s">
        <v>15</v>
      </c>
      <c r="C12" s="17"/>
      <c r="D12" s="17"/>
      <c r="E12" s="17"/>
      <c r="F12" s="17"/>
      <c r="G12" s="17"/>
      <c r="H12" s="17"/>
      <c r="I12" s="18">
        <f t="shared" si="0"/>
        <v>0</v>
      </c>
      <c r="J12" s="19"/>
    </row>
    <row r="13" spans="1:10" ht="12.75">
      <c r="A13"/>
      <c r="B13" s="16" t="s">
        <v>19</v>
      </c>
      <c r="C13" s="17">
        <v>367</v>
      </c>
      <c r="D13" s="17">
        <v>70</v>
      </c>
      <c r="E13" s="17">
        <v>2</v>
      </c>
      <c r="F13" s="17">
        <v>51</v>
      </c>
      <c r="G13" s="17">
        <v>1</v>
      </c>
      <c r="H13" s="17"/>
      <c r="I13" s="18">
        <f t="shared" si="0"/>
        <v>2584</v>
      </c>
      <c r="J13" s="19"/>
    </row>
    <row r="14" spans="1:10" ht="12.75">
      <c r="A14" s="15"/>
      <c r="B14" s="26">
        <v>920</v>
      </c>
      <c r="C14" s="17">
        <v>174</v>
      </c>
      <c r="D14" s="17">
        <v>19</v>
      </c>
      <c r="E14" s="17"/>
      <c r="F14" s="17"/>
      <c r="G14" s="17"/>
      <c r="H14" s="17"/>
      <c r="I14" s="18">
        <f t="shared" si="0"/>
        <v>1044</v>
      </c>
      <c r="J14" s="19"/>
    </row>
    <row r="15" spans="1:10" ht="12.75">
      <c r="A15" s="15"/>
      <c r="B15" s="21" t="s">
        <v>18</v>
      </c>
      <c r="C15" s="17">
        <v>66</v>
      </c>
      <c r="D15" s="17">
        <v>17</v>
      </c>
      <c r="E15" s="17"/>
      <c r="F15" s="17"/>
      <c r="G15" s="17"/>
      <c r="H15" s="17"/>
      <c r="I15" s="18">
        <f t="shared" si="0"/>
        <v>396</v>
      </c>
      <c r="J15" s="19">
        <f>SUM(I12:I15)</f>
        <v>4024</v>
      </c>
    </row>
    <row r="16" spans="1:10" ht="12.75">
      <c r="A16" s="15">
        <v>40759</v>
      </c>
      <c r="B16" s="16" t="s">
        <v>15</v>
      </c>
      <c r="C16" s="17"/>
      <c r="D16" s="17"/>
      <c r="E16" s="17"/>
      <c r="F16" s="17">
        <v>68</v>
      </c>
      <c r="G16" s="17">
        <v>2</v>
      </c>
      <c r="H16" s="17"/>
      <c r="I16" s="18">
        <f t="shared" si="0"/>
        <v>486</v>
      </c>
      <c r="J16" s="19"/>
    </row>
    <row r="17" spans="1:10" ht="12.75">
      <c r="A17" s="15"/>
      <c r="B17" s="16" t="s">
        <v>17</v>
      </c>
      <c r="C17" s="17">
        <v>359</v>
      </c>
      <c r="D17" s="17">
        <v>54</v>
      </c>
      <c r="E17" s="17"/>
      <c r="F17" s="17"/>
      <c r="G17" s="17"/>
      <c r="H17" s="17"/>
      <c r="I17" s="18">
        <f t="shared" si="0"/>
        <v>2154</v>
      </c>
      <c r="J17" s="19"/>
    </row>
    <row r="18" spans="1:10" ht="12.75">
      <c r="A18" s="15"/>
      <c r="B18" s="16">
        <v>920</v>
      </c>
      <c r="C18" s="17">
        <v>183</v>
      </c>
      <c r="D18" s="17">
        <v>3</v>
      </c>
      <c r="E18" s="17"/>
      <c r="F18" s="17"/>
      <c r="G18" s="17"/>
      <c r="H18" s="17"/>
      <c r="I18" s="18">
        <f t="shared" si="0"/>
        <v>1098</v>
      </c>
      <c r="J18" s="19"/>
    </row>
    <row r="19" spans="1:10" ht="12.75">
      <c r="A19" s="15"/>
      <c r="B19" s="21" t="s">
        <v>18</v>
      </c>
      <c r="C19" s="17">
        <v>60</v>
      </c>
      <c r="D19" s="17">
        <v>35</v>
      </c>
      <c r="E19" s="17"/>
      <c r="F19" s="17"/>
      <c r="G19" s="17"/>
      <c r="H19" s="17"/>
      <c r="I19" s="18">
        <f t="shared" si="0"/>
        <v>360</v>
      </c>
      <c r="J19" s="19">
        <f>SUM(I16:I19)</f>
        <v>4098</v>
      </c>
    </row>
    <row r="20" spans="1:10" ht="12.75">
      <c r="A20" s="15">
        <v>40760</v>
      </c>
      <c r="B20" s="16" t="s">
        <v>15</v>
      </c>
      <c r="C20" s="17">
        <v>402</v>
      </c>
      <c r="D20" s="17">
        <v>48</v>
      </c>
      <c r="E20" s="17">
        <v>1</v>
      </c>
      <c r="F20" s="17">
        <v>90</v>
      </c>
      <c r="G20" s="17"/>
      <c r="H20" s="17"/>
      <c r="I20" s="18">
        <f t="shared" si="0"/>
        <v>3052</v>
      </c>
      <c r="J20" s="19"/>
    </row>
    <row r="21" spans="1:10" ht="12.75">
      <c r="A21" s="15"/>
      <c r="B21" s="16" t="s">
        <v>17</v>
      </c>
      <c r="C21" s="17">
        <v>198</v>
      </c>
      <c r="D21" s="17">
        <v>54</v>
      </c>
      <c r="E21" s="17">
        <v>0</v>
      </c>
      <c r="F21" s="17"/>
      <c r="G21" s="17"/>
      <c r="H21" s="17"/>
      <c r="I21" s="18">
        <f t="shared" si="0"/>
        <v>1188</v>
      </c>
      <c r="J21" s="19"/>
    </row>
    <row r="22" spans="1:10" ht="12.75">
      <c r="A22" s="15"/>
      <c r="B22" s="16">
        <v>920</v>
      </c>
      <c r="C22" s="17">
        <v>141</v>
      </c>
      <c r="D22" s="17">
        <v>27</v>
      </c>
      <c r="E22" s="17"/>
      <c r="F22" s="17"/>
      <c r="G22" s="17"/>
      <c r="H22" s="17"/>
      <c r="I22" s="18">
        <f t="shared" si="0"/>
        <v>846</v>
      </c>
      <c r="J22" s="19"/>
    </row>
    <row r="23" spans="1:10" ht="12.75">
      <c r="A23" s="15"/>
      <c r="B23" s="21" t="s">
        <v>18</v>
      </c>
      <c r="C23" s="17">
        <v>47</v>
      </c>
      <c r="D23" s="17">
        <v>10</v>
      </c>
      <c r="E23" s="17"/>
      <c r="F23" s="17"/>
      <c r="G23" s="17"/>
      <c r="H23" s="17"/>
      <c r="I23" s="18">
        <f t="shared" si="0"/>
        <v>282</v>
      </c>
      <c r="J23" s="19">
        <f>SUM(I20:I23)</f>
        <v>5368</v>
      </c>
    </row>
    <row r="24" spans="1:10" ht="12.75">
      <c r="A24" s="15">
        <v>40761</v>
      </c>
      <c r="B24" s="16" t="s">
        <v>15</v>
      </c>
      <c r="C24" s="17">
        <v>1154</v>
      </c>
      <c r="D24" s="17">
        <v>126</v>
      </c>
      <c r="E24" s="17"/>
      <c r="F24" s="17">
        <v>214</v>
      </c>
      <c r="G24" s="17">
        <v>1</v>
      </c>
      <c r="H24" s="17"/>
      <c r="I24" s="18">
        <f t="shared" si="0"/>
        <v>8427</v>
      </c>
      <c r="J24" s="19"/>
    </row>
    <row r="25" spans="1:10" ht="12.75">
      <c r="A25" s="15"/>
      <c r="B25" s="16" t="s">
        <v>19</v>
      </c>
      <c r="C25" s="17">
        <v>740</v>
      </c>
      <c r="D25" s="17">
        <v>121</v>
      </c>
      <c r="E25" s="17">
        <v>1</v>
      </c>
      <c r="F25" s="17">
        <v>130</v>
      </c>
      <c r="G25" s="17">
        <v>3</v>
      </c>
      <c r="H25" s="17"/>
      <c r="I25" s="18">
        <f t="shared" si="0"/>
        <v>5375</v>
      </c>
      <c r="J25" s="19"/>
    </row>
    <row r="26" spans="1:10" ht="12.75">
      <c r="A26" s="15"/>
      <c r="B26" s="16">
        <v>920</v>
      </c>
      <c r="C26" s="17">
        <v>517</v>
      </c>
      <c r="D26" s="17">
        <v>37</v>
      </c>
      <c r="E26" s="17"/>
      <c r="F26" s="17"/>
      <c r="G26" s="17"/>
      <c r="H26" s="17"/>
      <c r="I26" s="18">
        <f t="shared" si="0"/>
        <v>3102</v>
      </c>
      <c r="J26" s="19"/>
    </row>
    <row r="27" spans="1:10" ht="12.75">
      <c r="A27" s="15"/>
      <c r="B27" s="21" t="s">
        <v>18</v>
      </c>
      <c r="C27" s="17">
        <v>283</v>
      </c>
      <c r="D27" s="17">
        <v>55</v>
      </c>
      <c r="E27" s="17"/>
      <c r="F27" s="17"/>
      <c r="G27" s="17"/>
      <c r="H27" s="17"/>
      <c r="I27" s="18">
        <f t="shared" si="0"/>
        <v>1698</v>
      </c>
      <c r="J27" s="19">
        <f>SUM(I24:I27)</f>
        <v>18602</v>
      </c>
    </row>
    <row r="28" spans="1:10" ht="12.75">
      <c r="A28" s="15">
        <v>40762</v>
      </c>
      <c r="B28" s="16" t="s">
        <v>15</v>
      </c>
      <c r="C28" s="28">
        <v>1583</v>
      </c>
      <c r="D28" s="28">
        <v>78</v>
      </c>
      <c r="E28" s="28"/>
      <c r="F28" s="28">
        <v>212</v>
      </c>
      <c r="G28" s="28">
        <v>3</v>
      </c>
      <c r="H28" s="17"/>
      <c r="I28" s="18">
        <f t="shared" si="0"/>
        <v>10997</v>
      </c>
      <c r="J28" s="19"/>
    </row>
    <row r="29" spans="1:10" ht="12.75">
      <c r="A29" s="15"/>
      <c r="B29" s="16" t="s">
        <v>19</v>
      </c>
      <c r="C29" s="28">
        <v>892</v>
      </c>
      <c r="D29" s="28">
        <v>268</v>
      </c>
      <c r="E29" s="28"/>
      <c r="F29" s="28">
        <v>124</v>
      </c>
      <c r="G29" s="28">
        <v>2</v>
      </c>
      <c r="H29" s="17"/>
      <c r="I29" s="18">
        <f t="shared" si="0"/>
        <v>6230</v>
      </c>
      <c r="J29" s="19"/>
    </row>
    <row r="30" spans="1:10" ht="12.75">
      <c r="A30" s="15"/>
      <c r="B30" s="16">
        <v>920</v>
      </c>
      <c r="C30" s="17">
        <v>595</v>
      </c>
      <c r="D30" s="17">
        <v>89</v>
      </c>
      <c r="E30" s="17"/>
      <c r="F30" s="17"/>
      <c r="G30" s="17"/>
      <c r="H30" s="17"/>
      <c r="I30" s="18">
        <f t="shared" si="0"/>
        <v>3570</v>
      </c>
      <c r="J30" s="19"/>
    </row>
    <row r="31" spans="1:10" ht="12.75">
      <c r="A31" s="15"/>
      <c r="B31" s="21" t="s">
        <v>18</v>
      </c>
      <c r="C31" s="17">
        <v>290</v>
      </c>
      <c r="D31" s="17">
        <v>78</v>
      </c>
      <c r="E31" s="17"/>
      <c r="F31" s="17"/>
      <c r="G31" s="17"/>
      <c r="H31" s="17"/>
      <c r="I31" s="18">
        <f t="shared" si="0"/>
        <v>1740</v>
      </c>
      <c r="J31" s="19">
        <f>SUM(I28:I31)</f>
        <v>22537</v>
      </c>
    </row>
    <row r="32" spans="1:10" ht="12.75">
      <c r="A32" s="127" t="s">
        <v>20</v>
      </c>
      <c r="B32" s="127">
        <v>920</v>
      </c>
      <c r="C32" s="23">
        <f aca="true" t="shared" si="1" ref="C32:I32">SUM(C4:C31)</f>
        <v>9727</v>
      </c>
      <c r="D32" s="23">
        <f t="shared" si="1"/>
        <v>1367</v>
      </c>
      <c r="E32" s="23">
        <f t="shared" si="1"/>
        <v>4</v>
      </c>
      <c r="F32" s="23">
        <f t="shared" si="1"/>
        <v>1033</v>
      </c>
      <c r="G32" s="23">
        <f t="shared" si="1"/>
        <v>13</v>
      </c>
      <c r="H32" s="23">
        <v>0</v>
      </c>
      <c r="I32" s="24">
        <f>SUM(I4:I31)</f>
        <v>65698</v>
      </c>
      <c r="J32" s="25">
        <f>SUM(J7,J11,J15,J19,J23,J27,J31)</f>
        <v>65698</v>
      </c>
    </row>
    <row r="33" spans="1:10" ht="12.75">
      <c r="A33" s="15">
        <v>40763</v>
      </c>
      <c r="B33" s="16" t="s">
        <v>15</v>
      </c>
      <c r="C33" s="17">
        <v>344</v>
      </c>
      <c r="D33" s="17">
        <v>48</v>
      </c>
      <c r="E33" s="17"/>
      <c r="F33" s="17">
        <v>52</v>
      </c>
      <c r="G33" s="17">
        <v>1</v>
      </c>
      <c r="H33" s="28"/>
      <c r="I33" s="18">
        <f aca="true" t="shared" si="2" ref="I33:I60">SUM(C33*6,D33*0,E33*10,F33*7,G33*5)</f>
        <v>2433</v>
      </c>
      <c r="J33" s="19"/>
    </row>
    <row r="34" spans="1:10" ht="12.75">
      <c r="A34" s="15"/>
      <c r="B34" s="16" t="s">
        <v>17</v>
      </c>
      <c r="C34" s="17">
        <v>170</v>
      </c>
      <c r="D34" s="17">
        <v>63</v>
      </c>
      <c r="E34" s="17"/>
      <c r="F34" s="17">
        <v>33</v>
      </c>
      <c r="G34" s="17"/>
      <c r="H34" s="28"/>
      <c r="I34" s="18">
        <f t="shared" si="2"/>
        <v>1251</v>
      </c>
      <c r="J34" s="19"/>
    </row>
    <row r="35" spans="1:10" ht="12.75">
      <c r="A35" s="15"/>
      <c r="B35" s="16">
        <v>920</v>
      </c>
      <c r="C35" s="17">
        <v>207</v>
      </c>
      <c r="D35" s="17">
        <v>23</v>
      </c>
      <c r="E35" s="17"/>
      <c r="F35" s="17"/>
      <c r="G35" s="17"/>
      <c r="H35" s="28"/>
      <c r="I35" s="18">
        <f t="shared" si="2"/>
        <v>1242</v>
      </c>
      <c r="J35" s="19"/>
    </row>
    <row r="36" spans="1:10" ht="12.75">
      <c r="A36" s="15"/>
      <c r="B36" s="21" t="s">
        <v>18</v>
      </c>
      <c r="C36" s="17">
        <v>73</v>
      </c>
      <c r="D36" s="17">
        <v>19</v>
      </c>
      <c r="E36" s="17"/>
      <c r="F36" s="17"/>
      <c r="G36" s="17"/>
      <c r="H36" s="28"/>
      <c r="I36" s="18">
        <f t="shared" si="2"/>
        <v>438</v>
      </c>
      <c r="J36" s="19">
        <f>SUM(I33:I36)</f>
        <v>5364</v>
      </c>
    </row>
    <row r="37" spans="1:10" ht="12.75">
      <c r="A37" s="15">
        <v>40764</v>
      </c>
      <c r="B37" s="16" t="s">
        <v>15</v>
      </c>
      <c r="C37" s="17">
        <v>173</v>
      </c>
      <c r="D37" s="17">
        <v>43</v>
      </c>
      <c r="E37" s="17"/>
      <c r="F37" s="17">
        <v>48</v>
      </c>
      <c r="G37" s="17"/>
      <c r="H37" s="29"/>
      <c r="I37" s="18">
        <f t="shared" si="2"/>
        <v>1374</v>
      </c>
      <c r="J37" s="19"/>
    </row>
    <row r="38" spans="1:10" ht="12.75">
      <c r="A38" s="15"/>
      <c r="B38" s="16" t="s">
        <v>17</v>
      </c>
      <c r="C38" s="28">
        <v>179</v>
      </c>
      <c r="D38" s="28">
        <v>29</v>
      </c>
      <c r="E38" s="28"/>
      <c r="F38" s="28">
        <v>18</v>
      </c>
      <c r="G38" s="28"/>
      <c r="H38" s="17"/>
      <c r="I38" s="18">
        <f t="shared" si="2"/>
        <v>1200</v>
      </c>
      <c r="J38" s="19"/>
    </row>
    <row r="39" spans="1:10" ht="12.75">
      <c r="A39" s="15"/>
      <c r="B39" s="16">
        <v>920</v>
      </c>
      <c r="C39" s="28">
        <v>217</v>
      </c>
      <c r="D39" s="28">
        <v>26</v>
      </c>
      <c r="E39" s="28"/>
      <c r="F39" s="28"/>
      <c r="G39" s="28"/>
      <c r="H39" s="17"/>
      <c r="I39" s="18">
        <f t="shared" si="2"/>
        <v>1302</v>
      </c>
      <c r="J39" s="19"/>
    </row>
    <row r="40" spans="1:10" ht="12.75">
      <c r="A40" s="15"/>
      <c r="B40" s="21" t="s">
        <v>18</v>
      </c>
      <c r="C40" s="28">
        <v>38</v>
      </c>
      <c r="D40" s="28">
        <v>35</v>
      </c>
      <c r="E40" s="28"/>
      <c r="F40" s="28"/>
      <c r="G40" s="28"/>
      <c r="H40" s="17"/>
      <c r="I40" s="18">
        <f t="shared" si="2"/>
        <v>228</v>
      </c>
      <c r="J40" s="19">
        <f>SUM(I37:I40)</f>
        <v>4104</v>
      </c>
    </row>
    <row r="41" spans="1:10" ht="12.75">
      <c r="A41" s="15">
        <v>40765</v>
      </c>
      <c r="B41" s="16" t="s">
        <v>15</v>
      </c>
      <c r="C41" s="28">
        <v>147</v>
      </c>
      <c r="D41" s="28">
        <v>18</v>
      </c>
      <c r="E41" s="28"/>
      <c r="F41" s="28">
        <v>22</v>
      </c>
      <c r="G41" s="28"/>
      <c r="H41" s="17"/>
      <c r="I41" s="18">
        <f t="shared" si="2"/>
        <v>1036</v>
      </c>
      <c r="J41" s="19"/>
    </row>
    <row r="42" spans="1:10" ht="12.75">
      <c r="A42" s="15"/>
      <c r="B42" s="16" t="s">
        <v>19</v>
      </c>
      <c r="C42" s="17">
        <v>105</v>
      </c>
      <c r="D42" s="17">
        <v>21</v>
      </c>
      <c r="E42" s="17"/>
      <c r="F42" s="17">
        <v>12</v>
      </c>
      <c r="G42" s="30"/>
      <c r="H42" s="17"/>
      <c r="I42" s="18">
        <f t="shared" si="2"/>
        <v>714</v>
      </c>
      <c r="J42" s="19"/>
    </row>
    <row r="43" spans="1:10" ht="12.75">
      <c r="A43" s="15"/>
      <c r="B43" s="16">
        <v>920</v>
      </c>
      <c r="C43" s="17">
        <v>136</v>
      </c>
      <c r="D43" s="17">
        <v>7</v>
      </c>
      <c r="E43" s="17"/>
      <c r="F43" s="17"/>
      <c r="G43" s="30"/>
      <c r="H43" s="17"/>
      <c r="I43" s="18">
        <f t="shared" si="2"/>
        <v>816</v>
      </c>
      <c r="J43" s="19"/>
    </row>
    <row r="44" spans="1:10" ht="12.75">
      <c r="A44" s="15"/>
      <c r="B44" s="21" t="s">
        <v>18</v>
      </c>
      <c r="C44" s="17">
        <v>42</v>
      </c>
      <c r="D44" s="17">
        <v>13</v>
      </c>
      <c r="E44" s="17"/>
      <c r="F44" s="17"/>
      <c r="G44" s="30"/>
      <c r="H44" s="17"/>
      <c r="I44" s="18">
        <f t="shared" si="2"/>
        <v>252</v>
      </c>
      <c r="J44" s="19">
        <f>SUM(I41:I44)</f>
        <v>2818</v>
      </c>
    </row>
    <row r="45" spans="1:10" ht="12.75">
      <c r="A45" s="15">
        <v>40766</v>
      </c>
      <c r="B45" s="16" t="s">
        <v>15</v>
      </c>
      <c r="C45" s="17">
        <v>194</v>
      </c>
      <c r="D45" s="17">
        <v>53</v>
      </c>
      <c r="E45" s="17">
        <v>1</v>
      </c>
      <c r="F45" s="17">
        <v>35</v>
      </c>
      <c r="G45" s="30"/>
      <c r="H45" s="17"/>
      <c r="I45" s="18">
        <f t="shared" si="2"/>
        <v>1419</v>
      </c>
      <c r="J45" s="19"/>
    </row>
    <row r="46" spans="1:10" ht="12.75">
      <c r="A46" s="15"/>
      <c r="B46" s="16" t="s">
        <v>19</v>
      </c>
      <c r="C46" s="17">
        <v>117</v>
      </c>
      <c r="D46" s="17">
        <v>40</v>
      </c>
      <c r="E46" s="17"/>
      <c r="F46" s="17">
        <v>16</v>
      </c>
      <c r="G46" s="30"/>
      <c r="H46" s="17"/>
      <c r="I46" s="18">
        <f t="shared" si="2"/>
        <v>814</v>
      </c>
      <c r="J46" s="19"/>
    </row>
    <row r="47" spans="1:10" ht="12.75">
      <c r="A47" s="15"/>
      <c r="B47" s="26">
        <v>920</v>
      </c>
      <c r="C47" s="17">
        <v>234</v>
      </c>
      <c r="D47" s="17">
        <v>28</v>
      </c>
      <c r="E47" s="17"/>
      <c r="F47" s="17"/>
      <c r="G47" s="30"/>
      <c r="H47" s="17"/>
      <c r="I47" s="18">
        <f t="shared" si="2"/>
        <v>1404</v>
      </c>
      <c r="J47" s="19"/>
    </row>
    <row r="48" spans="1:10" ht="12.75">
      <c r="A48" s="15"/>
      <c r="B48" s="21" t="s">
        <v>18</v>
      </c>
      <c r="C48" s="17">
        <v>76</v>
      </c>
      <c r="D48" s="17">
        <v>32</v>
      </c>
      <c r="E48" s="17"/>
      <c r="F48" s="17"/>
      <c r="G48" s="30"/>
      <c r="H48" s="17"/>
      <c r="I48" s="18">
        <f t="shared" si="2"/>
        <v>456</v>
      </c>
      <c r="J48" s="19">
        <f>SUM(I45:I48)</f>
        <v>4093</v>
      </c>
    </row>
    <row r="49" spans="1:10" ht="12.75">
      <c r="A49" s="15">
        <v>40767</v>
      </c>
      <c r="B49" s="16" t="s">
        <v>15</v>
      </c>
      <c r="C49" s="17">
        <v>305</v>
      </c>
      <c r="D49" s="17">
        <v>63</v>
      </c>
      <c r="E49" s="17"/>
      <c r="F49" s="17">
        <v>51</v>
      </c>
      <c r="G49" s="30"/>
      <c r="H49" s="17"/>
      <c r="I49" s="18">
        <f t="shared" si="2"/>
        <v>2187</v>
      </c>
      <c r="J49" s="19"/>
    </row>
    <row r="50" spans="1:10" ht="12.75">
      <c r="A50" s="15"/>
      <c r="B50" s="16" t="s">
        <v>17</v>
      </c>
      <c r="C50" s="17">
        <v>155</v>
      </c>
      <c r="D50" s="17">
        <v>39</v>
      </c>
      <c r="E50" s="17">
        <v>2</v>
      </c>
      <c r="F50" s="17">
        <v>21</v>
      </c>
      <c r="G50" s="30">
        <v>1</v>
      </c>
      <c r="H50" s="17"/>
      <c r="I50" s="18">
        <f t="shared" si="2"/>
        <v>1102</v>
      </c>
      <c r="J50" s="19"/>
    </row>
    <row r="51" spans="1:10" ht="12.75">
      <c r="A51" s="15"/>
      <c r="B51" s="16">
        <v>920</v>
      </c>
      <c r="C51" s="17">
        <v>280</v>
      </c>
      <c r="D51" s="17">
        <v>11</v>
      </c>
      <c r="E51" s="17"/>
      <c r="F51" s="17"/>
      <c r="G51" s="30"/>
      <c r="H51" s="28"/>
      <c r="I51" s="18">
        <f t="shared" si="2"/>
        <v>1680</v>
      </c>
      <c r="J51" s="19"/>
    </row>
    <row r="52" spans="1:10" ht="12.75">
      <c r="A52" s="15"/>
      <c r="B52" s="21" t="s">
        <v>18</v>
      </c>
      <c r="C52" s="28">
        <v>71</v>
      </c>
      <c r="D52" s="28">
        <v>38</v>
      </c>
      <c r="E52" s="28"/>
      <c r="F52" s="28"/>
      <c r="G52" s="30"/>
      <c r="H52" s="28"/>
      <c r="I52" s="18">
        <f t="shared" si="2"/>
        <v>426</v>
      </c>
      <c r="J52" s="19">
        <f>SUM(I49:I52)</f>
        <v>5395</v>
      </c>
    </row>
    <row r="53" spans="1:10" ht="12.75">
      <c r="A53" s="15">
        <v>40768</v>
      </c>
      <c r="B53" s="16" t="s">
        <v>15</v>
      </c>
      <c r="C53" s="28">
        <v>733</v>
      </c>
      <c r="D53" s="28">
        <v>109</v>
      </c>
      <c r="E53" s="28">
        <v>2</v>
      </c>
      <c r="F53" s="28">
        <v>149</v>
      </c>
      <c r="G53" s="30">
        <v>4</v>
      </c>
      <c r="H53" s="28"/>
      <c r="I53" s="18">
        <f t="shared" si="2"/>
        <v>5481</v>
      </c>
      <c r="J53" s="19"/>
    </row>
    <row r="54" spans="1:10" ht="12.75">
      <c r="A54" s="15"/>
      <c r="B54" s="16" t="s">
        <v>17</v>
      </c>
      <c r="C54" s="28">
        <v>808</v>
      </c>
      <c r="D54" s="28">
        <v>116</v>
      </c>
      <c r="E54" s="28"/>
      <c r="F54" s="28">
        <v>155</v>
      </c>
      <c r="G54" s="30">
        <v>1</v>
      </c>
      <c r="H54" s="28"/>
      <c r="I54" s="18">
        <f t="shared" si="2"/>
        <v>5938</v>
      </c>
      <c r="J54" s="19"/>
    </row>
    <row r="55" spans="1:10" ht="12.75">
      <c r="A55" s="15"/>
      <c r="B55" s="16">
        <v>920</v>
      </c>
      <c r="C55" s="28">
        <v>637</v>
      </c>
      <c r="D55" s="28">
        <v>92</v>
      </c>
      <c r="E55" s="28"/>
      <c r="F55" s="28"/>
      <c r="G55" s="30"/>
      <c r="H55" s="28"/>
      <c r="I55" s="18">
        <f t="shared" si="2"/>
        <v>3822</v>
      </c>
      <c r="J55" s="19"/>
    </row>
    <row r="56" spans="1:10" ht="12.75">
      <c r="A56" s="15"/>
      <c r="B56" s="21" t="s">
        <v>18</v>
      </c>
      <c r="C56" s="28">
        <v>231</v>
      </c>
      <c r="D56" s="28">
        <v>33</v>
      </c>
      <c r="E56" s="28"/>
      <c r="F56" s="28"/>
      <c r="G56" s="30"/>
      <c r="H56" s="28"/>
      <c r="I56" s="18">
        <f t="shared" si="2"/>
        <v>1386</v>
      </c>
      <c r="J56" s="19">
        <f>SUM(I53:I56)</f>
        <v>16627</v>
      </c>
    </row>
    <row r="57" spans="1:10" ht="12.75">
      <c r="A57" s="15">
        <v>40769</v>
      </c>
      <c r="B57" s="16" t="s">
        <v>15</v>
      </c>
      <c r="C57" s="28">
        <v>838</v>
      </c>
      <c r="D57" s="28">
        <v>100</v>
      </c>
      <c r="E57" s="28">
        <v>1</v>
      </c>
      <c r="F57" s="28">
        <v>178</v>
      </c>
      <c r="G57" s="28">
        <v>2</v>
      </c>
      <c r="H57" s="30"/>
      <c r="I57" s="18">
        <f t="shared" si="2"/>
        <v>6294</v>
      </c>
      <c r="J57" s="19"/>
    </row>
    <row r="58" spans="1:10" ht="12.75">
      <c r="A58" s="15"/>
      <c r="B58" s="16" t="s">
        <v>19</v>
      </c>
      <c r="C58" s="28">
        <v>881</v>
      </c>
      <c r="D58" s="28">
        <v>149</v>
      </c>
      <c r="E58" s="28">
        <v>1</v>
      </c>
      <c r="F58" s="28">
        <v>140</v>
      </c>
      <c r="G58" s="28">
        <v>3</v>
      </c>
      <c r="H58" s="30"/>
      <c r="I58" s="18">
        <f t="shared" si="2"/>
        <v>6291</v>
      </c>
      <c r="J58" s="19"/>
    </row>
    <row r="59" spans="1:10" ht="12.75">
      <c r="A59" s="15"/>
      <c r="B59" s="16">
        <v>920</v>
      </c>
      <c r="C59" s="17">
        <v>678</v>
      </c>
      <c r="D59" s="17">
        <v>58</v>
      </c>
      <c r="E59" s="17"/>
      <c r="F59" s="17"/>
      <c r="G59" s="17"/>
      <c r="H59" s="30"/>
      <c r="I59" s="18">
        <f t="shared" si="2"/>
        <v>4068</v>
      </c>
      <c r="J59" s="19"/>
    </row>
    <row r="60" spans="1:10" ht="12.75">
      <c r="A60" s="15"/>
      <c r="B60" s="21" t="s">
        <v>18</v>
      </c>
      <c r="C60" s="17">
        <v>232</v>
      </c>
      <c r="D60" s="17">
        <v>62</v>
      </c>
      <c r="E60" s="17"/>
      <c r="F60" s="17"/>
      <c r="G60" s="17"/>
      <c r="H60" s="30"/>
      <c r="I60" s="18">
        <f t="shared" si="2"/>
        <v>1392</v>
      </c>
      <c r="J60" s="19">
        <f>SUM(I57:I60)</f>
        <v>18045</v>
      </c>
    </row>
    <row r="61" spans="1:10" ht="12.75">
      <c r="A61" s="127" t="s">
        <v>20</v>
      </c>
      <c r="B61" s="127">
        <v>920</v>
      </c>
      <c r="C61" s="23">
        <f aca="true" t="shared" si="3" ref="C61:I61">SUM(C33:C60)</f>
        <v>8301</v>
      </c>
      <c r="D61" s="23">
        <f t="shared" si="3"/>
        <v>1368</v>
      </c>
      <c r="E61" s="23">
        <f t="shared" si="3"/>
        <v>7</v>
      </c>
      <c r="F61" s="23">
        <f t="shared" si="3"/>
        <v>930</v>
      </c>
      <c r="G61" s="23">
        <f t="shared" si="3"/>
        <v>12</v>
      </c>
      <c r="H61" s="23">
        <f t="shared" si="3"/>
        <v>0</v>
      </c>
      <c r="I61" s="24">
        <f t="shared" si="3"/>
        <v>56446</v>
      </c>
      <c r="J61" s="25">
        <f>SUM(J36,J40,J44,J48,J52,J56,J60)</f>
        <v>56446</v>
      </c>
    </row>
    <row r="62" spans="1:10" ht="12.75">
      <c r="A62" s="15">
        <v>40770</v>
      </c>
      <c r="B62" s="16" t="s">
        <v>15</v>
      </c>
      <c r="C62" s="17">
        <v>372</v>
      </c>
      <c r="D62" s="17">
        <v>53</v>
      </c>
      <c r="E62" s="17">
        <v>1</v>
      </c>
      <c r="F62" s="17">
        <v>54</v>
      </c>
      <c r="G62" s="17"/>
      <c r="H62" s="30"/>
      <c r="I62" s="18">
        <f aca="true" t="shared" si="4" ref="I62:I89">SUM(C62*6,D62*0,E62*10,F62*7,G62*5)</f>
        <v>2620</v>
      </c>
      <c r="J62" s="19"/>
    </row>
    <row r="63" spans="1:10" ht="12.75">
      <c r="A63" s="15"/>
      <c r="B63" s="16" t="s">
        <v>17</v>
      </c>
      <c r="C63" s="17">
        <v>214</v>
      </c>
      <c r="D63" s="17">
        <v>50</v>
      </c>
      <c r="E63" s="17">
        <v>1</v>
      </c>
      <c r="F63" s="17">
        <v>42</v>
      </c>
      <c r="G63" s="17"/>
      <c r="H63" s="30"/>
      <c r="I63" s="18">
        <f t="shared" si="4"/>
        <v>1588</v>
      </c>
      <c r="J63" s="19"/>
    </row>
    <row r="64" spans="1:10" ht="12.75">
      <c r="A64" s="15"/>
      <c r="B64" s="16">
        <v>920</v>
      </c>
      <c r="C64" s="17">
        <v>350</v>
      </c>
      <c r="D64" s="17">
        <v>21</v>
      </c>
      <c r="E64" s="17"/>
      <c r="F64" s="17"/>
      <c r="G64" s="17"/>
      <c r="H64" s="30"/>
      <c r="I64" s="18">
        <f t="shared" si="4"/>
        <v>2100</v>
      </c>
      <c r="J64" s="19"/>
    </row>
    <row r="65" spans="1:10" ht="12.75">
      <c r="A65" s="15"/>
      <c r="B65" s="21" t="s">
        <v>18</v>
      </c>
      <c r="C65" s="17">
        <v>91</v>
      </c>
      <c r="D65" s="17">
        <v>27</v>
      </c>
      <c r="E65" s="17"/>
      <c r="F65" s="17"/>
      <c r="G65" s="17"/>
      <c r="H65" s="30"/>
      <c r="I65" s="18">
        <f t="shared" si="4"/>
        <v>546</v>
      </c>
      <c r="J65" s="19">
        <f>SUM(I62:I65)</f>
        <v>6854</v>
      </c>
    </row>
    <row r="66" spans="1:10" ht="12.75">
      <c r="A66" s="15">
        <v>40771</v>
      </c>
      <c r="B66" s="16" t="s">
        <v>15</v>
      </c>
      <c r="C66" s="17">
        <v>122</v>
      </c>
      <c r="D66" s="17">
        <v>46</v>
      </c>
      <c r="E66" s="17"/>
      <c r="F66" s="17">
        <v>18</v>
      </c>
      <c r="G66" s="17"/>
      <c r="H66" s="29"/>
      <c r="I66" s="18">
        <f t="shared" si="4"/>
        <v>858</v>
      </c>
      <c r="J66" s="19"/>
    </row>
    <row r="67" spans="1:10" ht="12.75">
      <c r="A67" s="15"/>
      <c r="B67" s="16" t="s">
        <v>17</v>
      </c>
      <c r="C67" s="28">
        <v>274</v>
      </c>
      <c r="D67" s="28">
        <v>63</v>
      </c>
      <c r="E67" s="28"/>
      <c r="F67" s="28">
        <v>42</v>
      </c>
      <c r="G67" s="28">
        <v>1</v>
      </c>
      <c r="H67" s="30"/>
      <c r="I67" s="18">
        <f t="shared" si="4"/>
        <v>1943</v>
      </c>
      <c r="J67" s="19"/>
    </row>
    <row r="68" spans="1:10" ht="12.75">
      <c r="A68" s="15"/>
      <c r="B68" s="16">
        <v>920</v>
      </c>
      <c r="C68" s="28">
        <v>228</v>
      </c>
      <c r="D68" s="28">
        <v>21</v>
      </c>
      <c r="E68" s="28"/>
      <c r="F68" s="28"/>
      <c r="G68" s="28"/>
      <c r="H68" s="30"/>
      <c r="I68" s="18">
        <f t="shared" si="4"/>
        <v>1368</v>
      </c>
      <c r="J68" s="19"/>
    </row>
    <row r="69" spans="1:10" ht="12.75">
      <c r="A69" s="15"/>
      <c r="B69" s="21" t="s">
        <v>18</v>
      </c>
      <c r="C69" s="28">
        <v>74</v>
      </c>
      <c r="D69" s="28">
        <v>52</v>
      </c>
      <c r="E69" s="28"/>
      <c r="F69" s="28"/>
      <c r="G69" s="28"/>
      <c r="H69" s="30"/>
      <c r="I69" s="18">
        <f t="shared" si="4"/>
        <v>444</v>
      </c>
      <c r="J69" s="19">
        <f>SUM(I66:I69)</f>
        <v>4613</v>
      </c>
    </row>
    <row r="70" spans="1:10" ht="12.75">
      <c r="A70" s="15">
        <v>40772</v>
      </c>
      <c r="B70" s="16" t="s">
        <v>15</v>
      </c>
      <c r="C70" s="28">
        <v>356</v>
      </c>
      <c r="D70" s="28">
        <v>70</v>
      </c>
      <c r="E70" s="28"/>
      <c r="F70" s="28">
        <v>50</v>
      </c>
      <c r="G70" s="28">
        <v>2</v>
      </c>
      <c r="H70" s="31"/>
      <c r="I70" s="18">
        <f t="shared" si="4"/>
        <v>2496</v>
      </c>
      <c r="J70" s="19"/>
    </row>
    <row r="71" spans="1:10" ht="12.75">
      <c r="A71" s="15"/>
      <c r="B71" s="16" t="s">
        <v>19</v>
      </c>
      <c r="C71" s="17">
        <v>168</v>
      </c>
      <c r="D71" s="17">
        <v>52</v>
      </c>
      <c r="E71" s="17"/>
      <c r="F71" s="17">
        <v>25</v>
      </c>
      <c r="G71" s="30"/>
      <c r="H71" s="31"/>
      <c r="I71" s="18">
        <f t="shared" si="4"/>
        <v>1183</v>
      </c>
      <c r="J71" s="19"/>
    </row>
    <row r="72" spans="1:10" ht="12.75">
      <c r="A72" s="15"/>
      <c r="B72" s="16">
        <v>920</v>
      </c>
      <c r="C72" s="17">
        <v>185</v>
      </c>
      <c r="D72" s="17">
        <v>13</v>
      </c>
      <c r="E72" s="17"/>
      <c r="F72" s="17"/>
      <c r="G72" s="30"/>
      <c r="H72" s="30"/>
      <c r="I72" s="18">
        <f t="shared" si="4"/>
        <v>1110</v>
      </c>
      <c r="J72" s="19"/>
    </row>
    <row r="73" spans="1:10" ht="12.75">
      <c r="A73" s="15"/>
      <c r="B73" s="21" t="s">
        <v>18</v>
      </c>
      <c r="C73" s="17">
        <v>53</v>
      </c>
      <c r="D73" s="17">
        <v>2</v>
      </c>
      <c r="E73" s="17"/>
      <c r="F73" s="17"/>
      <c r="G73" s="30"/>
      <c r="H73" s="30"/>
      <c r="I73" s="18">
        <f t="shared" si="4"/>
        <v>318</v>
      </c>
      <c r="J73" s="19">
        <f>SUM(I70:I73)</f>
        <v>5107</v>
      </c>
    </row>
    <row r="74" spans="1:10" ht="12.75">
      <c r="A74" s="15">
        <v>40773</v>
      </c>
      <c r="B74" s="16" t="s">
        <v>15</v>
      </c>
      <c r="C74" s="17">
        <v>341</v>
      </c>
      <c r="D74" s="17">
        <v>57</v>
      </c>
      <c r="E74" s="17">
        <v>1</v>
      </c>
      <c r="F74" s="17">
        <v>93</v>
      </c>
      <c r="G74" s="30">
        <v>1</v>
      </c>
      <c r="H74" s="30"/>
      <c r="I74" s="18">
        <f t="shared" si="4"/>
        <v>2712</v>
      </c>
      <c r="J74" s="19"/>
    </row>
    <row r="75" spans="1:10" ht="12.75">
      <c r="A75" s="15"/>
      <c r="B75" s="16" t="s">
        <v>19</v>
      </c>
      <c r="C75" s="17">
        <v>334</v>
      </c>
      <c r="D75" s="17">
        <v>54</v>
      </c>
      <c r="E75" s="17"/>
      <c r="F75" s="17"/>
      <c r="G75" s="30"/>
      <c r="H75" s="30"/>
      <c r="I75" s="18">
        <f t="shared" si="4"/>
        <v>2004</v>
      </c>
      <c r="J75" s="19"/>
    </row>
    <row r="76" spans="1:10" ht="12.75">
      <c r="A76" s="15"/>
      <c r="B76" s="26">
        <v>920</v>
      </c>
      <c r="C76" s="17">
        <v>230</v>
      </c>
      <c r="D76" s="17">
        <v>31</v>
      </c>
      <c r="E76" s="17"/>
      <c r="F76" s="17"/>
      <c r="G76" s="30"/>
      <c r="H76" s="30"/>
      <c r="I76" s="18">
        <f t="shared" si="4"/>
        <v>1380</v>
      </c>
      <c r="J76" s="19"/>
    </row>
    <row r="77" spans="1:10" ht="12.75">
      <c r="A77" s="15"/>
      <c r="B77" s="21" t="s">
        <v>18</v>
      </c>
      <c r="C77" s="17">
        <v>37</v>
      </c>
      <c r="D77" s="17">
        <v>22</v>
      </c>
      <c r="E77" s="17"/>
      <c r="F77" s="17"/>
      <c r="G77" s="30"/>
      <c r="H77" s="30"/>
      <c r="I77" s="18">
        <f t="shared" si="4"/>
        <v>222</v>
      </c>
      <c r="J77" s="19">
        <f>SUM(I74:I77)</f>
        <v>6318</v>
      </c>
    </row>
    <row r="78" spans="1:10" ht="12.75">
      <c r="A78" s="15">
        <v>40774</v>
      </c>
      <c r="B78" s="16" t="s">
        <v>15</v>
      </c>
      <c r="C78" s="17">
        <v>200</v>
      </c>
      <c r="D78" s="17">
        <v>31</v>
      </c>
      <c r="E78" s="17">
        <v>1</v>
      </c>
      <c r="F78" s="17">
        <v>81</v>
      </c>
      <c r="G78" s="30">
        <v>2</v>
      </c>
      <c r="H78" s="30"/>
      <c r="I78" s="18">
        <f t="shared" si="4"/>
        <v>1787</v>
      </c>
      <c r="J78" s="19"/>
    </row>
    <row r="79" spans="1:10" ht="12.75">
      <c r="A79" s="15"/>
      <c r="B79" s="16" t="s">
        <v>17</v>
      </c>
      <c r="C79" s="17">
        <v>276</v>
      </c>
      <c r="D79" s="17">
        <v>109</v>
      </c>
      <c r="E79" s="17"/>
      <c r="F79" s="17"/>
      <c r="G79" s="30"/>
      <c r="H79" s="30"/>
      <c r="I79" s="18">
        <f t="shared" si="4"/>
        <v>1656</v>
      </c>
      <c r="J79" s="19"/>
    </row>
    <row r="80" spans="1:10" ht="12.75">
      <c r="A80" s="15"/>
      <c r="B80" s="16">
        <v>920</v>
      </c>
      <c r="C80" s="17">
        <v>220</v>
      </c>
      <c r="D80" s="17">
        <v>27</v>
      </c>
      <c r="E80" s="17"/>
      <c r="F80" s="17"/>
      <c r="G80" s="30"/>
      <c r="H80" s="30"/>
      <c r="I80" s="18">
        <f t="shared" si="4"/>
        <v>1320</v>
      </c>
      <c r="J80" s="19"/>
    </row>
    <row r="81" spans="1:10" ht="12.75">
      <c r="A81" s="15"/>
      <c r="B81" s="21" t="s">
        <v>18</v>
      </c>
      <c r="C81" s="28">
        <v>59</v>
      </c>
      <c r="D81" s="28">
        <v>18</v>
      </c>
      <c r="E81" s="28"/>
      <c r="F81" s="28"/>
      <c r="G81" s="30"/>
      <c r="H81" s="30"/>
      <c r="I81" s="18">
        <f t="shared" si="4"/>
        <v>354</v>
      </c>
      <c r="J81" s="19">
        <f>SUM(I78:I81)</f>
        <v>5117</v>
      </c>
    </row>
    <row r="82" spans="1:10" ht="12.75">
      <c r="A82" s="15">
        <v>40775</v>
      </c>
      <c r="B82" s="16" t="s">
        <v>15</v>
      </c>
      <c r="C82" s="28">
        <v>830</v>
      </c>
      <c r="D82" s="28">
        <v>115</v>
      </c>
      <c r="E82" s="28">
        <v>1</v>
      </c>
      <c r="F82" s="28">
        <v>160</v>
      </c>
      <c r="G82" s="30">
        <v>3</v>
      </c>
      <c r="H82" s="28"/>
      <c r="I82" s="18">
        <f t="shared" si="4"/>
        <v>6125</v>
      </c>
      <c r="J82" s="19"/>
    </row>
    <row r="83" spans="1:10" ht="12.75">
      <c r="A83" s="15"/>
      <c r="B83" s="16" t="s">
        <v>17</v>
      </c>
      <c r="C83" s="28">
        <v>912</v>
      </c>
      <c r="D83" s="28">
        <v>178</v>
      </c>
      <c r="E83" s="28">
        <v>3</v>
      </c>
      <c r="F83" s="28">
        <v>150</v>
      </c>
      <c r="G83" s="30"/>
      <c r="H83" s="28"/>
      <c r="I83" s="18">
        <f t="shared" si="4"/>
        <v>6552</v>
      </c>
      <c r="J83" s="19"/>
    </row>
    <row r="84" spans="1:10" ht="12.75">
      <c r="A84" s="15"/>
      <c r="B84" s="16">
        <v>920</v>
      </c>
      <c r="C84" s="28">
        <v>595</v>
      </c>
      <c r="D84" s="28">
        <v>53</v>
      </c>
      <c r="E84" s="28"/>
      <c r="F84" s="28"/>
      <c r="G84" s="30"/>
      <c r="H84" s="28"/>
      <c r="I84" s="18">
        <f t="shared" si="4"/>
        <v>3570</v>
      </c>
      <c r="J84" s="19"/>
    </row>
    <row r="85" spans="1:10" ht="12.75">
      <c r="A85" s="15"/>
      <c r="B85" s="21" t="s">
        <v>18</v>
      </c>
      <c r="C85" s="28">
        <v>219</v>
      </c>
      <c r="D85" s="28">
        <v>56</v>
      </c>
      <c r="E85" s="28"/>
      <c r="F85" s="28"/>
      <c r="G85" s="30"/>
      <c r="H85" s="28"/>
      <c r="I85" s="18">
        <f t="shared" si="4"/>
        <v>1314</v>
      </c>
      <c r="J85" s="19">
        <f>SUM(I82:I85)</f>
        <v>17561</v>
      </c>
    </row>
    <row r="86" spans="1:10" ht="12.75">
      <c r="A86" s="15">
        <v>40776</v>
      </c>
      <c r="B86" s="16" t="s">
        <v>15</v>
      </c>
      <c r="C86" s="28">
        <v>298</v>
      </c>
      <c r="D86" s="28">
        <v>35</v>
      </c>
      <c r="E86" s="28">
        <v>1</v>
      </c>
      <c r="F86" s="28">
        <v>73</v>
      </c>
      <c r="G86" s="28"/>
      <c r="H86" s="30"/>
      <c r="I86" s="18">
        <f t="shared" si="4"/>
        <v>2309</v>
      </c>
      <c r="J86" s="19"/>
    </row>
    <row r="87" spans="1:10" ht="12.75">
      <c r="A87" s="15"/>
      <c r="B87" s="16" t="s">
        <v>19</v>
      </c>
      <c r="C87" s="28">
        <v>256</v>
      </c>
      <c r="D87" s="28">
        <v>31</v>
      </c>
      <c r="E87" s="28"/>
      <c r="F87" s="28">
        <v>64</v>
      </c>
      <c r="G87" s="28"/>
      <c r="H87" s="30"/>
      <c r="I87" s="18">
        <f t="shared" si="4"/>
        <v>1984</v>
      </c>
      <c r="J87" s="19"/>
    </row>
    <row r="88" spans="1:10" ht="12.75">
      <c r="A88" s="15"/>
      <c r="B88" s="16">
        <v>920</v>
      </c>
      <c r="C88" s="17">
        <v>272</v>
      </c>
      <c r="D88" s="17">
        <v>14</v>
      </c>
      <c r="E88" s="17"/>
      <c r="F88" s="17"/>
      <c r="G88" s="17"/>
      <c r="H88" s="30"/>
      <c r="I88" s="18">
        <f t="shared" si="4"/>
        <v>1632</v>
      </c>
      <c r="J88" s="19"/>
    </row>
    <row r="89" spans="1:10" ht="12.75">
      <c r="A89" s="15"/>
      <c r="B89" s="21" t="s">
        <v>18</v>
      </c>
      <c r="C89" s="17">
        <v>67</v>
      </c>
      <c r="D89" s="17">
        <v>7</v>
      </c>
      <c r="E89" s="17"/>
      <c r="F89" s="17"/>
      <c r="G89" s="17"/>
      <c r="H89" s="30"/>
      <c r="I89" s="18">
        <f t="shared" si="4"/>
        <v>402</v>
      </c>
      <c r="J89" s="19">
        <f>SUM(I86:I89)</f>
        <v>6327</v>
      </c>
    </row>
    <row r="90" spans="1:10" ht="12.75">
      <c r="A90" s="127" t="s">
        <v>20</v>
      </c>
      <c r="B90" s="127">
        <v>920</v>
      </c>
      <c r="C90" s="23">
        <f aca="true" t="shared" si="5" ref="C90:I90">SUM(C62:C89)</f>
        <v>7633</v>
      </c>
      <c r="D90" s="23">
        <f t="shared" si="5"/>
        <v>1308</v>
      </c>
      <c r="E90" s="23">
        <f t="shared" si="5"/>
        <v>9</v>
      </c>
      <c r="F90" s="23">
        <f t="shared" si="5"/>
        <v>852</v>
      </c>
      <c r="G90" s="23">
        <f t="shared" si="5"/>
        <v>9</v>
      </c>
      <c r="H90" s="23">
        <f t="shared" si="5"/>
        <v>0</v>
      </c>
      <c r="I90" s="24">
        <f t="shared" si="5"/>
        <v>51897</v>
      </c>
      <c r="J90" s="25">
        <f>SUM(J65,J69,J73,J77,J81,J85,J89)</f>
        <v>51897</v>
      </c>
    </row>
    <row r="91" spans="1:10" ht="12.75">
      <c r="A91" s="15">
        <v>40777</v>
      </c>
      <c r="B91" s="16" t="s">
        <v>15</v>
      </c>
      <c r="C91" s="17">
        <v>490</v>
      </c>
      <c r="D91" s="17">
        <v>39</v>
      </c>
      <c r="E91" s="17"/>
      <c r="F91" s="17"/>
      <c r="G91" s="17"/>
      <c r="H91" s="30"/>
      <c r="I91" s="18">
        <f aca="true" t="shared" si="6" ref="I91:I118">SUM(C91*6,D91*0,E91*10,F91*7,G91*5)</f>
        <v>2940</v>
      </c>
      <c r="J91" s="19"/>
    </row>
    <row r="92" spans="1:10" ht="12.75">
      <c r="A92" s="15"/>
      <c r="B92" s="16" t="s">
        <v>17</v>
      </c>
      <c r="C92" s="17"/>
      <c r="D92" s="17"/>
      <c r="E92" s="17">
        <v>1</v>
      </c>
      <c r="F92" s="17">
        <v>69</v>
      </c>
      <c r="G92" s="17"/>
      <c r="H92" s="30"/>
      <c r="I92" s="18">
        <f t="shared" si="6"/>
        <v>493</v>
      </c>
      <c r="J92" s="19"/>
    </row>
    <row r="93" spans="1:10" ht="12.75">
      <c r="A93" s="15"/>
      <c r="B93" s="16">
        <v>920</v>
      </c>
      <c r="C93" s="17">
        <v>309</v>
      </c>
      <c r="D93" s="17">
        <v>9</v>
      </c>
      <c r="E93" s="17"/>
      <c r="F93" s="17"/>
      <c r="G93" s="17"/>
      <c r="H93" s="30"/>
      <c r="I93" s="18">
        <f t="shared" si="6"/>
        <v>1854</v>
      </c>
      <c r="J93" s="19"/>
    </row>
    <row r="94" spans="1:10" ht="12.75">
      <c r="A94" s="15"/>
      <c r="B94" s="21" t="s">
        <v>18</v>
      </c>
      <c r="C94" s="17">
        <v>68</v>
      </c>
      <c r="D94" s="17">
        <v>16</v>
      </c>
      <c r="E94" s="17"/>
      <c r="F94" s="17"/>
      <c r="G94" s="17"/>
      <c r="H94" s="30"/>
      <c r="I94" s="18">
        <f t="shared" si="6"/>
        <v>408</v>
      </c>
      <c r="J94" s="19">
        <f>SUM(I91:I94)</f>
        <v>5695</v>
      </c>
    </row>
    <row r="95" spans="1:10" ht="12.75">
      <c r="A95" s="15">
        <v>40778</v>
      </c>
      <c r="B95" s="16" t="s">
        <v>15</v>
      </c>
      <c r="C95" s="17">
        <v>173</v>
      </c>
      <c r="D95" s="17">
        <v>18</v>
      </c>
      <c r="E95" s="17"/>
      <c r="F95" s="17"/>
      <c r="G95" s="17"/>
      <c r="H95" s="29"/>
      <c r="I95" s="18">
        <f t="shared" si="6"/>
        <v>1038</v>
      </c>
      <c r="J95" s="19"/>
    </row>
    <row r="96" spans="1:10" ht="12.75">
      <c r="A96" s="15"/>
      <c r="B96" s="16" t="s">
        <v>17</v>
      </c>
      <c r="C96" s="28">
        <v>128</v>
      </c>
      <c r="D96" s="28">
        <v>47</v>
      </c>
      <c r="E96" s="28"/>
      <c r="F96" s="28"/>
      <c r="G96" s="28"/>
      <c r="H96" s="30"/>
      <c r="I96" s="18">
        <f t="shared" si="6"/>
        <v>768</v>
      </c>
      <c r="J96" s="19"/>
    </row>
    <row r="97" spans="1:10" ht="12.75">
      <c r="A97" s="15"/>
      <c r="B97" s="16">
        <v>920</v>
      </c>
      <c r="C97" s="28">
        <v>178</v>
      </c>
      <c r="D97" s="28">
        <v>16</v>
      </c>
      <c r="E97" s="28"/>
      <c r="F97" s="28"/>
      <c r="G97" s="28"/>
      <c r="H97" s="30"/>
      <c r="I97" s="18">
        <f t="shared" si="6"/>
        <v>1068</v>
      </c>
      <c r="J97" s="19"/>
    </row>
    <row r="98" spans="1:10" ht="12.75">
      <c r="A98" s="15"/>
      <c r="B98" s="21" t="s">
        <v>18</v>
      </c>
      <c r="C98" s="28">
        <v>70</v>
      </c>
      <c r="D98" s="28">
        <v>36</v>
      </c>
      <c r="E98" s="28"/>
      <c r="F98" s="28"/>
      <c r="G98" s="28"/>
      <c r="H98" s="30"/>
      <c r="I98" s="18">
        <f t="shared" si="6"/>
        <v>420</v>
      </c>
      <c r="J98" s="19">
        <f>SUM(I95:I98)</f>
        <v>3294</v>
      </c>
    </row>
    <row r="99" spans="1:10" ht="12.75">
      <c r="A99" s="15">
        <v>40779</v>
      </c>
      <c r="B99" s="16" t="s">
        <v>15</v>
      </c>
      <c r="C99" s="28">
        <v>229</v>
      </c>
      <c r="D99" s="28">
        <v>26</v>
      </c>
      <c r="E99" s="28"/>
      <c r="F99" s="28">
        <v>54</v>
      </c>
      <c r="G99" s="28"/>
      <c r="H99" s="31"/>
      <c r="I99" s="18">
        <f t="shared" si="6"/>
        <v>1752</v>
      </c>
      <c r="J99" s="19"/>
    </row>
    <row r="100" spans="1:10" ht="12.75">
      <c r="A100" s="15"/>
      <c r="B100" s="16" t="s">
        <v>19</v>
      </c>
      <c r="C100" s="17">
        <v>244</v>
      </c>
      <c r="D100" s="17">
        <v>26</v>
      </c>
      <c r="E100" s="17"/>
      <c r="F100" s="17"/>
      <c r="G100" s="30"/>
      <c r="H100" s="31"/>
      <c r="I100" s="18">
        <f t="shared" si="6"/>
        <v>1464</v>
      </c>
      <c r="J100" s="19"/>
    </row>
    <row r="101" spans="1:10" ht="12.75">
      <c r="A101" s="15"/>
      <c r="B101" s="16">
        <v>920</v>
      </c>
      <c r="C101" s="17">
        <v>216</v>
      </c>
      <c r="D101" s="17">
        <v>15</v>
      </c>
      <c r="E101" s="17"/>
      <c r="F101" s="17"/>
      <c r="G101" s="30"/>
      <c r="H101" s="30"/>
      <c r="I101" s="18">
        <f t="shared" si="6"/>
        <v>1296</v>
      </c>
      <c r="J101" s="19"/>
    </row>
    <row r="102" spans="1:10" ht="12.75">
      <c r="A102" s="15"/>
      <c r="B102" s="21" t="s">
        <v>18</v>
      </c>
      <c r="C102" s="17">
        <v>98</v>
      </c>
      <c r="D102" s="17">
        <v>36</v>
      </c>
      <c r="E102" s="17"/>
      <c r="F102" s="17"/>
      <c r="G102" s="30"/>
      <c r="H102" s="30"/>
      <c r="I102" s="18">
        <f t="shared" si="6"/>
        <v>588</v>
      </c>
      <c r="J102" s="19">
        <f>SUM(I99:I102)</f>
        <v>5100</v>
      </c>
    </row>
    <row r="103" spans="1:10" ht="12.75">
      <c r="A103" s="15">
        <v>40780</v>
      </c>
      <c r="B103" s="16" t="s">
        <v>15</v>
      </c>
      <c r="C103" s="17">
        <v>294</v>
      </c>
      <c r="D103" s="17">
        <v>73</v>
      </c>
      <c r="E103" s="17"/>
      <c r="F103" s="17"/>
      <c r="G103" s="30">
        <v>1</v>
      </c>
      <c r="H103" s="30"/>
      <c r="I103" s="18">
        <f t="shared" si="6"/>
        <v>1769</v>
      </c>
      <c r="J103" s="19"/>
    </row>
    <row r="104" spans="1:10" ht="12.75">
      <c r="A104" s="15"/>
      <c r="B104" s="16" t="s">
        <v>19</v>
      </c>
      <c r="C104" s="17">
        <v>245</v>
      </c>
      <c r="D104" s="17">
        <v>99</v>
      </c>
      <c r="E104" s="17"/>
      <c r="F104" s="17"/>
      <c r="G104" s="30"/>
      <c r="H104" s="30"/>
      <c r="I104" s="18">
        <f t="shared" si="6"/>
        <v>1470</v>
      </c>
      <c r="J104" s="19"/>
    </row>
    <row r="105" spans="1:10" ht="12.75">
      <c r="A105" s="15"/>
      <c r="B105" s="26">
        <v>920</v>
      </c>
      <c r="C105" s="17">
        <v>206</v>
      </c>
      <c r="D105" s="17">
        <v>15</v>
      </c>
      <c r="E105" s="17"/>
      <c r="F105" s="17"/>
      <c r="G105" s="30"/>
      <c r="H105" s="30"/>
      <c r="I105" s="18">
        <f t="shared" si="6"/>
        <v>1236</v>
      </c>
      <c r="J105" s="19"/>
    </row>
    <row r="106" spans="1:10" ht="12.75">
      <c r="A106" s="15"/>
      <c r="B106" s="21" t="s">
        <v>18</v>
      </c>
      <c r="C106" s="17">
        <v>91</v>
      </c>
      <c r="D106" s="17">
        <v>32</v>
      </c>
      <c r="E106" s="17"/>
      <c r="F106" s="17"/>
      <c r="G106" s="30"/>
      <c r="H106" s="30"/>
      <c r="I106" s="18">
        <f t="shared" si="6"/>
        <v>546</v>
      </c>
      <c r="J106" s="19">
        <f>SUM(I103:I106)</f>
        <v>5021</v>
      </c>
    </row>
    <row r="107" spans="1:10" ht="12.75">
      <c r="A107" s="15">
        <v>40781</v>
      </c>
      <c r="B107" s="16" t="s">
        <v>15</v>
      </c>
      <c r="C107" s="17">
        <v>204</v>
      </c>
      <c r="D107" s="17">
        <v>32</v>
      </c>
      <c r="E107" s="17">
        <v>1</v>
      </c>
      <c r="F107" s="17">
        <v>25</v>
      </c>
      <c r="G107" s="30"/>
      <c r="H107" s="30"/>
      <c r="I107" s="18">
        <f t="shared" si="6"/>
        <v>1409</v>
      </c>
      <c r="J107" s="19"/>
    </row>
    <row r="108" spans="1:10" ht="12.75">
      <c r="A108" s="15"/>
      <c r="B108" s="16" t="s">
        <v>17</v>
      </c>
      <c r="C108" s="17">
        <v>244</v>
      </c>
      <c r="D108" s="17">
        <v>16</v>
      </c>
      <c r="E108" s="17"/>
      <c r="F108" s="17">
        <v>31</v>
      </c>
      <c r="G108" s="30"/>
      <c r="H108" s="30"/>
      <c r="I108" s="18">
        <f t="shared" si="6"/>
        <v>1681</v>
      </c>
      <c r="J108" s="19"/>
    </row>
    <row r="109" spans="1:10" ht="12.75">
      <c r="A109" s="15"/>
      <c r="B109" s="16">
        <v>920</v>
      </c>
      <c r="C109" s="17">
        <v>264</v>
      </c>
      <c r="D109" s="17">
        <v>16</v>
      </c>
      <c r="E109" s="17"/>
      <c r="F109" s="17"/>
      <c r="G109" s="30"/>
      <c r="H109" s="30"/>
      <c r="I109" s="18">
        <f t="shared" si="6"/>
        <v>1584</v>
      </c>
      <c r="J109" s="19"/>
    </row>
    <row r="110" spans="1:10" ht="12.75">
      <c r="A110" s="15"/>
      <c r="B110" s="21" t="s">
        <v>18</v>
      </c>
      <c r="C110" s="28">
        <v>125</v>
      </c>
      <c r="D110" s="28">
        <v>4</v>
      </c>
      <c r="E110" s="28"/>
      <c r="F110" s="28"/>
      <c r="G110" s="30"/>
      <c r="H110" s="30"/>
      <c r="I110" s="18">
        <f t="shared" si="6"/>
        <v>750</v>
      </c>
      <c r="J110" s="19">
        <f>SUM(I107:I110)</f>
        <v>5424</v>
      </c>
    </row>
    <row r="111" spans="1:10" ht="12.75">
      <c r="A111" s="15">
        <v>40782</v>
      </c>
      <c r="B111" s="16" t="s">
        <v>15</v>
      </c>
      <c r="C111" s="28">
        <v>628</v>
      </c>
      <c r="D111" s="28">
        <v>95</v>
      </c>
      <c r="E111" s="28">
        <v>3</v>
      </c>
      <c r="F111" s="28">
        <v>145</v>
      </c>
      <c r="G111" s="30"/>
      <c r="H111" s="31"/>
      <c r="I111" s="18">
        <f t="shared" si="6"/>
        <v>4813</v>
      </c>
      <c r="J111" s="19"/>
    </row>
    <row r="112" spans="1:10" ht="12.75">
      <c r="A112" s="15"/>
      <c r="B112" s="16" t="s">
        <v>17</v>
      </c>
      <c r="C112" s="28">
        <v>634</v>
      </c>
      <c r="D112" s="28">
        <v>130</v>
      </c>
      <c r="E112" s="28">
        <v>2</v>
      </c>
      <c r="F112" s="28">
        <v>141</v>
      </c>
      <c r="G112" s="30">
        <v>3</v>
      </c>
      <c r="H112" s="31"/>
      <c r="I112" s="18">
        <f t="shared" si="6"/>
        <v>4826</v>
      </c>
      <c r="J112" s="19"/>
    </row>
    <row r="113" spans="1:10" ht="12.75">
      <c r="A113" s="15"/>
      <c r="B113" s="16">
        <v>920</v>
      </c>
      <c r="C113" s="28">
        <v>561</v>
      </c>
      <c r="D113" s="28">
        <v>51</v>
      </c>
      <c r="E113" s="28"/>
      <c r="F113" s="28"/>
      <c r="G113" s="30"/>
      <c r="H113" s="30"/>
      <c r="I113" s="18">
        <f t="shared" si="6"/>
        <v>3366</v>
      </c>
      <c r="J113" s="19"/>
    </row>
    <row r="114" spans="1:10" ht="12.75">
      <c r="A114" s="15"/>
      <c r="B114" s="21" t="s">
        <v>18</v>
      </c>
      <c r="C114" s="28">
        <v>235</v>
      </c>
      <c r="D114" s="28">
        <v>36</v>
      </c>
      <c r="E114" s="28"/>
      <c r="F114" s="28"/>
      <c r="G114" s="30"/>
      <c r="H114" s="30"/>
      <c r="I114" s="18">
        <f t="shared" si="6"/>
        <v>1410</v>
      </c>
      <c r="J114" s="19">
        <f>SUM(I111:I114)</f>
        <v>14415</v>
      </c>
    </row>
    <row r="115" spans="1:10" ht="12.75">
      <c r="A115" s="15">
        <v>40783</v>
      </c>
      <c r="B115" s="16" t="s">
        <v>15</v>
      </c>
      <c r="C115" s="28">
        <v>1484</v>
      </c>
      <c r="D115" s="28">
        <v>151</v>
      </c>
      <c r="E115" s="28"/>
      <c r="F115" s="28">
        <v>192</v>
      </c>
      <c r="G115" s="28">
        <v>4</v>
      </c>
      <c r="H115" s="30"/>
      <c r="I115" s="18">
        <f t="shared" si="6"/>
        <v>10268</v>
      </c>
      <c r="J115" s="19"/>
    </row>
    <row r="116" spans="1:10" ht="12.75">
      <c r="A116" s="15"/>
      <c r="B116" s="16" t="s">
        <v>19</v>
      </c>
      <c r="C116" s="17">
        <v>1024</v>
      </c>
      <c r="D116" s="17">
        <v>134</v>
      </c>
      <c r="E116" s="17"/>
      <c r="F116" s="17">
        <v>151</v>
      </c>
      <c r="G116" s="30">
        <v>1</v>
      </c>
      <c r="H116" s="30"/>
      <c r="I116" s="18">
        <f t="shared" si="6"/>
        <v>7206</v>
      </c>
      <c r="J116" s="19"/>
    </row>
    <row r="117" spans="1:10" ht="12.75">
      <c r="A117" s="15"/>
      <c r="B117" s="16">
        <v>920</v>
      </c>
      <c r="C117" s="17">
        <v>697</v>
      </c>
      <c r="D117" s="17">
        <v>96</v>
      </c>
      <c r="E117" s="17"/>
      <c r="F117" s="17"/>
      <c r="G117" s="30"/>
      <c r="H117" s="30"/>
      <c r="I117" s="18">
        <f t="shared" si="6"/>
        <v>4182</v>
      </c>
      <c r="J117" s="19"/>
    </row>
    <row r="118" spans="1:10" ht="12.75">
      <c r="A118" s="15"/>
      <c r="B118" s="21" t="s">
        <v>18</v>
      </c>
      <c r="C118" s="17">
        <v>350</v>
      </c>
      <c r="D118" s="17">
        <v>97</v>
      </c>
      <c r="E118" s="17"/>
      <c r="F118" s="17"/>
      <c r="G118" s="30"/>
      <c r="H118" s="30"/>
      <c r="I118" s="18">
        <f t="shared" si="6"/>
        <v>2100</v>
      </c>
      <c r="J118" s="19">
        <f>SUM(I115:I118)</f>
        <v>23756</v>
      </c>
    </row>
    <row r="119" spans="1:10" ht="12.75">
      <c r="A119" s="127" t="s">
        <v>20</v>
      </c>
      <c r="B119" s="127">
        <v>920</v>
      </c>
      <c r="C119" s="23">
        <f aca="true" t="shared" si="7" ref="C119:I119">SUM(C91:C118)</f>
        <v>9489</v>
      </c>
      <c r="D119" s="23">
        <f t="shared" si="7"/>
        <v>1361</v>
      </c>
      <c r="E119" s="23">
        <f t="shared" si="7"/>
        <v>7</v>
      </c>
      <c r="F119" s="23">
        <f t="shared" si="7"/>
        <v>808</v>
      </c>
      <c r="G119" s="23">
        <f t="shared" si="7"/>
        <v>9</v>
      </c>
      <c r="H119" s="23">
        <f t="shared" si="7"/>
        <v>0</v>
      </c>
      <c r="I119" s="23">
        <f t="shared" si="7"/>
        <v>62705</v>
      </c>
      <c r="J119" s="25">
        <f>SUM(J94,J98,J102,J106,J110,J114,J118)</f>
        <v>62705</v>
      </c>
    </row>
    <row r="120" spans="1:10" ht="12.75">
      <c r="A120" s="15">
        <v>40784</v>
      </c>
      <c r="B120" s="16" t="s">
        <v>15</v>
      </c>
      <c r="C120" s="17">
        <v>213</v>
      </c>
      <c r="D120" s="17">
        <f>16+37+16</f>
        <v>69</v>
      </c>
      <c r="E120" s="17">
        <v>2</v>
      </c>
      <c r="F120" s="17">
        <v>38</v>
      </c>
      <c r="G120" s="30"/>
      <c r="H120" s="30"/>
      <c r="I120" s="18">
        <f aca="true" t="shared" si="8" ref="I120:I131">SUM(C120*6,D120*0,E120*10,F120*7,G120*5)</f>
        <v>1564</v>
      </c>
      <c r="J120" s="19"/>
    </row>
    <row r="121" spans="1:10" ht="12.75">
      <c r="A121" s="15"/>
      <c r="B121" s="16" t="s">
        <v>19</v>
      </c>
      <c r="C121" s="17">
        <v>222</v>
      </c>
      <c r="D121" s="17">
        <f>35+9+24+4</f>
        <v>72</v>
      </c>
      <c r="E121" s="17"/>
      <c r="F121" s="17">
        <v>25</v>
      </c>
      <c r="G121" s="30"/>
      <c r="H121" s="30"/>
      <c r="I121" s="18">
        <f t="shared" si="8"/>
        <v>1507</v>
      </c>
      <c r="J121" s="19"/>
    </row>
    <row r="122" spans="1:10" ht="12.75">
      <c r="A122" s="15"/>
      <c r="B122" s="26">
        <v>920</v>
      </c>
      <c r="C122" s="17">
        <v>213</v>
      </c>
      <c r="D122" s="17">
        <v>16</v>
      </c>
      <c r="E122" s="17"/>
      <c r="F122" s="17"/>
      <c r="G122" s="30"/>
      <c r="H122" s="30"/>
      <c r="I122" s="18">
        <f t="shared" si="8"/>
        <v>1278</v>
      </c>
      <c r="J122" s="19"/>
    </row>
    <row r="123" spans="1:10" ht="12.75">
      <c r="A123" s="15"/>
      <c r="B123" s="21" t="s">
        <v>18</v>
      </c>
      <c r="C123" s="17">
        <v>63</v>
      </c>
      <c r="D123" s="17">
        <v>23</v>
      </c>
      <c r="E123" s="17"/>
      <c r="F123" s="17"/>
      <c r="G123" s="30"/>
      <c r="H123" s="30"/>
      <c r="I123" s="18">
        <f t="shared" si="8"/>
        <v>378</v>
      </c>
      <c r="J123" s="19">
        <f>SUM(I120:I123)</f>
        <v>4727</v>
      </c>
    </row>
    <row r="124" spans="1:10" ht="12.75">
      <c r="A124" s="15">
        <v>40785</v>
      </c>
      <c r="B124" s="16" t="s">
        <v>15</v>
      </c>
      <c r="C124" s="17">
        <v>189</v>
      </c>
      <c r="D124" s="17">
        <f>13+37+4</f>
        <v>54</v>
      </c>
      <c r="E124" s="17"/>
      <c r="F124" s="17">
        <v>33</v>
      </c>
      <c r="G124" s="30"/>
      <c r="H124" s="30"/>
      <c r="I124" s="18">
        <f t="shared" si="8"/>
        <v>1365</v>
      </c>
      <c r="J124" s="19"/>
    </row>
    <row r="125" spans="1:10" ht="12.75">
      <c r="A125" s="15"/>
      <c r="B125" s="16" t="s">
        <v>19</v>
      </c>
      <c r="C125" s="17">
        <v>105</v>
      </c>
      <c r="D125" s="17">
        <f>23+23+10</f>
        <v>56</v>
      </c>
      <c r="E125" s="17"/>
      <c r="F125" s="17">
        <v>17</v>
      </c>
      <c r="G125" s="30"/>
      <c r="H125" s="30"/>
      <c r="I125" s="18">
        <f t="shared" si="8"/>
        <v>749</v>
      </c>
      <c r="J125" s="19"/>
    </row>
    <row r="126" spans="1:10" ht="12.75">
      <c r="A126" s="15"/>
      <c r="B126" s="26">
        <v>920</v>
      </c>
      <c r="C126" s="17">
        <v>147</v>
      </c>
      <c r="D126" s="17">
        <v>18</v>
      </c>
      <c r="E126" s="17"/>
      <c r="F126" s="17"/>
      <c r="G126" s="30"/>
      <c r="H126" s="30"/>
      <c r="I126" s="18">
        <f t="shared" si="8"/>
        <v>882</v>
      </c>
      <c r="J126" s="19"/>
    </row>
    <row r="127" spans="1:10" ht="12.75">
      <c r="A127" s="15"/>
      <c r="B127" s="21" t="s">
        <v>18</v>
      </c>
      <c r="C127" s="17">
        <v>46</v>
      </c>
      <c r="D127" s="17">
        <v>41</v>
      </c>
      <c r="E127" s="17"/>
      <c r="F127" s="17"/>
      <c r="G127" s="30"/>
      <c r="H127" s="30"/>
      <c r="I127" s="18">
        <f t="shared" si="8"/>
        <v>276</v>
      </c>
      <c r="J127" s="19">
        <f>SUM(I124:I127)</f>
        <v>3272</v>
      </c>
    </row>
    <row r="128" spans="1:10" ht="12.75">
      <c r="A128" s="15">
        <v>40786</v>
      </c>
      <c r="B128" s="16" t="s">
        <v>15</v>
      </c>
      <c r="C128" s="17">
        <v>285</v>
      </c>
      <c r="D128" s="17">
        <f>34+26+72+7</f>
        <v>139</v>
      </c>
      <c r="E128" s="17"/>
      <c r="F128" s="17">
        <v>37</v>
      </c>
      <c r="G128" s="30">
        <v>1</v>
      </c>
      <c r="H128" s="29"/>
      <c r="I128" s="18">
        <f t="shared" si="8"/>
        <v>1974</v>
      </c>
      <c r="J128" s="19"/>
    </row>
    <row r="129" spans="1:10" ht="12.75">
      <c r="A129" s="15"/>
      <c r="B129" s="16" t="s">
        <v>17</v>
      </c>
      <c r="C129" s="17"/>
      <c r="D129" s="17"/>
      <c r="E129" s="17"/>
      <c r="F129" s="17"/>
      <c r="G129" s="30"/>
      <c r="H129" s="32"/>
      <c r="I129" s="18">
        <f t="shared" si="8"/>
        <v>0</v>
      </c>
      <c r="J129" s="19"/>
    </row>
    <row r="130" spans="1:10" ht="12.75">
      <c r="A130" s="15"/>
      <c r="B130" s="16">
        <v>920</v>
      </c>
      <c r="C130" s="17">
        <v>112</v>
      </c>
      <c r="D130" s="17">
        <v>10</v>
      </c>
      <c r="E130" s="17"/>
      <c r="F130" s="17"/>
      <c r="G130" s="30"/>
      <c r="H130" s="20"/>
      <c r="I130" s="18">
        <f t="shared" si="8"/>
        <v>672</v>
      </c>
      <c r="J130" s="19"/>
    </row>
    <row r="131" spans="1:10" ht="12.75">
      <c r="A131" s="15"/>
      <c r="B131" s="21" t="s">
        <v>18</v>
      </c>
      <c r="C131" s="28">
        <v>41</v>
      </c>
      <c r="D131" s="28">
        <v>44</v>
      </c>
      <c r="E131" s="28"/>
      <c r="F131" s="28"/>
      <c r="G131" s="30"/>
      <c r="I131" s="18">
        <f t="shared" si="8"/>
        <v>246</v>
      </c>
      <c r="J131" s="19">
        <f>SUM(I128:I131)</f>
        <v>2892</v>
      </c>
    </row>
    <row r="132" spans="1:10" ht="12.75">
      <c r="A132" s="127" t="s">
        <v>20</v>
      </c>
      <c r="B132" s="127">
        <v>920</v>
      </c>
      <c r="C132" s="23">
        <f aca="true" t="shared" si="9" ref="C132:I132">SUM(C120:C131)</f>
        <v>1636</v>
      </c>
      <c r="D132" s="23">
        <f t="shared" si="9"/>
        <v>542</v>
      </c>
      <c r="E132" s="23">
        <f t="shared" si="9"/>
        <v>2</v>
      </c>
      <c r="F132" s="23">
        <f t="shared" si="9"/>
        <v>150</v>
      </c>
      <c r="G132" s="23">
        <f t="shared" si="9"/>
        <v>1</v>
      </c>
      <c r="H132" s="23">
        <f t="shared" si="9"/>
        <v>0</v>
      </c>
      <c r="I132" s="23">
        <f t="shared" si="9"/>
        <v>10891</v>
      </c>
      <c r="J132" s="25">
        <f>SUM(J123,J127,J130:J131)</f>
        <v>10891</v>
      </c>
    </row>
    <row r="133" spans="1:10" ht="12">
      <c r="A133" s="33"/>
      <c r="B133" s="34"/>
      <c r="C133" s="35">
        <f aca="true" t="shared" si="10" ref="C133:J133">SUM(C32,C61,C90,C119,C132)</f>
        <v>36786</v>
      </c>
      <c r="D133" s="35">
        <f t="shared" si="10"/>
        <v>5946</v>
      </c>
      <c r="E133" s="35">
        <f t="shared" si="10"/>
        <v>29</v>
      </c>
      <c r="F133" s="35">
        <f t="shared" si="10"/>
        <v>3773</v>
      </c>
      <c r="G133" s="35">
        <f t="shared" si="10"/>
        <v>44</v>
      </c>
      <c r="H133" s="35">
        <f t="shared" si="10"/>
        <v>0</v>
      </c>
      <c r="I133" s="35">
        <f t="shared" si="10"/>
        <v>247637</v>
      </c>
      <c r="J133" s="36">
        <f t="shared" si="10"/>
        <v>247637</v>
      </c>
    </row>
  </sheetData>
  <sheetProtection selectLockedCells="1" selectUnlockedCells="1"/>
  <mergeCells count="9">
    <mergeCell ref="A90:B90"/>
    <mergeCell ref="A119:B119"/>
    <mergeCell ref="A132:B132"/>
    <mergeCell ref="A1:J1"/>
    <mergeCell ref="A2:B2"/>
    <mergeCell ref="C2:D2"/>
    <mergeCell ref="E2:G2"/>
    <mergeCell ref="A32:B32"/>
    <mergeCell ref="A61:B6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29"/>
  <sheetViews>
    <sheetView zoomScalePageLayoutView="0" workbookViewId="0" topLeftCell="A103">
      <selection activeCell="F71" sqref="F71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0" customWidth="1"/>
    <col min="9" max="9" width="13.7109375" style="1" customWidth="1"/>
    <col min="10" max="10" width="11.140625" style="1" customWidth="1"/>
  </cols>
  <sheetData>
    <row r="1" spans="1:10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6.25">
      <c r="A2" s="125" t="s">
        <v>35</v>
      </c>
      <c r="B2" s="125"/>
      <c r="C2" s="126" t="s">
        <v>2</v>
      </c>
      <c r="D2" s="126"/>
      <c r="E2" s="126" t="s">
        <v>3</v>
      </c>
      <c r="F2" s="126"/>
      <c r="G2" s="126"/>
      <c r="H2" s="2"/>
      <c r="I2" s="3" t="s">
        <v>4</v>
      </c>
      <c r="J2" s="4" t="s">
        <v>5</v>
      </c>
    </row>
    <row r="3" spans="1:256" s="5" customFormat="1" ht="12.75">
      <c r="A3" s="4" t="s">
        <v>6</v>
      </c>
      <c r="B3" s="4" t="s">
        <v>7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14</v>
      </c>
      <c r="IM3"/>
      <c r="IN3"/>
      <c r="IO3"/>
      <c r="IP3"/>
      <c r="IQ3"/>
      <c r="IR3"/>
      <c r="IS3"/>
      <c r="IT3"/>
      <c r="IU3"/>
      <c r="IV3"/>
    </row>
    <row r="4" spans="1:10" ht="12.75">
      <c r="A4" s="39">
        <v>40787</v>
      </c>
      <c r="B4" s="40" t="s">
        <v>15</v>
      </c>
      <c r="C4" s="31">
        <v>250</v>
      </c>
      <c r="D4" s="31">
        <v>42</v>
      </c>
      <c r="E4" s="31">
        <v>2</v>
      </c>
      <c r="F4" s="31">
        <v>50</v>
      </c>
      <c r="G4" s="31"/>
      <c r="H4" s="31"/>
      <c r="I4" s="18">
        <f aca="true" t="shared" si="0" ref="I4:I19">SUM(C4*6,D4*0,E4*10,F4*7,G4*5)</f>
        <v>1870</v>
      </c>
      <c r="J4" s="41"/>
    </row>
    <row r="5" spans="1:10" ht="12.75">
      <c r="A5" s="42"/>
      <c r="B5" s="40" t="s">
        <v>17</v>
      </c>
      <c r="C5" s="31">
        <v>0</v>
      </c>
      <c r="D5" s="31">
        <v>0</v>
      </c>
      <c r="E5" s="31">
        <v>0</v>
      </c>
      <c r="F5" s="31">
        <v>0</v>
      </c>
      <c r="G5" s="31"/>
      <c r="H5" s="31"/>
      <c r="I5" s="18">
        <f t="shared" si="0"/>
        <v>0</v>
      </c>
      <c r="J5" s="41"/>
    </row>
    <row r="6" spans="1:10" ht="12.75">
      <c r="A6" s="43"/>
      <c r="B6" s="40">
        <v>920</v>
      </c>
      <c r="C6" s="31">
        <v>211</v>
      </c>
      <c r="D6" s="31">
        <v>25</v>
      </c>
      <c r="E6" s="31"/>
      <c r="F6" s="31"/>
      <c r="G6" s="31"/>
      <c r="H6" s="31"/>
      <c r="I6" s="18">
        <f t="shared" si="0"/>
        <v>1266</v>
      </c>
      <c r="J6" s="19"/>
    </row>
    <row r="7" spans="1:10" ht="12.75">
      <c r="A7" s="43"/>
      <c r="B7" s="44" t="s">
        <v>18</v>
      </c>
      <c r="C7" s="31">
        <v>39</v>
      </c>
      <c r="D7" s="31">
        <v>29</v>
      </c>
      <c r="E7" s="31"/>
      <c r="F7" s="31"/>
      <c r="G7" s="31"/>
      <c r="H7" s="45"/>
      <c r="I7" s="18">
        <f t="shared" si="0"/>
        <v>234</v>
      </c>
      <c r="J7" s="19">
        <f>SUM(I4:I7)</f>
        <v>3370</v>
      </c>
    </row>
    <row r="8" spans="1:10" ht="12.75">
      <c r="A8" s="15">
        <v>40788</v>
      </c>
      <c r="B8" s="16" t="s">
        <v>15</v>
      </c>
      <c r="C8" s="17">
        <v>378</v>
      </c>
      <c r="D8" s="17">
        <v>89</v>
      </c>
      <c r="E8" s="17">
        <v>0</v>
      </c>
      <c r="F8" s="17">
        <v>60</v>
      </c>
      <c r="G8" s="17">
        <v>1</v>
      </c>
      <c r="H8" s="17"/>
      <c r="I8" s="18">
        <f t="shared" si="0"/>
        <v>2693</v>
      </c>
      <c r="J8" s="19"/>
    </row>
    <row r="9" spans="1:10" ht="12.75">
      <c r="A9" s="20"/>
      <c r="B9" s="16" t="s">
        <v>19</v>
      </c>
      <c r="C9" s="17"/>
      <c r="D9" s="17"/>
      <c r="E9" s="17"/>
      <c r="F9" s="17"/>
      <c r="G9" s="17"/>
      <c r="H9" s="17"/>
      <c r="I9" s="18">
        <f t="shared" si="0"/>
        <v>0</v>
      </c>
      <c r="J9" s="19"/>
    </row>
    <row r="10" spans="1:10" ht="12.75">
      <c r="A10"/>
      <c r="B10" s="16">
        <v>920</v>
      </c>
      <c r="C10" s="17">
        <v>203</v>
      </c>
      <c r="D10" s="17">
        <v>20</v>
      </c>
      <c r="E10" s="17"/>
      <c r="F10" s="17"/>
      <c r="G10" s="17"/>
      <c r="H10" s="17"/>
      <c r="I10" s="18">
        <f t="shared" si="0"/>
        <v>1218</v>
      </c>
      <c r="J10" s="19"/>
    </row>
    <row r="11" spans="1:10" ht="12.75">
      <c r="A11"/>
      <c r="B11" s="21" t="s">
        <v>18</v>
      </c>
      <c r="C11" s="17">
        <v>58</v>
      </c>
      <c r="D11" s="17">
        <v>41</v>
      </c>
      <c r="E11" s="17"/>
      <c r="F11" s="17"/>
      <c r="G11" s="17"/>
      <c r="H11" s="17"/>
      <c r="I11" s="18">
        <f t="shared" si="0"/>
        <v>348</v>
      </c>
      <c r="J11" s="19">
        <f>SUM(I8:I11)</f>
        <v>4259</v>
      </c>
    </row>
    <row r="12" spans="1:256" s="49" customFormat="1" ht="12.75">
      <c r="A12" s="15">
        <v>40789</v>
      </c>
      <c r="B12" s="16" t="s">
        <v>15</v>
      </c>
      <c r="C12" s="17">
        <v>659</v>
      </c>
      <c r="D12" s="17">
        <v>68</v>
      </c>
      <c r="E12" s="17">
        <v>4</v>
      </c>
      <c r="F12" s="17">
        <v>143</v>
      </c>
      <c r="G12" s="17">
        <v>0</v>
      </c>
      <c r="H12" s="17"/>
      <c r="I12" s="18">
        <f t="shared" si="0"/>
        <v>4995</v>
      </c>
      <c r="J12" s="19"/>
      <c r="IM12"/>
      <c r="IN12"/>
      <c r="IO12"/>
      <c r="IP12"/>
      <c r="IQ12"/>
      <c r="IR12"/>
      <c r="IS12"/>
      <c r="IT12"/>
      <c r="IU12"/>
      <c r="IV12"/>
    </row>
    <row r="13" spans="1:256" s="49" customFormat="1" ht="12.75">
      <c r="A13"/>
      <c r="B13" s="16" t="s">
        <v>19</v>
      </c>
      <c r="C13" s="17">
        <v>639</v>
      </c>
      <c r="D13" s="17">
        <v>81</v>
      </c>
      <c r="E13" s="17">
        <v>4</v>
      </c>
      <c r="F13" s="17">
        <v>111</v>
      </c>
      <c r="G13" s="17">
        <v>1</v>
      </c>
      <c r="H13" s="17"/>
      <c r="I13" s="18">
        <f t="shared" si="0"/>
        <v>4656</v>
      </c>
      <c r="J13" s="19"/>
      <c r="IM13"/>
      <c r="IN13"/>
      <c r="IO13"/>
      <c r="IP13"/>
      <c r="IQ13"/>
      <c r="IR13"/>
      <c r="IS13"/>
      <c r="IT13"/>
      <c r="IU13"/>
      <c r="IV13"/>
    </row>
    <row r="14" spans="1:256" s="49" customFormat="1" ht="12.75">
      <c r="A14" s="15"/>
      <c r="B14" s="26">
        <v>920</v>
      </c>
      <c r="C14" s="17">
        <v>525</v>
      </c>
      <c r="D14" s="17">
        <v>32</v>
      </c>
      <c r="E14" s="17"/>
      <c r="F14" s="17"/>
      <c r="G14" s="17"/>
      <c r="H14" s="17"/>
      <c r="I14" s="18">
        <f t="shared" si="0"/>
        <v>3150</v>
      </c>
      <c r="J14" s="19"/>
      <c r="IM14"/>
      <c r="IN14"/>
      <c r="IO14"/>
      <c r="IP14"/>
      <c r="IQ14"/>
      <c r="IR14"/>
      <c r="IS14"/>
      <c r="IT14"/>
      <c r="IU14"/>
      <c r="IV14"/>
    </row>
    <row r="15" spans="1:256" s="49" customFormat="1" ht="12.75">
      <c r="A15" s="15"/>
      <c r="B15" s="21" t="s">
        <v>18</v>
      </c>
      <c r="C15" s="17">
        <v>135</v>
      </c>
      <c r="D15" s="17">
        <v>48</v>
      </c>
      <c r="E15" s="17"/>
      <c r="F15" s="17"/>
      <c r="G15" s="17"/>
      <c r="H15" s="17"/>
      <c r="I15" s="18">
        <f t="shared" si="0"/>
        <v>810</v>
      </c>
      <c r="J15" s="19">
        <f>SUM(I12:I15)</f>
        <v>13611</v>
      </c>
      <c r="IM15"/>
      <c r="IN15"/>
      <c r="IO15"/>
      <c r="IP15"/>
      <c r="IQ15"/>
      <c r="IR15"/>
      <c r="IS15"/>
      <c r="IT15"/>
      <c r="IU15"/>
      <c r="IV15"/>
    </row>
    <row r="16" spans="1:256" s="49" customFormat="1" ht="12.75">
      <c r="A16" s="15">
        <v>40790</v>
      </c>
      <c r="B16" s="16" t="s">
        <v>15</v>
      </c>
      <c r="C16" s="17">
        <v>1353</v>
      </c>
      <c r="D16" s="17">
        <v>109</v>
      </c>
      <c r="E16" s="17">
        <v>2</v>
      </c>
      <c r="F16" s="17">
        <v>197</v>
      </c>
      <c r="G16" s="17">
        <v>3</v>
      </c>
      <c r="H16" s="17"/>
      <c r="I16" s="18">
        <f t="shared" si="0"/>
        <v>9532</v>
      </c>
      <c r="J16" s="19"/>
      <c r="IM16"/>
      <c r="IN16"/>
      <c r="IO16"/>
      <c r="IP16"/>
      <c r="IQ16"/>
      <c r="IR16"/>
      <c r="IS16"/>
      <c r="IT16"/>
      <c r="IU16"/>
      <c r="IV16"/>
    </row>
    <row r="17" spans="1:256" s="49" customFormat="1" ht="12.75">
      <c r="A17" s="15"/>
      <c r="B17" s="16" t="s">
        <v>17</v>
      </c>
      <c r="C17" s="17">
        <v>816</v>
      </c>
      <c r="D17" s="17">
        <v>180</v>
      </c>
      <c r="E17" s="17">
        <v>1</v>
      </c>
      <c r="F17" s="17">
        <v>137</v>
      </c>
      <c r="G17" s="17">
        <v>4</v>
      </c>
      <c r="H17" s="17"/>
      <c r="I17" s="18">
        <f t="shared" si="0"/>
        <v>5885</v>
      </c>
      <c r="J17" s="19"/>
      <c r="IM17"/>
      <c r="IN17"/>
      <c r="IO17"/>
      <c r="IP17"/>
      <c r="IQ17"/>
      <c r="IR17"/>
      <c r="IS17"/>
      <c r="IT17"/>
      <c r="IU17"/>
      <c r="IV17"/>
    </row>
    <row r="18" spans="1:256" s="49" customFormat="1" ht="12.75">
      <c r="A18" s="15"/>
      <c r="B18" s="16">
        <v>920</v>
      </c>
      <c r="C18" s="17">
        <v>868</v>
      </c>
      <c r="D18" s="17">
        <v>71</v>
      </c>
      <c r="E18" s="17"/>
      <c r="F18" s="17"/>
      <c r="G18" s="17"/>
      <c r="H18" s="17"/>
      <c r="I18" s="18">
        <f t="shared" si="0"/>
        <v>5208</v>
      </c>
      <c r="J18" s="19"/>
      <c r="IM18"/>
      <c r="IN18"/>
      <c r="IO18"/>
      <c r="IP18"/>
      <c r="IQ18"/>
      <c r="IR18"/>
      <c r="IS18"/>
      <c r="IT18"/>
      <c r="IU18"/>
      <c r="IV18"/>
    </row>
    <row r="19" spans="1:256" s="49" customFormat="1" ht="12.75">
      <c r="A19" s="15"/>
      <c r="B19" s="21" t="s">
        <v>18</v>
      </c>
      <c r="C19" s="17">
        <v>254</v>
      </c>
      <c r="D19" s="17">
        <v>82</v>
      </c>
      <c r="E19" s="17"/>
      <c r="F19" s="17"/>
      <c r="G19" s="17"/>
      <c r="H19" s="17"/>
      <c r="I19" s="18">
        <f t="shared" si="0"/>
        <v>1524</v>
      </c>
      <c r="J19" s="19">
        <f>SUM(I16:I19)</f>
        <v>22149</v>
      </c>
      <c r="IM19"/>
      <c r="IN19"/>
      <c r="IO19"/>
      <c r="IP19"/>
      <c r="IQ19"/>
      <c r="IR19"/>
      <c r="IS19"/>
      <c r="IT19"/>
      <c r="IU19"/>
      <c r="IV19"/>
    </row>
    <row r="20" spans="1:256" s="49" customFormat="1" ht="12.75">
      <c r="A20" s="127" t="s">
        <v>20</v>
      </c>
      <c r="B20" s="127">
        <v>920</v>
      </c>
      <c r="C20" s="23">
        <f aca="true" t="shared" si="1" ref="C20:I20">SUM(C4:C19)</f>
        <v>6388</v>
      </c>
      <c r="D20" s="23">
        <f t="shared" si="1"/>
        <v>917</v>
      </c>
      <c r="E20" s="23">
        <f t="shared" si="1"/>
        <v>13</v>
      </c>
      <c r="F20" s="23">
        <f t="shared" si="1"/>
        <v>698</v>
      </c>
      <c r="G20" s="23">
        <f t="shared" si="1"/>
        <v>9</v>
      </c>
      <c r="H20" s="23">
        <f t="shared" si="1"/>
        <v>0</v>
      </c>
      <c r="I20" s="24">
        <f t="shared" si="1"/>
        <v>43389</v>
      </c>
      <c r="J20" s="25">
        <f>SUM(J7,J11,J15,J19)</f>
        <v>43389</v>
      </c>
      <c r="IM20"/>
      <c r="IN20"/>
      <c r="IO20"/>
      <c r="IP20"/>
      <c r="IQ20"/>
      <c r="IR20"/>
      <c r="IS20"/>
      <c r="IT20"/>
      <c r="IU20"/>
      <c r="IV20"/>
    </row>
    <row r="21" spans="1:256" s="49" customFormat="1" ht="12.75">
      <c r="A21" s="15">
        <v>40791</v>
      </c>
      <c r="B21" s="16" t="s">
        <v>15</v>
      </c>
      <c r="C21" s="17">
        <v>233</v>
      </c>
      <c r="D21" s="17">
        <v>57</v>
      </c>
      <c r="E21" s="17"/>
      <c r="F21" s="17">
        <v>35</v>
      </c>
      <c r="G21" s="17"/>
      <c r="H21" s="17"/>
      <c r="I21" s="18">
        <f aca="true" t="shared" si="2" ref="I21:I48">SUM(C21*6,D21*0,E21*10,F21*7,G21*5)</f>
        <v>1643</v>
      </c>
      <c r="J21" s="19"/>
      <c r="IM21"/>
      <c r="IN21"/>
      <c r="IO21"/>
      <c r="IP21"/>
      <c r="IQ21"/>
      <c r="IR21"/>
      <c r="IS21"/>
      <c r="IT21"/>
      <c r="IU21"/>
      <c r="IV21"/>
    </row>
    <row r="22" spans="1:10" ht="12.75">
      <c r="A22" s="15"/>
      <c r="B22" s="16" t="s">
        <v>17</v>
      </c>
      <c r="C22" s="17">
        <v>306</v>
      </c>
      <c r="D22" s="17">
        <v>73</v>
      </c>
      <c r="E22" s="17">
        <v>1</v>
      </c>
      <c r="F22" s="17">
        <v>39</v>
      </c>
      <c r="G22" s="17">
        <v>1</v>
      </c>
      <c r="H22" s="17"/>
      <c r="I22" s="18">
        <f t="shared" si="2"/>
        <v>2124</v>
      </c>
      <c r="J22" s="19"/>
    </row>
    <row r="23" spans="1:10" ht="12.75">
      <c r="A23" s="15"/>
      <c r="B23" s="16">
        <v>920</v>
      </c>
      <c r="C23" s="17">
        <v>237</v>
      </c>
      <c r="D23" s="17">
        <v>20</v>
      </c>
      <c r="E23" s="17"/>
      <c r="F23" s="17"/>
      <c r="G23" s="17"/>
      <c r="H23" s="17"/>
      <c r="I23" s="18">
        <f t="shared" si="2"/>
        <v>1422</v>
      </c>
      <c r="J23" s="19"/>
    </row>
    <row r="24" spans="1:10" ht="12.75">
      <c r="A24" s="15"/>
      <c r="B24" s="21" t="s">
        <v>18</v>
      </c>
      <c r="C24" s="17">
        <v>68</v>
      </c>
      <c r="D24" s="17">
        <v>12</v>
      </c>
      <c r="E24" s="17"/>
      <c r="F24" s="17"/>
      <c r="G24" s="17"/>
      <c r="H24" s="17"/>
      <c r="I24" s="18">
        <f t="shared" si="2"/>
        <v>408</v>
      </c>
      <c r="J24" s="19">
        <f>SUM(I21:I24)</f>
        <v>5597</v>
      </c>
    </row>
    <row r="25" spans="1:10" ht="12.75">
      <c r="A25" s="15">
        <v>40792</v>
      </c>
      <c r="B25" s="16" t="s">
        <v>15</v>
      </c>
      <c r="C25" s="17">
        <v>290</v>
      </c>
      <c r="D25" s="17">
        <v>53</v>
      </c>
      <c r="E25" s="17"/>
      <c r="F25" s="17">
        <v>52</v>
      </c>
      <c r="G25" s="17"/>
      <c r="H25" s="17"/>
      <c r="I25" s="18">
        <f t="shared" si="2"/>
        <v>2104</v>
      </c>
      <c r="J25" s="19"/>
    </row>
    <row r="26" spans="1:10" ht="12.75">
      <c r="A26" s="15"/>
      <c r="B26" s="16" t="s">
        <v>19</v>
      </c>
      <c r="C26" s="17">
        <v>222</v>
      </c>
      <c r="D26" s="17">
        <v>55</v>
      </c>
      <c r="E26" s="17"/>
      <c r="F26" s="17">
        <v>25</v>
      </c>
      <c r="G26" s="17">
        <v>1</v>
      </c>
      <c r="H26" s="17"/>
      <c r="I26" s="18">
        <f t="shared" si="2"/>
        <v>1512</v>
      </c>
      <c r="J26" s="19"/>
    </row>
    <row r="27" spans="1:10" ht="12.75">
      <c r="A27" s="15"/>
      <c r="B27" s="16">
        <v>920</v>
      </c>
      <c r="C27" s="17">
        <v>305</v>
      </c>
      <c r="D27" s="17">
        <v>38</v>
      </c>
      <c r="E27" s="17"/>
      <c r="F27" s="17"/>
      <c r="G27" s="17"/>
      <c r="H27" s="17"/>
      <c r="I27" s="18">
        <f t="shared" si="2"/>
        <v>1830</v>
      </c>
      <c r="J27" s="19"/>
    </row>
    <row r="28" spans="1:10" ht="12.75">
      <c r="A28" s="15"/>
      <c r="B28" s="21" t="s">
        <v>18</v>
      </c>
      <c r="C28" s="17">
        <v>95</v>
      </c>
      <c r="D28" s="17">
        <v>57</v>
      </c>
      <c r="E28" s="17"/>
      <c r="F28" s="17"/>
      <c r="G28" s="17"/>
      <c r="H28" s="17"/>
      <c r="I28" s="18">
        <f t="shared" si="2"/>
        <v>570</v>
      </c>
      <c r="J28" s="19">
        <f>SUM(I25:I28)</f>
        <v>6016</v>
      </c>
    </row>
    <row r="29" spans="1:10" ht="12.75">
      <c r="A29" s="46">
        <v>40793</v>
      </c>
      <c r="B29" s="47" t="s">
        <v>15</v>
      </c>
      <c r="C29" s="28">
        <v>1814</v>
      </c>
      <c r="D29" s="28">
        <v>62</v>
      </c>
      <c r="E29" s="28">
        <v>4</v>
      </c>
      <c r="F29" s="28">
        <v>198</v>
      </c>
      <c r="G29" s="28">
        <v>5</v>
      </c>
      <c r="H29" s="17"/>
      <c r="I29" s="18">
        <f t="shared" si="2"/>
        <v>12335</v>
      </c>
      <c r="J29" s="19"/>
    </row>
    <row r="30" spans="1:10" ht="12.75">
      <c r="A30" s="46"/>
      <c r="B30" s="47" t="s">
        <v>19</v>
      </c>
      <c r="C30" s="28">
        <v>1290</v>
      </c>
      <c r="D30" s="28">
        <v>78</v>
      </c>
      <c r="E30" s="28">
        <v>1</v>
      </c>
      <c r="F30" s="28">
        <v>124</v>
      </c>
      <c r="G30" s="28">
        <v>3</v>
      </c>
      <c r="H30" s="17"/>
      <c r="I30" s="18">
        <f t="shared" si="2"/>
        <v>8633</v>
      </c>
      <c r="J30" s="19"/>
    </row>
    <row r="31" spans="1:10" ht="12.75">
      <c r="A31" s="46"/>
      <c r="B31" s="47">
        <v>920</v>
      </c>
      <c r="C31" s="17">
        <v>1360</v>
      </c>
      <c r="D31" s="17">
        <v>14</v>
      </c>
      <c r="E31" s="17"/>
      <c r="F31" s="17"/>
      <c r="G31" s="17"/>
      <c r="H31" s="17"/>
      <c r="I31" s="18">
        <f t="shared" si="2"/>
        <v>8160</v>
      </c>
      <c r="J31" s="19"/>
    </row>
    <row r="32" spans="1:10" ht="12.75">
      <c r="A32" s="46"/>
      <c r="B32" s="50" t="s">
        <v>18</v>
      </c>
      <c r="C32" s="17">
        <v>450</v>
      </c>
      <c r="D32" s="17">
        <v>50</v>
      </c>
      <c r="E32" s="17"/>
      <c r="F32" s="17"/>
      <c r="G32" s="17"/>
      <c r="H32" s="17"/>
      <c r="I32" s="18">
        <f t="shared" si="2"/>
        <v>2700</v>
      </c>
      <c r="J32" s="19">
        <f>SUM(I29:I32)</f>
        <v>31828</v>
      </c>
    </row>
    <row r="33" spans="1:10" ht="12.75">
      <c r="A33" s="15">
        <v>40794</v>
      </c>
      <c r="B33" s="16" t="s">
        <v>15</v>
      </c>
      <c r="C33" s="17">
        <v>337</v>
      </c>
      <c r="D33" s="17">
        <v>50</v>
      </c>
      <c r="E33" s="17">
        <v>2</v>
      </c>
      <c r="F33" s="17">
        <v>46</v>
      </c>
      <c r="G33" s="17">
        <v>1</v>
      </c>
      <c r="H33" s="28"/>
      <c r="I33" s="18">
        <f t="shared" si="2"/>
        <v>2369</v>
      </c>
      <c r="J33" s="19"/>
    </row>
    <row r="34" spans="1:10" ht="12.75">
      <c r="A34" s="15"/>
      <c r="B34" s="16" t="s">
        <v>17</v>
      </c>
      <c r="C34" s="17">
        <v>318</v>
      </c>
      <c r="D34" s="17">
        <v>54</v>
      </c>
      <c r="E34" s="17">
        <v>1</v>
      </c>
      <c r="F34" s="17">
        <v>52</v>
      </c>
      <c r="G34" s="17">
        <v>1</v>
      </c>
      <c r="H34" s="28"/>
      <c r="I34" s="18">
        <f t="shared" si="2"/>
        <v>2287</v>
      </c>
      <c r="J34" s="19"/>
    </row>
    <row r="35" spans="1:10" ht="12.75">
      <c r="A35" s="15"/>
      <c r="B35" s="16">
        <v>920</v>
      </c>
      <c r="C35" s="17">
        <v>331</v>
      </c>
      <c r="D35" s="17">
        <v>27</v>
      </c>
      <c r="E35" s="17"/>
      <c r="F35" s="17"/>
      <c r="G35" s="17"/>
      <c r="H35" s="28"/>
      <c r="I35" s="18">
        <f t="shared" si="2"/>
        <v>1986</v>
      </c>
      <c r="J35" s="19"/>
    </row>
    <row r="36" spans="1:10" ht="12.75">
      <c r="A36" s="15"/>
      <c r="B36" s="21" t="s">
        <v>18</v>
      </c>
      <c r="C36" s="17">
        <v>80</v>
      </c>
      <c r="D36" s="17">
        <v>51</v>
      </c>
      <c r="E36" s="17"/>
      <c r="F36" s="17"/>
      <c r="G36" s="17"/>
      <c r="H36" s="28"/>
      <c r="I36" s="18">
        <f t="shared" si="2"/>
        <v>480</v>
      </c>
      <c r="J36" s="19">
        <f>SUM(I33:I36)</f>
        <v>7122</v>
      </c>
    </row>
    <row r="37" spans="1:10" ht="12.75">
      <c r="A37" s="15">
        <v>40795</v>
      </c>
      <c r="B37" s="16" t="s">
        <v>15</v>
      </c>
      <c r="C37" s="17">
        <v>495</v>
      </c>
      <c r="D37" s="17">
        <v>73</v>
      </c>
      <c r="E37" s="17">
        <v>1</v>
      </c>
      <c r="F37" s="17">
        <v>69</v>
      </c>
      <c r="G37" s="17"/>
      <c r="H37" s="29"/>
      <c r="I37" s="18">
        <f t="shared" si="2"/>
        <v>3463</v>
      </c>
      <c r="J37" s="19"/>
    </row>
    <row r="38" spans="1:10" ht="12.75">
      <c r="A38" s="15"/>
      <c r="B38" s="16" t="s">
        <v>17</v>
      </c>
      <c r="C38" s="28">
        <v>396</v>
      </c>
      <c r="D38" s="28">
        <v>78</v>
      </c>
      <c r="E38" s="28">
        <v>1</v>
      </c>
      <c r="F38" s="28">
        <v>48</v>
      </c>
      <c r="G38" s="28">
        <v>1</v>
      </c>
      <c r="H38" s="17"/>
      <c r="I38" s="18">
        <f t="shared" si="2"/>
        <v>2727</v>
      </c>
      <c r="J38" s="19"/>
    </row>
    <row r="39" spans="1:10" ht="12.75">
      <c r="A39" s="15"/>
      <c r="B39" s="16">
        <v>920</v>
      </c>
      <c r="C39" s="28">
        <v>442</v>
      </c>
      <c r="D39" s="28">
        <v>32</v>
      </c>
      <c r="E39" s="28"/>
      <c r="F39" s="28"/>
      <c r="G39" s="28"/>
      <c r="H39" s="17"/>
      <c r="I39" s="18">
        <f t="shared" si="2"/>
        <v>2652</v>
      </c>
      <c r="J39" s="19"/>
    </row>
    <row r="40" spans="1:10" ht="12.75">
      <c r="A40" s="15"/>
      <c r="B40" s="21" t="s">
        <v>18</v>
      </c>
      <c r="C40" s="28">
        <v>167</v>
      </c>
      <c r="D40" s="28">
        <v>22</v>
      </c>
      <c r="E40" s="28"/>
      <c r="F40" s="28"/>
      <c r="G40" s="28"/>
      <c r="H40" s="17"/>
      <c r="I40" s="18">
        <f t="shared" si="2"/>
        <v>1002</v>
      </c>
      <c r="J40" s="19">
        <f>SUM(I37:I40)</f>
        <v>9844</v>
      </c>
    </row>
    <row r="41" spans="1:10" ht="12.75">
      <c r="A41" s="15">
        <v>40796</v>
      </c>
      <c r="B41" s="16" t="s">
        <v>15</v>
      </c>
      <c r="C41" s="28">
        <v>867</v>
      </c>
      <c r="D41" s="28">
        <v>40</v>
      </c>
      <c r="E41" s="28">
        <v>1</v>
      </c>
      <c r="F41" s="28">
        <v>186</v>
      </c>
      <c r="G41" s="28">
        <v>1</v>
      </c>
      <c r="H41" s="17"/>
      <c r="I41" s="18">
        <f t="shared" si="2"/>
        <v>6519</v>
      </c>
      <c r="J41" s="19"/>
    </row>
    <row r="42" spans="1:10" ht="12.75">
      <c r="A42" s="15"/>
      <c r="B42" s="16" t="s">
        <v>19</v>
      </c>
      <c r="C42" s="17">
        <v>793</v>
      </c>
      <c r="D42" s="17">
        <v>210</v>
      </c>
      <c r="E42" s="17"/>
      <c r="F42" s="17">
        <v>182</v>
      </c>
      <c r="G42" s="30">
        <v>2</v>
      </c>
      <c r="H42" s="17"/>
      <c r="I42" s="18">
        <f t="shared" si="2"/>
        <v>6042</v>
      </c>
      <c r="J42" s="19"/>
    </row>
    <row r="43" spans="1:10" ht="12.75">
      <c r="A43" s="15"/>
      <c r="B43" s="16">
        <v>920</v>
      </c>
      <c r="C43" s="17">
        <v>552</v>
      </c>
      <c r="D43" s="17">
        <v>64</v>
      </c>
      <c r="E43" s="17"/>
      <c r="F43" s="17"/>
      <c r="G43" s="30"/>
      <c r="H43" s="17"/>
      <c r="I43" s="18">
        <f t="shared" si="2"/>
        <v>3312</v>
      </c>
      <c r="J43" s="19"/>
    </row>
    <row r="44" spans="1:10" ht="12.75">
      <c r="A44" s="15"/>
      <c r="B44" s="21" t="s">
        <v>18</v>
      </c>
      <c r="C44" s="17">
        <v>201</v>
      </c>
      <c r="D44" s="17">
        <v>68</v>
      </c>
      <c r="E44" s="17"/>
      <c r="F44" s="17"/>
      <c r="G44" s="30"/>
      <c r="H44" s="17"/>
      <c r="I44" s="18">
        <f t="shared" si="2"/>
        <v>1206</v>
      </c>
      <c r="J44" s="19">
        <f>SUM(I41:I44)</f>
        <v>17079</v>
      </c>
    </row>
    <row r="45" spans="1:10" ht="12.75">
      <c r="A45" s="15">
        <v>40797</v>
      </c>
      <c r="B45" s="16" t="s">
        <v>15</v>
      </c>
      <c r="C45" s="17">
        <v>726</v>
      </c>
      <c r="D45" s="17">
        <v>61</v>
      </c>
      <c r="E45" s="17">
        <v>1</v>
      </c>
      <c r="F45" s="17">
        <v>104</v>
      </c>
      <c r="G45" s="30">
        <v>1</v>
      </c>
      <c r="H45" s="17"/>
      <c r="I45" s="18">
        <f t="shared" si="2"/>
        <v>5099</v>
      </c>
      <c r="J45" s="19"/>
    </row>
    <row r="46" spans="1:10" ht="12.75">
      <c r="A46" s="15"/>
      <c r="B46" s="16" t="s">
        <v>19</v>
      </c>
      <c r="C46" s="17">
        <v>622</v>
      </c>
      <c r="D46" s="17">
        <v>143</v>
      </c>
      <c r="E46" s="17">
        <v>3</v>
      </c>
      <c r="F46" s="17">
        <v>130</v>
      </c>
      <c r="G46" s="30"/>
      <c r="H46" s="17"/>
      <c r="I46" s="18">
        <f t="shared" si="2"/>
        <v>4672</v>
      </c>
      <c r="J46" s="19"/>
    </row>
    <row r="47" spans="1:10" ht="12.75">
      <c r="A47" s="15"/>
      <c r="B47" s="26">
        <v>920</v>
      </c>
      <c r="C47" s="17">
        <v>487</v>
      </c>
      <c r="D47" s="17">
        <v>23</v>
      </c>
      <c r="E47" s="17"/>
      <c r="F47" s="17"/>
      <c r="G47" s="30"/>
      <c r="H47" s="17"/>
      <c r="I47" s="18">
        <f t="shared" si="2"/>
        <v>2922</v>
      </c>
      <c r="J47" s="19"/>
    </row>
    <row r="48" spans="1:10" ht="12.75">
      <c r="A48" s="15"/>
      <c r="B48" s="21" t="s">
        <v>18</v>
      </c>
      <c r="C48" s="17">
        <v>182</v>
      </c>
      <c r="D48" s="17">
        <v>3</v>
      </c>
      <c r="E48" s="17"/>
      <c r="F48" s="17"/>
      <c r="G48" s="30"/>
      <c r="H48" s="17"/>
      <c r="I48" s="18">
        <f t="shared" si="2"/>
        <v>1092</v>
      </c>
      <c r="J48" s="19">
        <f>SUM(I45:I48)</f>
        <v>13785</v>
      </c>
    </row>
    <row r="49" spans="1:10" ht="12.75">
      <c r="A49" s="127" t="s">
        <v>20</v>
      </c>
      <c r="B49" s="127">
        <v>920</v>
      </c>
      <c r="C49" s="23">
        <f aca="true" t="shared" si="3" ref="C49:I49">SUM(C21:C48)</f>
        <v>13666</v>
      </c>
      <c r="D49" s="23">
        <f t="shared" si="3"/>
        <v>1568</v>
      </c>
      <c r="E49" s="23">
        <f t="shared" si="3"/>
        <v>16</v>
      </c>
      <c r="F49" s="23">
        <f t="shared" si="3"/>
        <v>1290</v>
      </c>
      <c r="G49" s="23">
        <f t="shared" si="3"/>
        <v>17</v>
      </c>
      <c r="H49" s="23">
        <f t="shared" si="3"/>
        <v>0</v>
      </c>
      <c r="I49" s="23">
        <f t="shared" si="3"/>
        <v>91271</v>
      </c>
      <c r="J49" s="25">
        <f>SUM(J24,J28,J32,J36,J40,J44,J48)</f>
        <v>91271</v>
      </c>
    </row>
    <row r="50" spans="1:10" ht="12.75">
      <c r="A50" s="15">
        <v>40798</v>
      </c>
      <c r="B50" s="16" t="s">
        <v>15</v>
      </c>
      <c r="C50" s="17">
        <v>236</v>
      </c>
      <c r="D50" s="17">
        <v>123</v>
      </c>
      <c r="E50" s="17">
        <v>1</v>
      </c>
      <c r="F50" s="17">
        <v>50</v>
      </c>
      <c r="G50" s="30"/>
      <c r="H50" s="17"/>
      <c r="I50" s="18">
        <f aca="true" t="shared" si="4" ref="I50:I77">SUM(C50*6,D50*0,E50*10,F50*7,G50*5)</f>
        <v>1776</v>
      </c>
      <c r="J50" s="19"/>
    </row>
    <row r="51" spans="1:10" ht="12.75">
      <c r="A51" s="15"/>
      <c r="B51" s="16" t="s">
        <v>17</v>
      </c>
      <c r="C51" s="17">
        <v>152</v>
      </c>
      <c r="D51" s="17">
        <v>23</v>
      </c>
      <c r="E51" s="17"/>
      <c r="F51" s="17">
        <v>25</v>
      </c>
      <c r="G51" s="30"/>
      <c r="H51" s="17"/>
      <c r="I51" s="18">
        <f t="shared" si="4"/>
        <v>1087</v>
      </c>
      <c r="J51" s="19"/>
    </row>
    <row r="52" spans="1:10" ht="12.75">
      <c r="A52" s="15"/>
      <c r="B52" s="16">
        <v>920</v>
      </c>
      <c r="C52" s="17">
        <v>115</v>
      </c>
      <c r="D52" s="17">
        <v>50</v>
      </c>
      <c r="E52" s="17"/>
      <c r="F52" s="17"/>
      <c r="G52" s="30"/>
      <c r="H52" s="28"/>
      <c r="I52" s="18">
        <f t="shared" si="4"/>
        <v>690</v>
      </c>
      <c r="J52" s="19"/>
    </row>
    <row r="53" spans="1:10" ht="12.75">
      <c r="A53" s="15"/>
      <c r="B53" s="21" t="s">
        <v>18</v>
      </c>
      <c r="C53" s="28">
        <v>50</v>
      </c>
      <c r="D53" s="28">
        <v>49</v>
      </c>
      <c r="E53" s="28"/>
      <c r="F53" s="28"/>
      <c r="G53" s="30"/>
      <c r="H53" s="28"/>
      <c r="I53" s="18">
        <f t="shared" si="4"/>
        <v>300</v>
      </c>
      <c r="J53" s="19">
        <f>SUM(I50:I53)</f>
        <v>3853</v>
      </c>
    </row>
    <row r="54" spans="1:10" ht="12.75">
      <c r="A54" s="15">
        <v>40799</v>
      </c>
      <c r="B54" s="16" t="s">
        <v>15</v>
      </c>
      <c r="C54" s="28">
        <v>13</v>
      </c>
      <c r="D54" s="28">
        <v>12</v>
      </c>
      <c r="E54" s="28"/>
      <c r="F54" s="28">
        <v>23</v>
      </c>
      <c r="G54" s="30"/>
      <c r="H54" s="28">
        <v>1</v>
      </c>
      <c r="I54" s="18">
        <f t="shared" si="4"/>
        <v>239</v>
      </c>
      <c r="J54" s="19"/>
    </row>
    <row r="55" spans="1:10" ht="12.75">
      <c r="A55" s="15"/>
      <c r="B55" s="16" t="s">
        <v>17</v>
      </c>
      <c r="C55" s="28">
        <v>195</v>
      </c>
      <c r="D55" s="28">
        <v>66</v>
      </c>
      <c r="E55" s="28"/>
      <c r="F55" s="28">
        <v>36</v>
      </c>
      <c r="G55" s="30">
        <v>1</v>
      </c>
      <c r="H55" s="28"/>
      <c r="I55" s="18">
        <f t="shared" si="4"/>
        <v>1427</v>
      </c>
      <c r="J55" s="19"/>
    </row>
    <row r="56" spans="1:10" ht="12.75">
      <c r="A56" s="15"/>
      <c r="B56" s="16">
        <v>920</v>
      </c>
      <c r="C56" s="28">
        <v>162</v>
      </c>
      <c r="D56" s="28">
        <v>10</v>
      </c>
      <c r="E56" s="28"/>
      <c r="F56" s="28"/>
      <c r="G56" s="30"/>
      <c r="H56" s="28"/>
      <c r="I56" s="18">
        <f t="shared" si="4"/>
        <v>972</v>
      </c>
      <c r="J56" s="19"/>
    </row>
    <row r="57" spans="1:10" ht="12.75">
      <c r="A57" s="15"/>
      <c r="B57" s="21" t="s">
        <v>18</v>
      </c>
      <c r="C57" s="28">
        <v>78</v>
      </c>
      <c r="D57" s="28">
        <v>14</v>
      </c>
      <c r="E57" s="28"/>
      <c r="F57" s="28"/>
      <c r="G57" s="30"/>
      <c r="H57" s="28"/>
      <c r="I57" s="18">
        <f t="shared" si="4"/>
        <v>468</v>
      </c>
      <c r="J57" s="19">
        <f>SUM(I54:I57)</f>
        <v>3106</v>
      </c>
    </row>
    <row r="58" spans="1:10" ht="12.75">
      <c r="A58" s="15">
        <v>40800</v>
      </c>
      <c r="B58" s="16" t="s">
        <v>15</v>
      </c>
      <c r="C58" s="28">
        <v>79</v>
      </c>
      <c r="D58" s="28">
        <v>21</v>
      </c>
      <c r="E58" s="28"/>
      <c r="F58" s="28">
        <v>13</v>
      </c>
      <c r="G58" s="28"/>
      <c r="H58" s="30"/>
      <c r="I58" s="18">
        <f t="shared" si="4"/>
        <v>565</v>
      </c>
      <c r="J58" s="19"/>
    </row>
    <row r="59" spans="1:10" ht="12.75">
      <c r="A59" s="15"/>
      <c r="B59" s="16" t="s">
        <v>19</v>
      </c>
      <c r="C59" s="28">
        <v>4</v>
      </c>
      <c r="D59" s="28">
        <v>5</v>
      </c>
      <c r="E59" s="28">
        <v>0</v>
      </c>
      <c r="F59" s="28">
        <v>0</v>
      </c>
      <c r="G59" s="28">
        <v>0</v>
      </c>
      <c r="H59" s="30">
        <v>0</v>
      </c>
      <c r="I59" s="18">
        <f t="shared" si="4"/>
        <v>24</v>
      </c>
      <c r="J59" s="19"/>
    </row>
    <row r="60" spans="1:10" ht="12.75">
      <c r="A60" s="15"/>
      <c r="B60" s="16">
        <v>920</v>
      </c>
      <c r="C60" s="17">
        <v>45</v>
      </c>
      <c r="D60" s="17">
        <v>7</v>
      </c>
      <c r="E60" s="17"/>
      <c r="F60" s="17"/>
      <c r="G60" s="17"/>
      <c r="H60" s="30"/>
      <c r="I60" s="18">
        <f t="shared" si="4"/>
        <v>270</v>
      </c>
      <c r="J60" s="19"/>
    </row>
    <row r="61" spans="1:10" ht="12.75">
      <c r="A61" s="15"/>
      <c r="B61" s="21" t="s">
        <v>18</v>
      </c>
      <c r="C61" s="17">
        <v>17</v>
      </c>
      <c r="D61" s="17">
        <v>1</v>
      </c>
      <c r="E61" s="17"/>
      <c r="F61" s="17"/>
      <c r="G61" s="17"/>
      <c r="H61" s="30"/>
      <c r="I61" s="18">
        <f t="shared" si="4"/>
        <v>102</v>
      </c>
      <c r="J61" s="19">
        <f>SUM(I58:I61)</f>
        <v>961</v>
      </c>
    </row>
    <row r="62" spans="1:10" ht="12.75">
      <c r="A62" s="15">
        <v>40801</v>
      </c>
      <c r="B62" s="16" t="s">
        <v>15</v>
      </c>
      <c r="C62" s="17"/>
      <c r="D62" s="17"/>
      <c r="E62" s="17"/>
      <c r="F62" s="17">
        <v>3</v>
      </c>
      <c r="G62" s="17"/>
      <c r="H62" s="30"/>
      <c r="I62" s="18">
        <f t="shared" si="4"/>
        <v>21</v>
      </c>
      <c r="J62" s="19"/>
    </row>
    <row r="63" spans="1:10" ht="12.75">
      <c r="A63" s="15"/>
      <c r="B63" s="16" t="s">
        <v>17</v>
      </c>
      <c r="C63" s="17">
        <v>417</v>
      </c>
      <c r="D63" s="17">
        <v>47</v>
      </c>
      <c r="E63" s="17"/>
      <c r="F63" s="17">
        <v>53</v>
      </c>
      <c r="G63" s="17"/>
      <c r="H63" s="30">
        <v>1</v>
      </c>
      <c r="I63" s="18">
        <f t="shared" si="4"/>
        <v>2873</v>
      </c>
      <c r="J63" s="19"/>
    </row>
    <row r="64" spans="1:10" ht="12.75">
      <c r="A64" s="15"/>
      <c r="B64" s="16">
        <v>920</v>
      </c>
      <c r="C64" s="17">
        <v>258</v>
      </c>
      <c r="D64" s="17">
        <v>18</v>
      </c>
      <c r="E64" s="17"/>
      <c r="F64" s="17"/>
      <c r="G64" s="17"/>
      <c r="H64" s="30"/>
      <c r="I64" s="18">
        <f t="shared" si="4"/>
        <v>1548</v>
      </c>
      <c r="J64" s="19"/>
    </row>
    <row r="65" spans="1:10" ht="12.75">
      <c r="A65" s="15"/>
      <c r="B65" s="21" t="s">
        <v>18</v>
      </c>
      <c r="C65" s="17">
        <v>67</v>
      </c>
      <c r="D65" s="17">
        <v>8</v>
      </c>
      <c r="E65" s="17"/>
      <c r="F65" s="17"/>
      <c r="G65" s="17"/>
      <c r="H65" s="30"/>
      <c r="I65" s="18">
        <f t="shared" si="4"/>
        <v>402</v>
      </c>
      <c r="J65" s="19">
        <f>SUM(I62:I65)</f>
        <v>4844</v>
      </c>
    </row>
    <row r="66" spans="1:10" ht="12.75">
      <c r="A66" s="15">
        <v>40802</v>
      </c>
      <c r="B66" s="16" t="s">
        <v>15</v>
      </c>
      <c r="C66" s="17">
        <v>208</v>
      </c>
      <c r="D66" s="17">
        <v>52</v>
      </c>
      <c r="E66" s="17"/>
      <c r="F66" s="17">
        <v>36</v>
      </c>
      <c r="G66" s="17">
        <v>2</v>
      </c>
      <c r="H66" s="29"/>
      <c r="I66" s="18">
        <f t="shared" si="4"/>
        <v>1510</v>
      </c>
      <c r="J66" s="19"/>
    </row>
    <row r="67" spans="1:10" ht="12.75">
      <c r="A67" s="15"/>
      <c r="B67" s="16" t="s">
        <v>17</v>
      </c>
      <c r="C67" s="28">
        <v>331</v>
      </c>
      <c r="D67" s="28">
        <v>52</v>
      </c>
      <c r="E67" s="28">
        <v>1</v>
      </c>
      <c r="F67" s="28">
        <v>30</v>
      </c>
      <c r="G67" s="28"/>
      <c r="H67" s="30"/>
      <c r="I67" s="18">
        <f t="shared" si="4"/>
        <v>2206</v>
      </c>
      <c r="J67" s="19"/>
    </row>
    <row r="68" spans="1:10" ht="12.75">
      <c r="A68" s="15"/>
      <c r="B68" s="16">
        <v>920</v>
      </c>
      <c r="C68" s="28">
        <v>218</v>
      </c>
      <c r="D68" s="28">
        <v>20</v>
      </c>
      <c r="E68" s="28"/>
      <c r="F68" s="28"/>
      <c r="G68" s="28"/>
      <c r="H68" s="30"/>
      <c r="I68" s="18">
        <f t="shared" si="4"/>
        <v>1308</v>
      </c>
      <c r="J68" s="19"/>
    </row>
    <row r="69" spans="1:10" ht="12.75">
      <c r="A69" s="15"/>
      <c r="B69" s="21" t="s">
        <v>18</v>
      </c>
      <c r="C69" s="28">
        <v>56</v>
      </c>
      <c r="D69" s="28">
        <v>36</v>
      </c>
      <c r="E69" s="28"/>
      <c r="F69" s="28"/>
      <c r="G69" s="28"/>
      <c r="H69" s="30"/>
      <c r="I69" s="18">
        <f t="shared" si="4"/>
        <v>336</v>
      </c>
      <c r="J69" s="19">
        <f>SUM(I66:I69)</f>
        <v>5360</v>
      </c>
    </row>
    <row r="70" spans="1:10" ht="12.75">
      <c r="A70" s="15">
        <v>40803</v>
      </c>
      <c r="B70" s="16" t="s">
        <v>15</v>
      </c>
      <c r="C70" s="28">
        <v>1209</v>
      </c>
      <c r="D70" s="28">
        <v>104</v>
      </c>
      <c r="E70" s="28"/>
      <c r="F70" s="28">
        <v>219</v>
      </c>
      <c r="G70" s="28">
        <v>1</v>
      </c>
      <c r="H70" s="31"/>
      <c r="I70" s="18">
        <f t="shared" si="4"/>
        <v>8792</v>
      </c>
      <c r="J70" s="19"/>
    </row>
    <row r="71" spans="1:10" ht="12.75">
      <c r="A71" s="15"/>
      <c r="B71" s="16" t="s">
        <v>19</v>
      </c>
      <c r="C71" s="17">
        <v>605</v>
      </c>
      <c r="D71" s="17">
        <v>178</v>
      </c>
      <c r="E71" s="17">
        <v>0</v>
      </c>
      <c r="F71" s="17">
        <v>110</v>
      </c>
      <c r="G71" s="30">
        <v>1</v>
      </c>
      <c r="H71" s="31">
        <v>2</v>
      </c>
      <c r="I71" s="18">
        <f t="shared" si="4"/>
        <v>4405</v>
      </c>
      <c r="J71" s="19"/>
    </row>
    <row r="72" spans="1:10" ht="12.75">
      <c r="A72" s="15"/>
      <c r="B72" s="16">
        <v>920</v>
      </c>
      <c r="C72" s="17">
        <v>728</v>
      </c>
      <c r="D72" s="17">
        <v>97</v>
      </c>
      <c r="E72" s="17"/>
      <c r="F72" s="17"/>
      <c r="G72" s="30"/>
      <c r="H72" s="30"/>
      <c r="I72" s="18">
        <f t="shared" si="4"/>
        <v>4368</v>
      </c>
      <c r="J72" s="19"/>
    </row>
    <row r="73" spans="1:10" ht="12.75">
      <c r="A73" s="15"/>
      <c r="B73" s="21" t="s">
        <v>18</v>
      </c>
      <c r="C73" s="17">
        <v>186</v>
      </c>
      <c r="D73" s="17">
        <v>37</v>
      </c>
      <c r="E73" s="17"/>
      <c r="F73" s="17"/>
      <c r="G73" s="30"/>
      <c r="H73" s="30"/>
      <c r="I73" s="18">
        <f t="shared" si="4"/>
        <v>1116</v>
      </c>
      <c r="J73" s="19">
        <f>SUM(I70:I73)</f>
        <v>18681</v>
      </c>
    </row>
    <row r="74" spans="1:10" ht="12.75">
      <c r="A74" s="15">
        <v>40804</v>
      </c>
      <c r="B74" s="16" t="s">
        <v>15</v>
      </c>
      <c r="C74" s="17">
        <v>1394</v>
      </c>
      <c r="D74" s="17">
        <v>113</v>
      </c>
      <c r="E74" s="17">
        <v>1</v>
      </c>
      <c r="F74" s="17">
        <v>229</v>
      </c>
      <c r="G74" s="30">
        <v>3</v>
      </c>
      <c r="H74" s="30">
        <v>1</v>
      </c>
      <c r="I74" s="18">
        <f t="shared" si="4"/>
        <v>9992</v>
      </c>
      <c r="J74" s="19"/>
    </row>
    <row r="75" spans="1:10" ht="12.75">
      <c r="A75" s="15"/>
      <c r="B75" s="16" t="s">
        <v>19</v>
      </c>
      <c r="C75" s="17">
        <v>1031</v>
      </c>
      <c r="D75" s="17">
        <v>187</v>
      </c>
      <c r="E75" s="17"/>
      <c r="F75" s="17">
        <v>134</v>
      </c>
      <c r="G75" s="30">
        <v>1</v>
      </c>
      <c r="H75" s="30"/>
      <c r="I75" s="18">
        <f t="shared" si="4"/>
        <v>7129</v>
      </c>
      <c r="J75" s="19"/>
    </row>
    <row r="76" spans="1:10" ht="12.75">
      <c r="A76" s="15"/>
      <c r="B76" s="26">
        <v>920</v>
      </c>
      <c r="C76" s="17">
        <v>711</v>
      </c>
      <c r="D76" s="17">
        <v>109</v>
      </c>
      <c r="E76" s="17"/>
      <c r="F76" s="17"/>
      <c r="G76" s="30"/>
      <c r="H76" s="30"/>
      <c r="I76" s="18">
        <f t="shared" si="4"/>
        <v>4266</v>
      </c>
      <c r="J76" s="19"/>
    </row>
    <row r="77" spans="1:10" ht="12.75">
      <c r="A77" s="15"/>
      <c r="B77" s="21" t="s">
        <v>18</v>
      </c>
      <c r="C77" s="17">
        <v>296</v>
      </c>
      <c r="D77" s="17">
        <v>115</v>
      </c>
      <c r="E77" s="17"/>
      <c r="F77" s="17"/>
      <c r="G77" s="30"/>
      <c r="H77" s="30"/>
      <c r="I77" s="18">
        <f t="shared" si="4"/>
        <v>1776</v>
      </c>
      <c r="J77" s="19">
        <f>SUM(I74:I77)</f>
        <v>23163</v>
      </c>
    </row>
    <row r="78" spans="1:10" ht="12.75">
      <c r="A78" s="127" t="s">
        <v>20</v>
      </c>
      <c r="B78" s="127">
        <v>920</v>
      </c>
      <c r="C78" s="23">
        <f aca="true" t="shared" si="5" ref="C78:I78">SUM(C50:C77)</f>
        <v>8861</v>
      </c>
      <c r="D78" s="23">
        <f t="shared" si="5"/>
        <v>1554</v>
      </c>
      <c r="E78" s="23">
        <f t="shared" si="5"/>
        <v>3</v>
      </c>
      <c r="F78" s="23">
        <f t="shared" si="5"/>
        <v>961</v>
      </c>
      <c r="G78" s="23">
        <f t="shared" si="5"/>
        <v>9</v>
      </c>
      <c r="H78" s="23">
        <f t="shared" si="5"/>
        <v>5</v>
      </c>
      <c r="I78" s="23">
        <f t="shared" si="5"/>
        <v>59968</v>
      </c>
      <c r="J78" s="25">
        <f>SUM(J53,J57,J61,J65,J69,J72,J73,J77)</f>
        <v>59968</v>
      </c>
    </row>
    <row r="79" spans="1:10" ht="12.75">
      <c r="A79" s="15">
        <v>40805</v>
      </c>
      <c r="B79" s="16" t="s">
        <v>15</v>
      </c>
      <c r="C79" s="17">
        <v>319</v>
      </c>
      <c r="D79" s="17">
        <v>67</v>
      </c>
      <c r="E79" s="17"/>
      <c r="F79" s="17">
        <v>46</v>
      </c>
      <c r="G79" s="30"/>
      <c r="H79" s="30"/>
      <c r="I79" s="18">
        <f aca="true" t="shared" si="6" ref="I79:I106">SUM(C79*6,D79*0,E79*10,F79*7,G79*5)</f>
        <v>2236</v>
      </c>
      <c r="J79" s="19"/>
    </row>
    <row r="80" spans="1:10" ht="12.75">
      <c r="A80" s="15"/>
      <c r="B80" s="16" t="s">
        <v>17</v>
      </c>
      <c r="C80" s="17">
        <v>215</v>
      </c>
      <c r="D80" s="17">
        <v>36</v>
      </c>
      <c r="E80" s="17">
        <v>1</v>
      </c>
      <c r="F80" s="17">
        <v>40</v>
      </c>
      <c r="G80" s="30"/>
      <c r="H80" s="30"/>
      <c r="I80" s="18">
        <f t="shared" si="6"/>
        <v>1580</v>
      </c>
      <c r="J80" s="19"/>
    </row>
    <row r="81" spans="1:10" ht="12.75">
      <c r="A81" s="15"/>
      <c r="B81" s="16">
        <v>920</v>
      </c>
      <c r="C81" s="17">
        <v>300</v>
      </c>
      <c r="D81" s="17">
        <v>20</v>
      </c>
      <c r="E81" s="17"/>
      <c r="F81" s="17"/>
      <c r="G81" s="30"/>
      <c r="H81" s="30"/>
      <c r="I81" s="18">
        <f t="shared" si="6"/>
        <v>1800</v>
      </c>
      <c r="J81" s="19"/>
    </row>
    <row r="82" spans="1:10" ht="12.75">
      <c r="A82" s="15"/>
      <c r="B82" s="21" t="s">
        <v>18</v>
      </c>
      <c r="C82" s="28">
        <v>48</v>
      </c>
      <c r="D82" s="28">
        <v>15</v>
      </c>
      <c r="E82" s="28"/>
      <c r="F82" s="28"/>
      <c r="G82" s="30"/>
      <c r="H82" s="30"/>
      <c r="I82" s="18">
        <f t="shared" si="6"/>
        <v>288</v>
      </c>
      <c r="J82" s="19">
        <f>SUM(I79:I82)</f>
        <v>5904</v>
      </c>
    </row>
    <row r="83" spans="1:10" ht="12.75">
      <c r="A83" s="15">
        <v>40806</v>
      </c>
      <c r="B83" s="16" t="s">
        <v>15</v>
      </c>
      <c r="C83" s="28">
        <v>327</v>
      </c>
      <c r="D83" s="28">
        <v>64</v>
      </c>
      <c r="E83" s="28">
        <v>2</v>
      </c>
      <c r="F83" s="28">
        <v>51</v>
      </c>
      <c r="G83" s="30"/>
      <c r="H83" s="28"/>
      <c r="I83" s="18">
        <f t="shared" si="6"/>
        <v>2339</v>
      </c>
      <c r="J83" s="19"/>
    </row>
    <row r="84" spans="1:10" ht="12.75">
      <c r="A84" s="15"/>
      <c r="B84" s="16" t="s">
        <v>17</v>
      </c>
      <c r="C84" s="28">
        <v>313</v>
      </c>
      <c r="D84" s="28">
        <v>76</v>
      </c>
      <c r="E84" s="28">
        <v>1</v>
      </c>
      <c r="F84" s="28">
        <v>33</v>
      </c>
      <c r="G84" s="30"/>
      <c r="H84" s="28"/>
      <c r="I84" s="18">
        <f t="shared" si="6"/>
        <v>2119</v>
      </c>
      <c r="J84" s="19"/>
    </row>
    <row r="85" spans="1:10" ht="12.75">
      <c r="A85" s="15"/>
      <c r="B85" s="16">
        <v>920</v>
      </c>
      <c r="C85" s="28">
        <v>183</v>
      </c>
      <c r="D85" s="28">
        <v>20</v>
      </c>
      <c r="E85" s="28"/>
      <c r="F85" s="28"/>
      <c r="G85" s="30"/>
      <c r="H85" s="28"/>
      <c r="I85" s="18">
        <f t="shared" si="6"/>
        <v>1098</v>
      </c>
      <c r="J85" s="19"/>
    </row>
    <row r="86" spans="1:10" ht="12.75">
      <c r="A86" s="15"/>
      <c r="B86" s="21" t="s">
        <v>18</v>
      </c>
      <c r="C86" s="28">
        <v>89</v>
      </c>
      <c r="D86" s="28">
        <v>44</v>
      </c>
      <c r="E86" s="28"/>
      <c r="F86" s="28"/>
      <c r="G86" s="30"/>
      <c r="H86" s="28"/>
      <c r="I86" s="18">
        <f t="shared" si="6"/>
        <v>534</v>
      </c>
      <c r="J86" s="19">
        <f>SUM(I83:I86)</f>
        <v>6090</v>
      </c>
    </row>
    <row r="87" spans="1:10" ht="12.75">
      <c r="A87" s="15">
        <v>40807</v>
      </c>
      <c r="B87" s="16" t="s">
        <v>15</v>
      </c>
      <c r="C87" s="28">
        <v>271</v>
      </c>
      <c r="D87" s="28">
        <v>41</v>
      </c>
      <c r="E87" s="28">
        <v>1</v>
      </c>
      <c r="F87" s="28">
        <v>44</v>
      </c>
      <c r="G87" s="28">
        <v>3</v>
      </c>
      <c r="H87" s="30"/>
      <c r="I87" s="18">
        <f t="shared" si="6"/>
        <v>1959</v>
      </c>
      <c r="J87" s="19"/>
    </row>
    <row r="88" spans="1:10" ht="12.75">
      <c r="A88" s="15"/>
      <c r="B88" s="16" t="s">
        <v>19</v>
      </c>
      <c r="C88" s="28">
        <v>333</v>
      </c>
      <c r="D88" s="28">
        <v>104</v>
      </c>
      <c r="E88" s="28"/>
      <c r="F88" s="28">
        <v>40</v>
      </c>
      <c r="G88" s="28">
        <v>1</v>
      </c>
      <c r="H88" s="30"/>
      <c r="I88" s="18">
        <f t="shared" si="6"/>
        <v>2283</v>
      </c>
      <c r="J88" s="19"/>
    </row>
    <row r="89" spans="1:10" ht="12.75">
      <c r="A89" s="15"/>
      <c r="B89" s="16">
        <v>920</v>
      </c>
      <c r="C89" s="17">
        <v>238</v>
      </c>
      <c r="D89" s="17">
        <v>24</v>
      </c>
      <c r="E89" s="17"/>
      <c r="F89" s="17"/>
      <c r="G89" s="17"/>
      <c r="H89" s="30"/>
      <c r="I89" s="18">
        <f t="shared" si="6"/>
        <v>1428</v>
      </c>
      <c r="J89" s="19"/>
    </row>
    <row r="90" spans="1:10" ht="12.75">
      <c r="A90" s="15"/>
      <c r="B90" s="21" t="s">
        <v>18</v>
      </c>
      <c r="C90" s="17">
        <v>95</v>
      </c>
      <c r="D90" s="17">
        <v>53</v>
      </c>
      <c r="E90" s="17"/>
      <c r="F90" s="17"/>
      <c r="G90" s="17"/>
      <c r="H90" s="30"/>
      <c r="I90" s="18">
        <f t="shared" si="6"/>
        <v>570</v>
      </c>
      <c r="J90" s="19">
        <f>SUM(I87:I90)</f>
        <v>6240</v>
      </c>
    </row>
    <row r="91" spans="1:10" ht="12.75">
      <c r="A91" s="15">
        <v>40808</v>
      </c>
      <c r="B91" s="16" t="s">
        <v>15</v>
      </c>
      <c r="C91" s="17">
        <v>550</v>
      </c>
      <c r="D91" s="17">
        <v>128</v>
      </c>
      <c r="E91" s="17"/>
      <c r="F91" s="17">
        <v>93</v>
      </c>
      <c r="G91" s="17">
        <v>3</v>
      </c>
      <c r="H91" s="30"/>
      <c r="I91" s="18">
        <f t="shared" si="6"/>
        <v>3966</v>
      </c>
      <c r="J91" s="19"/>
    </row>
    <row r="92" spans="1:10" ht="12.75">
      <c r="A92" s="15"/>
      <c r="B92" s="16" t="s">
        <v>17</v>
      </c>
      <c r="C92" s="17"/>
      <c r="D92" s="17"/>
      <c r="E92" s="17"/>
      <c r="F92" s="17"/>
      <c r="G92" s="17"/>
      <c r="H92" s="30"/>
      <c r="I92" s="18">
        <f t="shared" si="6"/>
        <v>0</v>
      </c>
      <c r="J92" s="19"/>
    </row>
    <row r="93" spans="1:10" ht="12.75">
      <c r="A93" s="15"/>
      <c r="B93" s="16">
        <v>920</v>
      </c>
      <c r="C93" s="17">
        <v>278</v>
      </c>
      <c r="D93" s="17">
        <v>32</v>
      </c>
      <c r="E93" s="17"/>
      <c r="F93" s="17"/>
      <c r="G93" s="17"/>
      <c r="H93" s="30"/>
      <c r="I93" s="18">
        <f t="shared" si="6"/>
        <v>1668</v>
      </c>
      <c r="J93" s="19"/>
    </row>
    <row r="94" spans="1:10" ht="12.75">
      <c r="A94" s="15"/>
      <c r="B94" s="21" t="s">
        <v>18</v>
      </c>
      <c r="C94" s="17">
        <v>131</v>
      </c>
      <c r="D94" s="17">
        <v>51</v>
      </c>
      <c r="E94" s="17"/>
      <c r="F94" s="17"/>
      <c r="G94" s="17"/>
      <c r="H94" s="30"/>
      <c r="I94" s="18">
        <f t="shared" si="6"/>
        <v>786</v>
      </c>
      <c r="J94" s="19">
        <f>SUM(I91:I94)</f>
        <v>6420</v>
      </c>
    </row>
    <row r="95" spans="1:10" ht="12.75">
      <c r="A95" s="15">
        <v>40809</v>
      </c>
      <c r="B95" s="16" t="s">
        <v>15</v>
      </c>
      <c r="C95" s="17">
        <v>311</v>
      </c>
      <c r="D95" s="17">
        <v>115</v>
      </c>
      <c r="E95" s="17">
        <v>2</v>
      </c>
      <c r="F95" s="17">
        <v>72</v>
      </c>
      <c r="G95" s="17">
        <v>1</v>
      </c>
      <c r="H95" s="29"/>
      <c r="I95" s="18">
        <f t="shared" si="6"/>
        <v>2395</v>
      </c>
      <c r="J95" s="19"/>
    </row>
    <row r="96" spans="1:10" ht="12.75">
      <c r="A96" s="15"/>
      <c r="B96" s="16" t="s">
        <v>17</v>
      </c>
      <c r="C96" s="28">
        <v>342</v>
      </c>
      <c r="D96" s="28">
        <v>101</v>
      </c>
      <c r="E96" s="28"/>
      <c r="F96" s="28">
        <v>74</v>
      </c>
      <c r="G96" s="28">
        <v>2</v>
      </c>
      <c r="H96" s="30"/>
      <c r="I96" s="18">
        <f t="shared" si="6"/>
        <v>2580</v>
      </c>
      <c r="J96" s="19"/>
    </row>
    <row r="97" spans="1:10" ht="12.75">
      <c r="A97" s="15"/>
      <c r="B97" s="16">
        <v>920</v>
      </c>
      <c r="C97" s="28">
        <v>306</v>
      </c>
      <c r="D97" s="28">
        <v>38</v>
      </c>
      <c r="E97" s="28"/>
      <c r="F97" s="28"/>
      <c r="G97" s="28"/>
      <c r="H97" s="30"/>
      <c r="I97" s="18">
        <f t="shared" si="6"/>
        <v>1836</v>
      </c>
      <c r="J97" s="19"/>
    </row>
    <row r="98" spans="1:10" ht="12.75">
      <c r="A98" s="15"/>
      <c r="B98" s="21" t="s">
        <v>18</v>
      </c>
      <c r="C98" s="28">
        <v>73</v>
      </c>
      <c r="D98" s="28">
        <v>28</v>
      </c>
      <c r="E98" s="28"/>
      <c r="F98" s="28"/>
      <c r="G98" s="28"/>
      <c r="H98" s="30"/>
      <c r="I98" s="18">
        <f t="shared" si="6"/>
        <v>438</v>
      </c>
      <c r="J98" s="19">
        <f>SUM(I95:I98)</f>
        <v>7249</v>
      </c>
    </row>
    <row r="99" spans="1:10" ht="14.25" customHeight="1">
      <c r="A99" s="15">
        <v>40810</v>
      </c>
      <c r="B99" s="16" t="s">
        <v>15</v>
      </c>
      <c r="C99" s="28">
        <v>835</v>
      </c>
      <c r="D99" s="28">
        <v>197</v>
      </c>
      <c r="E99" s="28">
        <v>4</v>
      </c>
      <c r="F99" s="28">
        <v>190</v>
      </c>
      <c r="G99" s="28">
        <v>2</v>
      </c>
      <c r="H99" s="31"/>
      <c r="I99" s="18">
        <f t="shared" si="6"/>
        <v>6390</v>
      </c>
      <c r="J99" s="19"/>
    </row>
    <row r="100" spans="1:10" ht="12.75">
      <c r="A100" s="15"/>
      <c r="B100" s="16" t="s">
        <v>19</v>
      </c>
      <c r="C100" s="17">
        <v>636</v>
      </c>
      <c r="D100" s="17">
        <v>239</v>
      </c>
      <c r="E100" s="17">
        <v>4</v>
      </c>
      <c r="F100" s="17">
        <v>155</v>
      </c>
      <c r="G100" s="30">
        <v>2</v>
      </c>
      <c r="H100" s="31"/>
      <c r="I100" s="18">
        <f t="shared" si="6"/>
        <v>4951</v>
      </c>
      <c r="J100" s="19"/>
    </row>
    <row r="101" spans="1:10" ht="12.75">
      <c r="A101" s="15"/>
      <c r="B101" s="16">
        <v>920</v>
      </c>
      <c r="C101" s="17">
        <v>500</v>
      </c>
      <c r="D101" s="17">
        <v>84</v>
      </c>
      <c r="E101" s="17"/>
      <c r="F101" s="17">
        <v>13</v>
      </c>
      <c r="G101" s="30"/>
      <c r="H101" s="30"/>
      <c r="I101" s="18">
        <f t="shared" si="6"/>
        <v>3091</v>
      </c>
      <c r="J101" s="19"/>
    </row>
    <row r="102" spans="1:10" ht="12.75">
      <c r="A102" s="15"/>
      <c r="B102" s="21" t="s">
        <v>18</v>
      </c>
      <c r="C102" s="17">
        <v>275</v>
      </c>
      <c r="D102" s="17">
        <v>115</v>
      </c>
      <c r="E102" s="17"/>
      <c r="F102" s="17"/>
      <c r="G102" s="30"/>
      <c r="H102" s="30"/>
      <c r="I102" s="18">
        <f t="shared" si="6"/>
        <v>1650</v>
      </c>
      <c r="J102" s="19">
        <f>SUM(I99:I102)</f>
        <v>16082</v>
      </c>
    </row>
    <row r="103" spans="1:10" ht="12.75">
      <c r="A103" s="15">
        <v>40811</v>
      </c>
      <c r="B103" s="16" t="s">
        <v>15</v>
      </c>
      <c r="C103" s="17">
        <v>1121</v>
      </c>
      <c r="D103" s="17">
        <v>180</v>
      </c>
      <c r="E103" s="17"/>
      <c r="F103" s="17">
        <v>215</v>
      </c>
      <c r="G103" s="30">
        <v>6</v>
      </c>
      <c r="H103" s="30"/>
      <c r="I103" s="18">
        <f t="shared" si="6"/>
        <v>8261</v>
      </c>
      <c r="J103" s="19"/>
    </row>
    <row r="104" spans="1:10" ht="12.75">
      <c r="A104" s="15"/>
      <c r="B104" s="16" t="s">
        <v>19</v>
      </c>
      <c r="C104" s="17">
        <v>743</v>
      </c>
      <c r="D104" s="17">
        <v>320</v>
      </c>
      <c r="E104" s="17"/>
      <c r="F104" s="17">
        <v>156</v>
      </c>
      <c r="G104" s="30"/>
      <c r="H104" s="30"/>
      <c r="I104" s="18">
        <f t="shared" si="6"/>
        <v>5550</v>
      </c>
      <c r="J104" s="19"/>
    </row>
    <row r="105" spans="1:10" ht="12.75">
      <c r="A105" s="15"/>
      <c r="B105" s="26">
        <v>920</v>
      </c>
      <c r="C105" s="17">
        <v>680</v>
      </c>
      <c r="D105" s="17">
        <v>120</v>
      </c>
      <c r="E105" s="17"/>
      <c r="F105" s="17"/>
      <c r="G105" s="30"/>
      <c r="H105" s="30"/>
      <c r="I105" s="18">
        <f t="shared" si="6"/>
        <v>4080</v>
      </c>
      <c r="J105" s="19"/>
    </row>
    <row r="106" spans="1:10" ht="12.75">
      <c r="A106" s="15"/>
      <c r="B106" s="21" t="s">
        <v>18</v>
      </c>
      <c r="C106" s="17">
        <v>336</v>
      </c>
      <c r="D106" s="17">
        <v>98</v>
      </c>
      <c r="E106" s="17"/>
      <c r="F106" s="17"/>
      <c r="G106" s="30"/>
      <c r="H106" s="30"/>
      <c r="I106" s="18">
        <f t="shared" si="6"/>
        <v>2016</v>
      </c>
      <c r="J106" s="19">
        <f>SUM(I103:I106)</f>
        <v>19907</v>
      </c>
    </row>
    <row r="107" spans="1:10" ht="12.75">
      <c r="A107" s="127" t="s">
        <v>20</v>
      </c>
      <c r="B107" s="127">
        <v>920</v>
      </c>
      <c r="C107" s="23">
        <f aca="true" t="shared" si="7" ref="C107:I107">SUM(C79:C106)</f>
        <v>9848</v>
      </c>
      <c r="D107" s="23">
        <f t="shared" si="7"/>
        <v>2410</v>
      </c>
      <c r="E107" s="23">
        <f t="shared" si="7"/>
        <v>15</v>
      </c>
      <c r="F107" s="23">
        <f t="shared" si="7"/>
        <v>1222</v>
      </c>
      <c r="G107" s="23">
        <f t="shared" si="7"/>
        <v>20</v>
      </c>
      <c r="H107" s="23">
        <f t="shared" si="7"/>
        <v>0</v>
      </c>
      <c r="I107" s="23">
        <f t="shared" si="7"/>
        <v>67892</v>
      </c>
      <c r="J107" s="25">
        <f>SUM(J82,J86,J90,J94,J98,J102,J106)</f>
        <v>67892</v>
      </c>
    </row>
    <row r="108" spans="1:10" ht="12.75">
      <c r="A108" s="15">
        <v>40812</v>
      </c>
      <c r="B108" s="16" t="s">
        <v>15</v>
      </c>
      <c r="C108" s="17">
        <v>389</v>
      </c>
      <c r="D108" s="17">
        <v>100</v>
      </c>
      <c r="E108" s="17"/>
      <c r="F108" s="17">
        <v>86</v>
      </c>
      <c r="G108" s="30">
        <v>1</v>
      </c>
      <c r="H108" s="30"/>
      <c r="I108" s="18">
        <f aca="true" t="shared" si="8" ref="I108:I127">SUM(C108*6,D108*0,E108*10,F108*7,G108*5)</f>
        <v>2941</v>
      </c>
      <c r="J108" s="19"/>
    </row>
    <row r="109" spans="1:10" ht="12.75">
      <c r="A109" s="15"/>
      <c r="B109" s="16" t="s">
        <v>17</v>
      </c>
      <c r="C109" s="17">
        <v>0</v>
      </c>
      <c r="D109" s="17">
        <v>0</v>
      </c>
      <c r="E109" s="17">
        <v>0</v>
      </c>
      <c r="F109" s="17"/>
      <c r="G109" s="30"/>
      <c r="H109" s="30"/>
      <c r="I109" s="18">
        <f t="shared" si="8"/>
        <v>0</v>
      </c>
      <c r="J109" s="19"/>
    </row>
    <row r="110" spans="1:10" ht="12.75">
      <c r="A110" s="15"/>
      <c r="B110" s="16">
        <v>920</v>
      </c>
      <c r="C110" s="17">
        <v>327</v>
      </c>
      <c r="D110" s="17">
        <v>22</v>
      </c>
      <c r="E110" s="17"/>
      <c r="F110" s="17"/>
      <c r="G110" s="30"/>
      <c r="H110" s="30"/>
      <c r="I110" s="18">
        <f t="shared" si="8"/>
        <v>1962</v>
      </c>
      <c r="J110" s="19"/>
    </row>
    <row r="111" spans="1:10" ht="12.75">
      <c r="A111" s="15"/>
      <c r="B111" s="21" t="s">
        <v>18</v>
      </c>
      <c r="C111" s="28">
        <v>94</v>
      </c>
      <c r="D111" s="28">
        <v>58</v>
      </c>
      <c r="E111" s="28"/>
      <c r="F111" s="28"/>
      <c r="G111" s="30"/>
      <c r="H111" s="30"/>
      <c r="I111" s="18">
        <f t="shared" si="8"/>
        <v>564</v>
      </c>
      <c r="J111" s="19">
        <f>SUM(I108:I111)</f>
        <v>5467</v>
      </c>
    </row>
    <row r="112" spans="1:10" ht="12.75">
      <c r="A112" s="15">
        <v>40813</v>
      </c>
      <c r="B112" s="16" t="s">
        <v>15</v>
      </c>
      <c r="C112" s="28">
        <v>0</v>
      </c>
      <c r="D112" s="28">
        <v>0</v>
      </c>
      <c r="E112" s="28">
        <v>0</v>
      </c>
      <c r="F112" s="28">
        <v>0</v>
      </c>
      <c r="G112" s="30"/>
      <c r="H112" s="31"/>
      <c r="I112" s="18">
        <f t="shared" si="8"/>
        <v>0</v>
      </c>
      <c r="J112" s="19"/>
    </row>
    <row r="113" spans="1:10" ht="12.75">
      <c r="A113" s="15"/>
      <c r="B113" s="16" t="s">
        <v>17</v>
      </c>
      <c r="C113" s="28">
        <v>541</v>
      </c>
      <c r="D113" s="28">
        <v>188</v>
      </c>
      <c r="E113" s="28"/>
      <c r="F113" s="28"/>
      <c r="G113" s="30"/>
      <c r="H113" s="31"/>
      <c r="I113" s="18">
        <f t="shared" si="8"/>
        <v>3246</v>
      </c>
      <c r="J113" s="19"/>
    </row>
    <row r="114" spans="1:10" ht="12.75">
      <c r="A114" s="15"/>
      <c r="B114" s="16">
        <v>920</v>
      </c>
      <c r="C114" s="28">
        <v>260</v>
      </c>
      <c r="D114" s="28">
        <v>30</v>
      </c>
      <c r="E114" s="28"/>
      <c r="F114" s="28"/>
      <c r="G114" s="30"/>
      <c r="H114" s="30"/>
      <c r="I114" s="18">
        <f t="shared" si="8"/>
        <v>1560</v>
      </c>
      <c r="J114" s="19"/>
    </row>
    <row r="115" spans="1:10" ht="12.75">
      <c r="A115" s="15"/>
      <c r="B115" s="21" t="s">
        <v>18</v>
      </c>
      <c r="C115" s="28">
        <v>106</v>
      </c>
      <c r="D115" s="28">
        <v>15</v>
      </c>
      <c r="E115" s="28">
        <v>2</v>
      </c>
      <c r="F115" s="28">
        <v>77</v>
      </c>
      <c r="G115" s="30">
        <v>3</v>
      </c>
      <c r="H115" s="30"/>
      <c r="I115" s="18">
        <f t="shared" si="8"/>
        <v>1210</v>
      </c>
      <c r="J115" s="19">
        <f>SUM(I112:I115)</f>
        <v>6016</v>
      </c>
    </row>
    <row r="116" spans="1:10" ht="12.75">
      <c r="A116" s="15">
        <v>40814</v>
      </c>
      <c r="B116" s="16" t="s">
        <v>15</v>
      </c>
      <c r="C116" s="28">
        <v>324</v>
      </c>
      <c r="D116" s="28">
        <v>63</v>
      </c>
      <c r="E116" s="28">
        <v>2</v>
      </c>
      <c r="F116" s="28">
        <v>66</v>
      </c>
      <c r="G116" s="28">
        <v>1</v>
      </c>
      <c r="H116" s="30"/>
      <c r="I116" s="18">
        <f t="shared" si="8"/>
        <v>2431</v>
      </c>
      <c r="J116" s="19"/>
    </row>
    <row r="117" spans="1:10" ht="12.75">
      <c r="A117" s="15"/>
      <c r="B117" s="16" t="s">
        <v>19</v>
      </c>
      <c r="C117" s="17">
        <v>371</v>
      </c>
      <c r="D117" s="17">
        <v>84</v>
      </c>
      <c r="E117" s="17"/>
      <c r="F117" s="17">
        <v>48</v>
      </c>
      <c r="G117" s="30"/>
      <c r="H117" s="30"/>
      <c r="I117" s="18">
        <f t="shared" si="8"/>
        <v>2562</v>
      </c>
      <c r="J117" s="19"/>
    </row>
    <row r="118" spans="1:10" ht="12.75">
      <c r="A118" s="15"/>
      <c r="B118" s="16">
        <v>920</v>
      </c>
      <c r="C118" s="17">
        <v>236</v>
      </c>
      <c r="D118" s="17">
        <v>19</v>
      </c>
      <c r="E118" s="17"/>
      <c r="F118" s="17"/>
      <c r="G118" s="30"/>
      <c r="H118" s="30"/>
      <c r="I118" s="18">
        <f t="shared" si="8"/>
        <v>1416</v>
      </c>
      <c r="J118" s="19"/>
    </row>
    <row r="119" spans="1:10" ht="12.75">
      <c r="A119" s="15"/>
      <c r="B119" s="21" t="s">
        <v>18</v>
      </c>
      <c r="C119" s="17">
        <v>67</v>
      </c>
      <c r="D119" s="17">
        <v>31</v>
      </c>
      <c r="E119" s="17"/>
      <c r="F119" s="17"/>
      <c r="G119" s="30"/>
      <c r="H119" s="30"/>
      <c r="I119" s="18">
        <f t="shared" si="8"/>
        <v>402</v>
      </c>
      <c r="J119" s="19">
        <f>SUM(I116:I119)</f>
        <v>6811</v>
      </c>
    </row>
    <row r="120" spans="1:10" ht="12.75">
      <c r="A120" s="15">
        <v>40815</v>
      </c>
      <c r="B120" s="16" t="s">
        <v>15</v>
      </c>
      <c r="C120" s="17">
        <v>530</v>
      </c>
      <c r="D120" s="17">
        <v>129</v>
      </c>
      <c r="E120" s="17"/>
      <c r="F120" s="17">
        <v>93</v>
      </c>
      <c r="G120" s="30"/>
      <c r="H120" s="30"/>
      <c r="I120" s="18">
        <f t="shared" si="8"/>
        <v>3831</v>
      </c>
      <c r="J120" s="19"/>
    </row>
    <row r="121" spans="1:10" ht="12.75">
      <c r="A121" s="15"/>
      <c r="B121" s="16" t="s">
        <v>19</v>
      </c>
      <c r="C121" s="17"/>
      <c r="D121" s="17"/>
      <c r="E121" s="17"/>
      <c r="F121" s="17"/>
      <c r="G121" s="30"/>
      <c r="H121" s="30"/>
      <c r="I121" s="18">
        <f t="shared" si="8"/>
        <v>0</v>
      </c>
      <c r="J121" s="19"/>
    </row>
    <row r="122" spans="1:10" ht="12.75">
      <c r="A122" s="15"/>
      <c r="B122" s="26">
        <v>920</v>
      </c>
      <c r="C122" s="17">
        <v>256</v>
      </c>
      <c r="D122" s="17">
        <v>28</v>
      </c>
      <c r="E122" s="17"/>
      <c r="F122" s="17"/>
      <c r="G122" s="30"/>
      <c r="H122" s="30"/>
      <c r="I122" s="18">
        <f t="shared" si="8"/>
        <v>1536</v>
      </c>
      <c r="J122" s="19"/>
    </row>
    <row r="123" spans="1:10" ht="12.75">
      <c r="A123" s="15"/>
      <c r="B123" s="21" t="s">
        <v>18</v>
      </c>
      <c r="C123" s="17">
        <v>86</v>
      </c>
      <c r="D123" s="17">
        <v>16</v>
      </c>
      <c r="E123" s="17"/>
      <c r="F123" s="17"/>
      <c r="G123" s="30"/>
      <c r="H123" s="30"/>
      <c r="I123" s="18">
        <f t="shared" si="8"/>
        <v>516</v>
      </c>
      <c r="J123" s="19">
        <f>SUM(I120:I123)</f>
        <v>5883</v>
      </c>
    </row>
    <row r="124" spans="1:10" ht="12.75">
      <c r="A124" s="15">
        <v>40816</v>
      </c>
      <c r="B124" s="16" t="s">
        <v>15</v>
      </c>
      <c r="C124" s="17">
        <v>309</v>
      </c>
      <c r="D124" s="17">
        <v>101</v>
      </c>
      <c r="E124" s="17"/>
      <c r="F124" s="17">
        <v>58</v>
      </c>
      <c r="G124" s="30"/>
      <c r="H124" s="30"/>
      <c r="I124" s="18">
        <f t="shared" si="8"/>
        <v>2260</v>
      </c>
      <c r="J124" s="19"/>
    </row>
    <row r="125" spans="1:10" ht="12.75">
      <c r="A125" s="15"/>
      <c r="B125" s="16" t="s">
        <v>19</v>
      </c>
      <c r="C125" s="17">
        <v>276</v>
      </c>
      <c r="D125" s="17">
        <v>89</v>
      </c>
      <c r="E125" s="17"/>
      <c r="F125" s="17">
        <v>32</v>
      </c>
      <c r="G125" s="30">
        <v>1</v>
      </c>
      <c r="H125" s="30"/>
      <c r="I125" s="18">
        <f t="shared" si="8"/>
        <v>1885</v>
      </c>
      <c r="J125" s="19"/>
    </row>
    <row r="126" spans="1:10" ht="12.75">
      <c r="A126" s="15"/>
      <c r="B126" s="26">
        <v>920</v>
      </c>
      <c r="C126" s="17">
        <v>253</v>
      </c>
      <c r="D126" s="17">
        <v>33</v>
      </c>
      <c r="E126" s="17"/>
      <c r="F126" s="17"/>
      <c r="G126" s="30"/>
      <c r="H126" s="30"/>
      <c r="I126" s="18">
        <f t="shared" si="8"/>
        <v>1518</v>
      </c>
      <c r="J126" s="19"/>
    </row>
    <row r="127" spans="1:10" ht="12.75">
      <c r="A127" s="15"/>
      <c r="B127" s="21" t="s">
        <v>18</v>
      </c>
      <c r="C127" s="17">
        <v>100</v>
      </c>
      <c r="D127" s="17">
        <v>52</v>
      </c>
      <c r="E127" s="17"/>
      <c r="F127" s="17"/>
      <c r="G127" s="30"/>
      <c r="H127" s="30"/>
      <c r="I127" s="18">
        <f t="shared" si="8"/>
        <v>600</v>
      </c>
      <c r="J127" s="19">
        <f>SUM(I124:I127)</f>
        <v>6263</v>
      </c>
    </row>
    <row r="128" spans="1:10" ht="12.75">
      <c r="A128" s="127" t="s">
        <v>20</v>
      </c>
      <c r="B128" s="127">
        <v>920</v>
      </c>
      <c r="C128" s="23">
        <f aca="true" t="shared" si="9" ref="C128:I128">SUM(C108:C127)</f>
        <v>4525</v>
      </c>
      <c r="D128" s="23">
        <f t="shared" si="9"/>
        <v>1058</v>
      </c>
      <c r="E128" s="23">
        <f t="shared" si="9"/>
        <v>4</v>
      </c>
      <c r="F128" s="23">
        <f t="shared" si="9"/>
        <v>460</v>
      </c>
      <c r="G128" s="23">
        <f t="shared" si="9"/>
        <v>6</v>
      </c>
      <c r="H128" s="23">
        <f t="shared" si="9"/>
        <v>0</v>
      </c>
      <c r="I128" s="23">
        <f t="shared" si="9"/>
        <v>30440</v>
      </c>
      <c r="J128" s="25">
        <f>SUM(J111,J115,J119,J123,J127)</f>
        <v>30440</v>
      </c>
    </row>
    <row r="129" spans="1:10" ht="12">
      <c r="A129" s="33"/>
      <c r="B129" s="34"/>
      <c r="C129" s="35">
        <f aca="true" t="shared" si="10" ref="C129:I129">SUM(C128:C128,C107:C107,C78:C78,C49:C49,C20:C20)</f>
        <v>43288</v>
      </c>
      <c r="D129" s="35">
        <f t="shared" si="10"/>
        <v>7507</v>
      </c>
      <c r="E129" s="35">
        <f t="shared" si="10"/>
        <v>51</v>
      </c>
      <c r="F129" s="35">
        <f t="shared" si="10"/>
        <v>4631</v>
      </c>
      <c r="G129" s="35">
        <f t="shared" si="10"/>
        <v>61</v>
      </c>
      <c r="H129" s="35">
        <f t="shared" si="10"/>
        <v>5</v>
      </c>
      <c r="I129" s="35">
        <f t="shared" si="10"/>
        <v>292960</v>
      </c>
      <c r="J129" s="36">
        <f>SUM(J20,J49,J78,J107,J128)</f>
        <v>292960</v>
      </c>
    </row>
  </sheetData>
  <sheetProtection selectLockedCells="1" selectUnlockedCells="1"/>
  <mergeCells count="9">
    <mergeCell ref="A78:B78"/>
    <mergeCell ref="A107:B107"/>
    <mergeCell ref="A128:B128"/>
    <mergeCell ref="A1:J1"/>
    <mergeCell ref="A2:B2"/>
    <mergeCell ref="C2:D2"/>
    <mergeCell ref="E2:G2"/>
    <mergeCell ref="A20:B20"/>
    <mergeCell ref="A49:B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JBRJ</cp:lastModifiedBy>
  <dcterms:modified xsi:type="dcterms:W3CDTF">2021-05-31T12:38:47Z</dcterms:modified>
  <cp:category/>
  <cp:version/>
  <cp:contentType/>
  <cp:contentStatus/>
</cp:coreProperties>
</file>