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6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Arrecadação" sheetId="13" r:id="rId13"/>
    <sheet name="Planilha14" sheetId="14" r:id="rId14"/>
  </sheets>
  <definedNames>
    <definedName name="_xlnm.Print_Area" localSheetId="3">'Abril'!$A$1:$T$3</definedName>
    <definedName name="_xlnm.Print_Area" localSheetId="12">'Arrecadação'!$A$1:$Y$46</definedName>
    <definedName name="_xlnm.Print_Area" localSheetId="2">'Março'!$A$1:$V$3</definedName>
    <definedName name="Excel_BuiltIn_Print_Area_1_1">NA()</definedName>
    <definedName name="Excel_BuiltIn_Print_Area_1_1_1">NA()</definedName>
    <definedName name="Excel_BuiltIn_Print_Area_1_1_10">NA()</definedName>
    <definedName name="Excel_BuiltIn_Print_Area_1_1_11">NA()</definedName>
    <definedName name="Excel_BuiltIn_Print_Area_1_1_2">NA()</definedName>
    <definedName name="Excel_BuiltIn_Print_Area_1_1_3">NA()</definedName>
    <definedName name="Excel_BuiltIn_Print_Area_1_1_4">NA()</definedName>
    <definedName name="Excel_BuiltIn_Print_Area_1_1_5">NA()</definedName>
    <definedName name="Excel_BuiltIn_Print_Area_1_1_6">NA()</definedName>
    <definedName name="Excel_BuiltIn_Print_Area_1_1_7">NA()</definedName>
    <definedName name="Excel_BuiltIn_Print_Area_1_1_8">NA()</definedName>
    <definedName name="Excel_BuiltIn_Print_Area_1_1_9">NA()</definedName>
    <definedName name="Excel_BuiltIn_Print_Area_2">NA()</definedName>
    <definedName name="Excel_BuiltIn_Print_Area_2_1">NA()</definedName>
    <definedName name="Excel_BuiltIn_Print_Area_2_10">NA()</definedName>
    <definedName name="Excel_BuiltIn_Print_Area_2_11">NA()</definedName>
    <definedName name="Excel_BuiltIn_Print_Area_2_2">NA()</definedName>
    <definedName name="Excel_BuiltIn_Print_Area_2_3">NA()</definedName>
    <definedName name="Excel_BuiltIn_Print_Area_2_4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2_8">NA()</definedName>
    <definedName name="Excel_BuiltIn_Print_Area_2_9">NA()</definedName>
    <definedName name="Excel_BuiltIn_Print_Area_3">NA()</definedName>
    <definedName name="Excel_BuiltIn_Print_Area_3_1">NA()</definedName>
    <definedName name="Excel_BuiltIn_Print_Area_3_1_1">NA()</definedName>
    <definedName name="Excel_BuiltIn_Print_Area_3_1_10">NA()</definedName>
    <definedName name="Excel_BuiltIn_Print_Area_3_1_11">NA()</definedName>
    <definedName name="Excel_BuiltIn_Print_Area_3_1_2">NA()</definedName>
    <definedName name="Excel_BuiltIn_Print_Area_3_1_3">NA()</definedName>
    <definedName name="Excel_BuiltIn_Print_Area_3_1_4">NA()</definedName>
    <definedName name="Excel_BuiltIn_Print_Area_3_1_5">NA()</definedName>
    <definedName name="Excel_BuiltIn_Print_Area_3_1_6">NA()</definedName>
    <definedName name="Excel_BuiltIn_Print_Area_3_1_7">NA()</definedName>
    <definedName name="Excel_BuiltIn_Print_Area_3_1_8">NA()</definedName>
    <definedName name="Excel_BuiltIn_Print_Area_3_1_9">NA()</definedName>
    <definedName name="Excel_BuiltIn_Print_Area_4">NA()</definedName>
    <definedName name="Excel_BuiltIn_Print_Area_4_1">NA()</definedName>
    <definedName name="Excel_BuiltIn_Print_Area_5">NA()</definedName>
    <definedName name="Excel_BuiltIn_Print_Area_6_1">NA()</definedName>
    <definedName name="Excel_BuiltIn_Print_Area_6_1_1">NA()</definedName>
    <definedName name="Excel_BuiltIn_Print_Area_6_1_10">NA()</definedName>
    <definedName name="Excel_BuiltIn_Print_Area_6_1_11">NA()</definedName>
    <definedName name="Excel_BuiltIn_Print_Area_6_1_2">NA()</definedName>
    <definedName name="Excel_BuiltIn_Print_Area_6_1_3">NA()</definedName>
    <definedName name="Excel_BuiltIn_Print_Area_6_1_4">NA()</definedName>
    <definedName name="Excel_BuiltIn_Print_Area_6_1_5">NA()</definedName>
    <definedName name="Excel_BuiltIn_Print_Area_6_1_6">NA()</definedName>
    <definedName name="Excel_BuiltIn_Print_Area_6_1_7">NA()</definedName>
    <definedName name="Excel_BuiltIn_Print_Area_6_1_8">NA()</definedName>
    <definedName name="Excel_BuiltIn_Print_Area_6_1_9">NA()</definedName>
    <definedName name="SHARED_FORMULA_10_15_10_15_0">NA()</definedName>
    <definedName name="SHARED_FORMULA_10_21_10_21_0">NA()</definedName>
    <definedName name="SHARED_FORMULA_2_101_2_101_2">NA()</definedName>
    <definedName name="SHARED_FORMULA_2_101_2_101_4">NA()</definedName>
    <definedName name="SHARED_FORMULA_2_107_2_107_2">NA()</definedName>
    <definedName name="SHARED_FORMULA_2_107_2_107_4">NA()</definedName>
    <definedName name="SHARED_FORMULA_2_113_2_113_2">NA()</definedName>
    <definedName name="SHARED_FORMULA_2_113_2_113_4">NA()</definedName>
    <definedName name="SHARED_FORMULA_2_118_2_118_5">NA()</definedName>
    <definedName name="SHARED_FORMULA_2_119_2_119_4">NA()</definedName>
    <definedName name="SHARED_FORMULA_2_125_2_125_4">NA()</definedName>
    <definedName name="SHARED_FORMULA_2_138_2_138_2">NA()</definedName>
    <definedName name="SHARED_FORMULA_2_138_2_138_4">NA()</definedName>
    <definedName name="SHARED_FORMULA_2_144_2_144_2">NA()</definedName>
    <definedName name="SHARED_FORMULA_2_144_2_144_4">NA()</definedName>
    <definedName name="SHARED_FORMULA_2_15_2_15_4">NA()</definedName>
    <definedName name="SHARED_FORMULA_2_150_2_150_2">NA()</definedName>
    <definedName name="SHARED_FORMULA_2_150_2_150_4">NA()</definedName>
    <definedName name="SHARED_FORMULA_2_156_2_156_2">NA()</definedName>
    <definedName name="SHARED_FORMULA_2_156_2_156_4">NA()</definedName>
    <definedName name="SHARED_FORMULA_2_161_2_161_5">NA()</definedName>
    <definedName name="SHARED_FORMULA_2_162_2_162_4">NA()</definedName>
    <definedName name="SHARED_FORMULA_2_168_2_168_4">NA()</definedName>
    <definedName name="SHARED_FORMULA_2_181_2_181_2">NA()</definedName>
    <definedName name="SHARED_FORMULA_2_181_2_181_4">NA()</definedName>
    <definedName name="SHARED_FORMULA_2_187_2_187_11">NA()</definedName>
    <definedName name="SHARED_FORMULA_2_187_2_187_2">NA()</definedName>
    <definedName name="SHARED_FORMULA_2_187_2_187_4">NA()</definedName>
    <definedName name="SHARED_FORMULA_2_188_2_188_11">NA()</definedName>
    <definedName name="SHARED_FORMULA_2_195_2_195_2">NA()</definedName>
    <definedName name="SHARED_FORMULA_2_195_2_195_4">NA()</definedName>
    <definedName name="SHARED_FORMULA_2_21_2_21_4">NA()</definedName>
    <definedName name="SHARED_FORMULA_2_27_2_27_4">NA()</definedName>
    <definedName name="SHARED_FORMULA_2_32_2_32_5">NA()</definedName>
    <definedName name="SHARED_FORMULA_2_33_2_33_4">NA()</definedName>
    <definedName name="SHARED_FORMULA_2_39_2_39_4">NA()</definedName>
    <definedName name="SHARED_FORMULA_2_52_2_52_4">NA()</definedName>
    <definedName name="SHARED_FORMULA_2_57_2_57_5">NA()</definedName>
    <definedName name="SHARED_FORMULA_2_58_2_58_4">NA()</definedName>
    <definedName name="SHARED_FORMULA_2_64_2_64_4">NA()</definedName>
    <definedName name="SHARED_FORMULA_2_70_2_70_4">NA()</definedName>
    <definedName name="SHARED_FORMULA_2_75_2_75_5">NA()</definedName>
    <definedName name="SHARED_FORMULA_2_76_2_76_4">NA()</definedName>
    <definedName name="SHARED_FORMULA_2_82_2_82_4">NA()</definedName>
    <definedName name="SHARED_FORMULA_2_95_2_95_2">NA()</definedName>
    <definedName name="SHARED_FORMULA_2_95_2_95_4">NA()</definedName>
    <definedName name="SHARED_FORMULA_3_138_3_138_0">NA()</definedName>
    <definedName name="SHARED_FORMULA_3_15_3_15_0">NA()</definedName>
    <definedName name="SHARED_FORMULA_3_168_3_168_0">NA()</definedName>
    <definedName name="SHARED_FORMULA_3_181_3_181_0">NA()</definedName>
    <definedName name="SHARED_FORMULA_3_194_3_194_4">NA()</definedName>
    <definedName name="SHARED_FORMULA_3_195_3_195_0">NA()</definedName>
    <definedName name="SHARED_FORMULA_3_21_3_21_0">NA()</definedName>
    <definedName name="SHARED_FORMULA_3_27_3_27_0">NA()</definedName>
    <definedName name="SHARED_FORMULA_3_33_3_33_0">NA()</definedName>
    <definedName name="SHARED_FORMULA_3_39_3_39_0">NA()</definedName>
    <definedName name="SHARED_FORMULA_3_52_3_52_0">NA()</definedName>
    <definedName name="SHARED_FORMULA_3_9_3_9_4">NA()</definedName>
    <definedName name="SHARED_FORMULA_3_95_3_95_0">NA()</definedName>
    <definedName name="SHARED_FORMULA_9_138_9_138_0">NA()</definedName>
    <definedName name="SHARED_FORMULA_9_181_9_181_0">NA()</definedName>
    <definedName name="SHARED_FORMULA_9_195_9_195_0">NA()</definedName>
    <definedName name="SHARED_FORMULA_9_52_9_52_0">NA()</definedName>
    <definedName name="SHARED_FORMULA_9_95_9_95_0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2" authorId="0">
      <text>
        <r>
          <rPr>
            <sz val="10"/>
            <rFont val="Arial"/>
            <family val="2"/>
          </rPr>
          <t>FLAVIA</t>
        </r>
      </text>
    </comment>
    <comment ref="L13" authorId="0">
      <text>
        <r>
          <rPr>
            <sz val="10"/>
            <rFont val="Arial"/>
            <family val="2"/>
          </rPr>
          <t xml:space="preserve">ROSILENE
</t>
        </r>
      </text>
    </comment>
    <comment ref="L24" authorId="0">
      <text>
        <r>
          <rPr>
            <sz val="10"/>
            <rFont val="Arial"/>
            <family val="2"/>
          </rPr>
          <t>MARCELO</t>
        </r>
      </text>
    </comment>
    <comment ref="M30" authorId="0">
      <text>
        <r>
          <rPr>
            <sz val="10"/>
            <rFont val="Arial"/>
            <family val="2"/>
          </rPr>
          <t>PRISCILA</t>
        </r>
      </text>
    </comment>
    <comment ref="M42" authorId="0">
      <text>
        <r>
          <rPr>
            <sz val="10"/>
            <rFont val="Arial"/>
            <family val="2"/>
          </rPr>
          <t>marcelo</t>
        </r>
      </text>
    </comment>
    <comment ref="M43" authorId="0">
      <text>
        <r>
          <rPr>
            <sz val="10"/>
            <rFont val="Arial"/>
            <family val="2"/>
          </rPr>
          <t>flavia</t>
        </r>
      </text>
    </comment>
    <comment ref="M45" authorId="0">
      <text>
        <r>
          <rPr>
            <sz val="10"/>
            <rFont val="Arial"/>
            <family val="2"/>
          </rPr>
          <t>alex</t>
        </r>
      </text>
    </comment>
    <comment ref="M47" authorId="0">
      <text>
        <r>
          <rPr>
            <sz val="10"/>
            <rFont val="Arial"/>
            <family val="2"/>
          </rPr>
          <t>sandra</t>
        </r>
      </text>
    </comment>
    <comment ref="M48" authorId="0">
      <text>
        <r>
          <rPr>
            <sz val="10"/>
            <rFont val="Arial"/>
            <family val="2"/>
          </rPr>
          <t>priscila</t>
        </r>
      </text>
    </comment>
    <comment ref="M55" authorId="0">
      <text>
        <r>
          <rPr>
            <sz val="10"/>
            <rFont val="Arial"/>
            <family val="2"/>
          </rPr>
          <t>alex</t>
        </r>
      </text>
    </comment>
    <comment ref="L62" authorId="0">
      <text>
        <r>
          <rPr>
            <sz val="10"/>
            <rFont val="Arial"/>
            <family val="2"/>
          </rPr>
          <t>ROSILENE</t>
        </r>
      </text>
    </comment>
    <comment ref="M73" authorId="0">
      <text>
        <r>
          <rPr>
            <sz val="10"/>
            <rFont val="Arial"/>
            <family val="2"/>
          </rPr>
          <t>marcelo</t>
        </r>
      </text>
    </comment>
    <comment ref="M74" authorId="0">
      <text>
        <r>
          <rPr>
            <sz val="10"/>
            <rFont val="Arial"/>
            <family val="2"/>
          </rPr>
          <t>priscila</t>
        </r>
      </text>
    </comment>
    <comment ref="B81" authorId="0">
      <text>
        <r>
          <rPr>
            <sz val="10"/>
            <rFont val="Arial"/>
            <family val="2"/>
          </rPr>
          <t>A bilheteria foi interditada as 12hs ( toldo
 estava c risco de cair )</t>
        </r>
      </text>
    </comment>
    <comment ref="L85" authorId="0">
      <text>
        <r>
          <rPr>
            <sz val="10"/>
            <rFont val="Arial"/>
            <family val="2"/>
          </rPr>
          <t>amanda</t>
        </r>
      </text>
    </comment>
    <comment ref="M86" authorId="0">
      <text>
        <r>
          <rPr>
            <sz val="10"/>
            <rFont val="Arial"/>
            <family val="2"/>
          </rPr>
          <t>alex</t>
        </r>
      </text>
    </comment>
    <comment ref="L87" authorId="0">
      <text>
        <r>
          <rPr>
            <sz val="10"/>
            <rFont val="Arial"/>
            <family val="2"/>
          </rPr>
          <t>rosilene</t>
        </r>
      </text>
    </comment>
    <comment ref="M90" authorId="0">
      <text>
        <r>
          <rPr>
            <sz val="10"/>
            <rFont val="Arial"/>
            <family val="2"/>
          </rPr>
          <t>priscila</t>
        </r>
      </text>
    </comment>
    <comment ref="L99" authorId="0">
      <text>
        <r>
          <rPr>
            <sz val="10"/>
            <rFont val="Arial"/>
            <family val="2"/>
          </rPr>
          <t>Tik em anexo, erro de digitação</t>
        </r>
      </text>
    </comment>
    <comment ref="M106" authorId="0">
      <text>
        <r>
          <rPr>
            <sz val="10"/>
            <rFont val="Arial"/>
            <family val="2"/>
          </rPr>
          <t>marcelo</t>
        </r>
      </text>
    </comment>
    <comment ref="L112" authorId="0">
      <text>
        <r>
          <rPr>
            <sz val="10"/>
            <rFont val="Arial"/>
            <family val="2"/>
          </rPr>
          <t>???INGRESSO
 DUPLICADO N 4985288                         SANDRA</t>
        </r>
      </text>
    </comment>
    <comment ref="M123" authorId="0">
      <text>
        <r>
          <rPr>
            <sz val="10"/>
            <rFont val="Arial"/>
            <family val="2"/>
          </rPr>
          <t>priscila</t>
        </r>
      </text>
    </comment>
    <comment ref="M127" authorId="0">
      <text>
        <r>
          <rPr>
            <sz val="10"/>
            <rFont val="Arial"/>
            <family val="2"/>
          </rPr>
          <t>alex</t>
        </r>
      </text>
    </comment>
    <comment ref="M131" authorId="0">
      <text>
        <r>
          <rPr>
            <sz val="10"/>
            <rFont val="Arial"/>
            <family val="2"/>
          </rPr>
          <t>marcelo</t>
        </r>
      </text>
    </comment>
    <comment ref="L134" authorId="0">
      <text>
        <r>
          <rPr>
            <sz val="10"/>
            <rFont val="Arial"/>
            <family val="2"/>
          </rPr>
          <t>INGRESSOS NAO IMPRESSOS EM ANEXO</t>
        </r>
      </text>
    </comment>
    <comment ref="L136" authorId="0">
      <text>
        <r>
          <rPr>
            <sz val="10"/>
            <rFont val="Arial"/>
            <family val="2"/>
          </rPr>
          <t>ROSILENE</t>
        </r>
      </text>
    </comment>
    <comment ref="M141" authorId="0">
      <text>
        <r>
          <rPr>
            <sz val="10"/>
            <rFont val="Arial"/>
            <family val="2"/>
          </rPr>
          <t xml:space="preserve">MARCELO
</t>
        </r>
      </text>
    </comment>
    <comment ref="L146" authorId="0">
      <text>
        <r>
          <rPr>
            <sz val="10"/>
            <rFont val="Arial"/>
            <family val="2"/>
          </rPr>
          <t xml:space="preserve">Ingresso não impresso senior 4995195 e 4995196 ( 7,50x2)
</t>
        </r>
      </text>
    </comment>
    <comment ref="M146" authorId="0">
      <text>
        <r>
          <rPr>
            <sz val="10"/>
            <rFont val="Arial"/>
            <family val="2"/>
          </rPr>
          <t>Venda de ingresso duplicado</t>
        </r>
      </text>
    </comment>
    <comment ref="M155" authorId="0">
      <text>
        <r>
          <rPr>
            <sz val="10"/>
            <rFont val="Arial"/>
            <family val="2"/>
          </rPr>
          <t>maqrcelo</t>
        </r>
      </text>
    </comment>
    <comment ref="L156" authorId="0">
      <text>
        <r>
          <rPr>
            <sz val="10"/>
            <rFont val="Arial"/>
            <family val="2"/>
          </rPr>
          <t>Impresão errada ( 4995669) não vender em anexo</t>
        </r>
      </text>
    </comment>
    <comment ref="L160" authorId="0">
      <text>
        <r>
          <rPr>
            <sz val="10"/>
            <rFont val="Arial"/>
            <family val="2"/>
          </rPr>
          <t>roselene</t>
        </r>
      </text>
    </comment>
    <comment ref="M161" authorId="0">
      <text>
        <r>
          <rPr>
            <sz val="10"/>
            <rFont val="Arial"/>
            <family val="2"/>
          </rPr>
          <t>alex</t>
        </r>
      </text>
    </comment>
    <comment ref="L162" authorId="0">
      <text>
        <r>
          <rPr>
            <sz val="10"/>
            <rFont val="Arial"/>
            <family val="2"/>
          </rPr>
          <t>INGRESSOS NAO IMPRESSOS
4997090
E 4997091</t>
        </r>
      </text>
    </comment>
    <comment ref="L171" authorId="0">
      <text>
        <r>
          <rPr>
            <sz val="10"/>
            <rFont val="Arial"/>
            <family val="2"/>
          </rPr>
          <t xml:space="preserve">INGRESSO NAO IMPRESSOS
</t>
        </r>
        <r>
          <rPr>
            <sz val="9"/>
            <rFont val="Verdana;Arial"/>
            <family val="0"/>
          </rPr>
          <t>4998860 
4998861</t>
        </r>
      </text>
    </comment>
    <comment ref="M172" authorId="0">
      <text>
        <r>
          <rPr>
            <sz val="10"/>
            <rFont val="Arial"/>
            <family val="2"/>
          </rPr>
          <t>PRISCILA</t>
        </r>
      </text>
    </comment>
    <comment ref="M184" authorId="0">
      <text>
        <r>
          <rPr>
            <sz val="10"/>
            <rFont val="Arial"/>
            <family val="2"/>
          </rPr>
          <t>amanda</t>
        </r>
      </text>
    </comment>
    <comment ref="L191" authorId="0">
      <text>
        <r>
          <rPr>
            <sz val="10"/>
            <rFont val="Arial"/>
            <family val="2"/>
          </rPr>
          <t xml:space="preserve">Erro de digitação no item de estudande  
Flavia
</t>
        </r>
      </text>
    </comment>
    <comment ref="L193" authorId="0">
      <text>
        <r>
          <rPr>
            <sz val="10"/>
            <rFont val="Arial"/>
            <family val="2"/>
          </rPr>
          <t>Ingresso cancelado N 5004313 IMPRESSÃO DUPLICADA INGRESSOS EM ANEXO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O5" authorId="0">
      <text>
        <r>
          <rPr>
            <sz val="10"/>
            <rFont val="Arial"/>
            <family val="2"/>
          </rPr>
          <t>Falta 
Amanda</t>
        </r>
      </text>
    </comment>
    <comment ref="O7" authorId="0">
      <text>
        <r>
          <rPr>
            <sz val="10"/>
            <rFont val="Arial"/>
            <family val="2"/>
          </rPr>
          <t xml:space="preserve">Duplicação 
 Thainá
</t>
        </r>
      </text>
    </comment>
    <comment ref="P23" authorId="0">
      <text>
        <r>
          <rPr>
            <sz val="10"/>
            <rFont val="Arial"/>
            <family val="2"/>
          </rPr>
          <t>Flavia</t>
        </r>
      </text>
    </comment>
    <comment ref="O29" authorId="0">
      <text>
        <r>
          <rPr>
            <sz val="10"/>
            <rFont val="Arial"/>
            <family val="2"/>
          </rPr>
          <t>Duplicação - Amanda</t>
        </r>
      </text>
    </comment>
    <comment ref="O31" authorId="0">
      <text>
        <r>
          <rPr>
            <sz val="10"/>
            <rFont val="Arial"/>
            <family val="2"/>
          </rPr>
          <t>Falta - Flávia</t>
        </r>
      </text>
    </comment>
    <comment ref="P32" authorId="0">
      <text>
        <r>
          <rPr>
            <sz val="10"/>
            <rFont val="Arial"/>
            <family val="2"/>
          </rPr>
          <t xml:space="preserve">Sobra – Luiz Carlos </t>
        </r>
      </text>
    </comment>
    <comment ref="O44" authorId="0">
      <text>
        <r>
          <rPr>
            <sz val="10"/>
            <rFont val="Arial"/>
            <family val="2"/>
          </rPr>
          <t>Duplicação - Amanda</t>
        </r>
      </text>
    </comment>
    <comment ref="P47" authorId="0">
      <text>
        <r>
          <rPr>
            <sz val="10"/>
            <rFont val="Arial"/>
            <family val="2"/>
          </rPr>
          <t>Thaynná</t>
        </r>
      </text>
    </comment>
    <comment ref="P48" authorId="0">
      <text>
        <r>
          <rPr>
            <sz val="10"/>
            <rFont val="Arial"/>
            <family val="2"/>
          </rPr>
          <t>Flávia</t>
        </r>
      </text>
    </comment>
    <comment ref="O49" authorId="0">
      <text>
        <r>
          <rPr>
            <sz val="10"/>
            <rFont val="Arial"/>
            <family val="2"/>
          </rPr>
          <t>Falta - Luiz Carlos</t>
        </r>
      </text>
    </comment>
    <comment ref="P54" authorId="0">
      <text>
        <r>
          <rPr>
            <sz val="10"/>
            <rFont val="Arial"/>
            <family val="2"/>
          </rPr>
          <t>Rosilene</t>
        </r>
      </text>
    </comment>
    <comment ref="P62" authorId="0">
      <text>
        <r>
          <rPr>
            <sz val="10"/>
            <rFont val="Arial"/>
            <family val="2"/>
          </rPr>
          <t>Alexsandro</t>
        </r>
      </text>
    </comment>
    <comment ref="P68" authorId="0">
      <text>
        <r>
          <rPr>
            <sz val="10"/>
            <rFont val="Arial"/>
            <family val="2"/>
          </rPr>
          <t>Alexsandro</t>
        </r>
      </text>
    </comment>
    <comment ref="P72" authorId="0">
      <text>
        <r>
          <rPr>
            <sz val="10"/>
            <rFont val="Arial"/>
            <family val="2"/>
          </rPr>
          <t>Flavia</t>
        </r>
      </text>
    </comment>
    <comment ref="O73" authorId="0">
      <text>
        <r>
          <rPr>
            <sz val="10"/>
            <rFont val="Arial"/>
            <family val="2"/>
          </rPr>
          <t>Duplicado – André Luiz</t>
        </r>
      </text>
    </comment>
    <comment ref="P73" authorId="0">
      <text>
        <r>
          <rPr>
            <sz val="10"/>
            <rFont val="Arial"/>
            <family val="2"/>
          </rPr>
          <t>André Luiz</t>
        </r>
      </text>
    </comment>
    <comment ref="P74" authorId="0">
      <text>
        <r>
          <rPr>
            <sz val="10"/>
            <rFont val="Arial"/>
            <family val="2"/>
          </rPr>
          <t>Alexsandro</t>
        </r>
      </text>
    </comment>
    <comment ref="P78" authorId="0">
      <text>
        <r>
          <rPr>
            <sz val="10"/>
            <rFont val="Arial"/>
            <family val="2"/>
          </rPr>
          <t>Amanda</t>
        </r>
      </text>
    </comment>
    <comment ref="O79" authorId="0">
      <text>
        <r>
          <rPr>
            <sz val="10"/>
            <rFont val="Arial"/>
            <family val="2"/>
          </rPr>
          <t>André Luiz – Não Impresso</t>
        </r>
      </text>
    </comment>
    <comment ref="P79" authorId="0">
      <text>
        <r>
          <rPr>
            <sz val="10"/>
            <rFont val="Arial"/>
            <family val="2"/>
          </rPr>
          <t>André Luiz</t>
        </r>
      </text>
    </comment>
    <comment ref="O86" authorId="0">
      <text>
        <r>
          <rPr>
            <sz val="10"/>
            <rFont val="Arial"/>
            <family val="2"/>
          </rPr>
          <t>Amanda – Erro de Digitação</t>
        </r>
      </text>
    </comment>
    <comment ref="O93" authorId="0">
      <text>
        <r>
          <rPr>
            <sz val="10"/>
            <rFont val="Arial"/>
            <family val="2"/>
          </rPr>
          <t>Amanda – Ingresso não Impresso</t>
        </r>
      </text>
    </comment>
    <comment ref="O97" authorId="0">
      <text>
        <r>
          <rPr>
            <sz val="10"/>
            <rFont val="Arial"/>
            <family val="2"/>
          </rPr>
          <t>André Luiz</t>
        </r>
      </text>
    </comment>
    <comment ref="P99" authorId="0">
      <text>
        <r>
          <rPr>
            <sz val="10"/>
            <rFont val="Arial"/>
            <family val="2"/>
          </rPr>
          <t>Luiz Carlos</t>
        </r>
      </text>
    </comment>
    <comment ref="O118" authorId="0">
      <text>
        <r>
          <rPr>
            <sz val="10"/>
            <rFont val="Arial"/>
            <family val="2"/>
          </rPr>
          <t>Rosilene
Erro de troco</t>
        </r>
      </text>
    </comment>
    <comment ref="O127" authorId="0">
      <text>
        <r>
          <rPr>
            <sz val="10"/>
            <rFont val="Arial"/>
            <family val="2"/>
          </rPr>
          <t>1582,5
Não impresso</t>
        </r>
      </text>
    </comment>
    <comment ref="O129" authorId="0">
      <text>
        <r>
          <rPr>
            <sz val="10"/>
            <rFont val="Arial"/>
            <family val="2"/>
          </rPr>
          <t xml:space="preserve">Flavia </t>
        </r>
      </text>
    </comment>
    <comment ref="O134" authorId="0">
      <text>
        <r>
          <rPr>
            <sz val="10"/>
            <rFont val="Arial"/>
            <family val="2"/>
          </rPr>
          <t>Sandra
Erro impressao</t>
        </r>
      </text>
    </comment>
    <comment ref="P137" authorId="0">
      <text>
        <r>
          <rPr>
            <sz val="10"/>
            <rFont val="Arial"/>
            <family val="2"/>
          </rPr>
          <t>andre</t>
        </r>
      </text>
    </comment>
    <comment ref="O148" authorId="0">
      <text>
        <r>
          <rPr>
            <sz val="10"/>
            <rFont val="Arial"/>
            <family val="2"/>
          </rPr>
          <t>Erro de dig 
Ingresso em anexo
Andre Luiz</t>
        </r>
      </text>
    </comment>
    <comment ref="P148" authorId="0">
      <text>
        <r>
          <rPr>
            <sz val="10"/>
            <rFont val="Arial"/>
            <family val="2"/>
          </rPr>
          <t xml:space="preserve">Andre
</t>
        </r>
      </text>
    </comment>
    <comment ref="O165" authorId="0">
      <text>
        <r>
          <rPr>
            <sz val="10"/>
            <rFont val="Arial"/>
            <family val="2"/>
          </rPr>
          <t>não impresso</t>
        </r>
      </text>
    </comment>
    <comment ref="O171" authorId="0">
      <text>
        <r>
          <rPr>
            <sz val="10"/>
            <rFont val="Arial"/>
            <family val="2"/>
          </rPr>
          <t>Erro andre</t>
        </r>
      </text>
    </comment>
    <comment ref="O180" authorId="0">
      <text>
        <r>
          <rPr>
            <sz val="10"/>
            <rFont val="Arial"/>
            <family val="2"/>
          </rPr>
          <t>Erro de inpressão no sistema</t>
        </r>
      </text>
    </comment>
    <comment ref="O191" authorId="0">
      <text>
        <r>
          <rPr>
            <sz val="10"/>
            <rFont val="Arial"/>
            <family val="2"/>
          </rPr>
          <t xml:space="preserve">cancelamento de 2 bianuidades  de fotografo
Auto cood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O6" authorId="0">
      <text>
        <r>
          <rPr>
            <sz val="10"/>
            <rFont val="Arial"/>
            <family val="2"/>
          </rPr>
          <t xml:space="preserve">Luiz
</t>
        </r>
      </text>
    </comment>
    <comment ref="O10" authorId="0">
      <text>
        <r>
          <rPr>
            <sz val="10"/>
            <rFont val="Arial"/>
            <family val="2"/>
          </rPr>
          <t>flavia</t>
        </r>
      </text>
    </comment>
    <comment ref="N30" authorId="0">
      <text>
        <r>
          <rPr>
            <sz val="10"/>
            <rFont val="Arial"/>
            <family val="2"/>
          </rPr>
          <t>Devolucao de valor ingresso em anexo</t>
        </r>
      </text>
    </comment>
    <comment ref="O36" authorId="0">
      <text>
        <r>
          <rPr>
            <sz val="10"/>
            <rFont val="Arial"/>
            <family val="2"/>
          </rPr>
          <t xml:space="preserve">Flavia
</t>
        </r>
      </text>
    </comment>
    <comment ref="N41" authorId="0">
      <text>
        <r>
          <rPr>
            <sz val="10"/>
            <rFont val="Arial"/>
            <family val="2"/>
          </rPr>
          <t>Ingressos dublicados 
Em anexo</t>
        </r>
      </text>
    </comment>
    <comment ref="N71" authorId="0">
      <text>
        <r>
          <rPr>
            <sz val="10"/>
            <rFont val="Arial"/>
            <family val="2"/>
          </rPr>
          <t xml:space="preserve">Faltas troco 
Luiz carlos
</t>
        </r>
      </text>
    </comment>
    <comment ref="N85" authorId="0">
      <text>
        <r>
          <rPr>
            <sz val="10"/>
            <rFont val="Arial"/>
            <family val="2"/>
          </rPr>
          <t>Em anexo cancelado 7,5</t>
        </r>
      </text>
    </comment>
    <comment ref="N90" authorId="0">
      <text>
        <r>
          <rPr>
            <sz val="10"/>
            <rFont val="Arial"/>
            <family val="2"/>
          </rPr>
          <t xml:space="preserve">Alçex </t>
        </r>
      </text>
    </comment>
    <comment ref="N112" authorId="0">
      <text>
        <r>
          <rPr>
            <sz val="10"/>
            <rFont val="Arial"/>
            <family val="2"/>
          </rPr>
          <t xml:space="preserve">Erro imp ingressos em anexo
Luix carlos
</t>
        </r>
      </text>
    </comment>
    <comment ref="N134" authorId="0">
      <text>
        <r>
          <rPr>
            <sz val="10"/>
            <rFont val="Arial"/>
            <family val="2"/>
          </rPr>
          <t>Falta no troco 
Sandra Regina</t>
        </r>
      </text>
    </comment>
    <comment ref="O137" authorId="0">
      <text>
        <r>
          <rPr>
            <sz val="10"/>
            <rFont val="Arial"/>
            <family val="2"/>
          </rPr>
          <t>Sobra ingre
sao duplicada
Luiz carlos</t>
        </r>
      </text>
    </comment>
    <comment ref="O151" authorId="0">
      <text>
        <r>
          <rPr>
            <sz val="10"/>
            <rFont val="Arial"/>
            <family val="2"/>
          </rPr>
          <t xml:space="preserve">Impressa duplicada
Andre
</t>
        </r>
      </text>
    </comment>
    <comment ref="O152" authorId="0">
      <text>
        <r>
          <rPr>
            <sz val="10"/>
            <rFont val="Arial"/>
            <family val="2"/>
          </rPr>
          <t>Erro de troco
Flavia dias</t>
        </r>
      </text>
    </comment>
    <comment ref="O160" authorId="0">
      <text>
        <r>
          <rPr>
            <sz val="10"/>
            <rFont val="Arial"/>
            <family val="2"/>
          </rPr>
          <t xml:space="preserve">Sobra
????????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N6" authorId="0">
      <text>
        <r>
          <rPr>
            <sz val="10"/>
            <rFont val="Arial"/>
            <family val="2"/>
          </rPr>
          <t>ROSELENE</t>
        </r>
      </text>
    </comment>
    <comment ref="O20" authorId="0">
      <text>
        <r>
          <rPr>
            <sz val="10"/>
            <rFont val="Arial"/>
            <family val="2"/>
          </rPr>
          <t>SANDRA PEREIRA</t>
        </r>
      </text>
    </comment>
    <comment ref="N42" authorId="0">
      <text>
        <r>
          <rPr>
            <sz val="10"/>
            <rFont val="Arial"/>
            <family val="2"/>
          </rPr>
          <t>Erro de impressão :
Não impressos 
Aguardando  posição Eduardo</t>
        </r>
      </text>
    </comment>
    <comment ref="O42" authorId="0">
      <text>
        <r>
          <rPr>
            <sz val="10"/>
            <rFont val="Arial"/>
            <family val="2"/>
          </rPr>
          <t>Venda de ingressos duplicados
Simine</t>
        </r>
      </text>
    </comment>
    <comment ref="N48" authorId="0">
      <text>
        <r>
          <rPr>
            <sz val="10"/>
            <rFont val="Arial"/>
            <family val="2"/>
          </rPr>
          <t xml:space="preserve">Ingressos nimpressos
</t>
        </r>
      </text>
    </comment>
    <comment ref="O48" authorId="0">
      <text>
        <r>
          <rPr>
            <sz val="10"/>
            <rFont val="Arial"/>
            <family val="2"/>
          </rPr>
          <t xml:space="preserve">Ingresso duplicados
</t>
        </r>
      </text>
    </comment>
    <comment ref="N54" authorId="0">
      <text>
        <r>
          <rPr>
            <sz val="10"/>
            <rFont val="Arial"/>
            <family val="2"/>
          </rPr>
          <t xml:space="preserve">Ingresso não inpresso
</t>
        </r>
      </text>
    </comment>
    <comment ref="O54" authorId="0">
      <text>
        <r>
          <rPr>
            <sz val="10"/>
            <rFont val="Arial"/>
            <family val="2"/>
          </rPr>
          <t>Impressaão duplicada</t>
        </r>
      </text>
    </comment>
    <comment ref="N56" authorId="0">
      <text>
        <r>
          <rPr>
            <sz val="10"/>
            <rFont val="Arial"/>
            <family val="2"/>
          </rPr>
          <t xml:space="preserve">Ingressos n impressos
</t>
        </r>
      </text>
    </comment>
    <comment ref="N57" authorId="0">
      <text>
        <r>
          <rPr>
            <sz val="10"/>
            <rFont val="Arial"/>
            <family val="2"/>
          </rPr>
          <t xml:space="preserve">Ingresso não impresso
</t>
        </r>
      </text>
    </comment>
    <comment ref="N66" authorId="0">
      <text>
        <r>
          <rPr>
            <sz val="10"/>
            <rFont val="Arial"/>
            <family val="2"/>
          </rPr>
          <t>Sem justificativa Amanda</t>
        </r>
      </text>
    </comment>
    <comment ref="N69" authorId="0">
      <text>
        <r>
          <rPr>
            <sz val="10"/>
            <rFont val="Arial"/>
            <family val="2"/>
          </rPr>
          <t xml:space="preserve">Sem justificativa
</t>
        </r>
      </text>
    </comment>
    <comment ref="N97" authorId="0">
      <text>
        <r>
          <rPr>
            <sz val="10"/>
            <rFont val="Arial"/>
            <family val="2"/>
          </rPr>
          <t>Sandra erro da troco</t>
        </r>
      </text>
    </comment>
    <comment ref="O99" authorId="0">
      <text>
        <r>
          <rPr>
            <sz val="10"/>
            <rFont val="Arial"/>
            <family val="2"/>
          </rPr>
          <t>Verificar o sistema</t>
        </r>
      </text>
    </comment>
    <comment ref="O105" authorId="0">
      <text>
        <r>
          <rPr>
            <sz val="10"/>
            <rFont val="Arial"/>
            <family val="2"/>
          </rPr>
          <t xml:space="preserve">VERIFICAR  SISTEMA
Erro de impresão e duplicacão </t>
        </r>
      </text>
    </comment>
    <comment ref="O115" authorId="0">
      <text>
        <r>
          <rPr>
            <sz val="10"/>
            <rFont val="Arial"/>
            <family val="2"/>
          </rPr>
          <t>Sobra no caixa</t>
        </r>
      </text>
    </comment>
    <comment ref="N118" authorId="0">
      <text>
        <r>
          <rPr>
            <sz val="10"/>
            <rFont val="Arial"/>
            <family val="2"/>
          </rPr>
          <t xml:space="preserve">Ingresso n impresso
</t>
        </r>
      </text>
    </comment>
    <comment ref="N134" authorId="0">
      <text>
        <r>
          <rPr>
            <sz val="10"/>
            <rFont val="Arial"/>
            <family val="2"/>
          </rPr>
          <t xml:space="preserve">Ingresso não impresso
N duplcado 
532899
</t>
        </r>
      </text>
    </comment>
    <comment ref="O141" authorId="0">
      <text>
        <r>
          <rPr>
            <sz val="10"/>
            <rFont val="Arial"/>
            <family val="2"/>
          </rPr>
          <t xml:space="preserve">Sobra no caixa
</t>
        </r>
      </text>
    </comment>
    <comment ref="N142" authorId="0">
      <text>
        <r>
          <rPr>
            <sz val="10"/>
            <rFont val="Arial"/>
            <family val="2"/>
          </rPr>
          <t xml:space="preserve">Ingressos não impressos 
5328968
        969
</t>
        </r>
      </text>
    </comment>
    <comment ref="N166" authorId="0">
      <text>
        <r>
          <rPr>
            <sz val="10"/>
            <rFont val="Arial"/>
            <family val="2"/>
          </rPr>
          <t>Erro de dig ingresso em anexo</t>
        </r>
      </text>
    </comment>
    <comment ref="N167" authorId="0">
      <text>
        <r>
          <rPr>
            <sz val="10"/>
            <rFont val="Arial"/>
            <family val="2"/>
          </rPr>
          <t>Ingressos não ingressos 
5331637  e 5331638</t>
        </r>
      </text>
    </comment>
    <comment ref="N173" authorId="0">
      <text>
        <r>
          <rPr>
            <sz val="10"/>
            <rFont val="Arial"/>
            <family val="2"/>
          </rPr>
          <t xml:space="preserve">Erro ingresso
</t>
        </r>
      </text>
    </comment>
    <comment ref="O173" authorId="0">
      <text>
        <r>
          <rPr>
            <sz val="10"/>
            <rFont val="Arial"/>
            <family val="2"/>
          </rPr>
          <t xml:space="preserve">Erro troco
</t>
        </r>
      </text>
    </comment>
    <comment ref="N183" authorId="0">
      <text>
        <r>
          <rPr>
            <sz val="10"/>
            <rFont val="Arial"/>
            <family val="2"/>
          </rPr>
          <t xml:space="preserve">Falta erro de digtação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6" authorId="0">
      <text>
        <r>
          <rPr>
            <sz val="10"/>
            <rFont val="Arial"/>
            <family val="2"/>
          </rPr>
          <t xml:space="preserve">Sandra P
</t>
        </r>
      </text>
    </comment>
    <comment ref="M8" authorId="0">
      <text>
        <r>
          <rPr>
            <sz val="10"/>
            <rFont val="Arial"/>
            <family val="2"/>
          </rPr>
          <t xml:space="preserve">Ingresso
</t>
        </r>
      </text>
    </comment>
    <comment ref="L10" authorId="0">
      <text>
        <r>
          <rPr>
            <sz val="10"/>
            <rFont val="Arial"/>
            <family val="2"/>
          </rPr>
          <t xml:space="preserve">Roseline
</t>
        </r>
      </text>
    </comment>
    <comment ref="M25" authorId="0">
      <text>
        <r>
          <rPr>
            <sz val="10"/>
            <rFont val="Arial"/>
            <family val="2"/>
          </rPr>
          <t xml:space="preserve">Ingresso duplicado </t>
        </r>
        <r>
          <rPr>
            <sz val="7"/>
            <rFont val="Verdana;Arial"/>
            <family val="0"/>
          </rPr>
          <t>5008034 
Sobra de caixa</t>
        </r>
      </text>
    </comment>
    <comment ref="M44" authorId="0">
      <text>
        <r>
          <rPr>
            <sz val="10"/>
            <rFont val="Arial"/>
            <family val="2"/>
          </rPr>
          <t>Ingresso não impresso
5011321</t>
        </r>
      </text>
    </comment>
    <comment ref="M55" authorId="0">
      <text>
        <r>
          <rPr>
            <sz val="10"/>
            <rFont val="Arial"/>
            <family val="2"/>
          </rPr>
          <t>marcelo</t>
        </r>
      </text>
    </comment>
    <comment ref="L57" authorId="0">
      <text>
        <r>
          <rPr>
            <sz val="10"/>
            <rFont val="Arial"/>
            <family val="2"/>
          </rPr>
          <t xml:space="preserve">Erro de impressao  ingresso duplicado 5013239
</t>
        </r>
      </text>
    </comment>
    <comment ref="L65" authorId="0">
      <text>
        <r>
          <rPr>
            <sz val="10"/>
            <rFont val="Arial"/>
            <family val="2"/>
          </rPr>
          <t>marcelo</t>
        </r>
      </text>
    </comment>
    <comment ref="L67" authorId="0">
      <text>
        <r>
          <rPr>
            <sz val="10"/>
            <rFont val="Arial"/>
            <family val="2"/>
          </rPr>
          <t>Erro do operador 
rosilene</t>
        </r>
      </text>
    </comment>
    <comment ref="L68" authorId="0">
      <text>
        <r>
          <rPr>
            <sz val="10"/>
            <rFont val="Arial"/>
            <family val="2"/>
          </rPr>
          <t xml:space="preserve">Falha de impresão n 501450 R$ 15,00
E mais R$ 15,00  impresso não impresso
</t>
        </r>
      </text>
    </comment>
    <comment ref="M71" authorId="0">
      <text>
        <r>
          <rPr>
            <sz val="10"/>
            <rFont val="Arial"/>
            <family val="2"/>
          </rPr>
          <t>alex</t>
        </r>
      </text>
    </comment>
    <comment ref="L78" authorId="0">
      <text>
        <r>
          <rPr>
            <sz val="10"/>
            <rFont val="Arial"/>
            <family val="2"/>
          </rPr>
          <t xml:space="preserve">Sandra ( erro troco)
</t>
        </r>
      </text>
    </comment>
    <comment ref="M85" authorId="0">
      <text>
        <r>
          <rPr>
            <sz val="10"/>
            <rFont val="Arial"/>
            <family val="2"/>
          </rPr>
          <t>Ingresso não impresso N 5017334</t>
        </r>
      </text>
    </comment>
    <comment ref="L93" authorId="0">
      <text>
        <r>
          <rPr>
            <sz val="10"/>
            <rFont val="Arial"/>
            <family val="2"/>
          </rPr>
          <t>Erro de impresso impressora reiniciando Rosilene</t>
        </r>
      </text>
    </comment>
    <comment ref="M98" authorId="0">
      <text>
        <r>
          <rPr>
            <sz val="10"/>
            <rFont val="Arial"/>
            <family val="2"/>
          </rPr>
          <t>Troco 
flavia</t>
        </r>
      </text>
    </comment>
    <comment ref="M121" authorId="0">
      <text>
        <r>
          <rPr>
            <sz val="10"/>
            <rFont val="Arial"/>
            <family val="2"/>
          </rPr>
          <t>marcelo</t>
        </r>
      </text>
    </comment>
    <comment ref="L143" authorId="0">
      <text>
        <r>
          <rPr>
            <sz val="10"/>
            <rFont val="Arial"/>
            <family val="2"/>
          </rPr>
          <t xml:space="preserve">ERRO IMPRESSAO
 (EM ANEXO INGRESSOS DUPLICADOS ) 5024611
</t>
        </r>
      </text>
    </comment>
    <comment ref="L147" authorId="0">
      <text>
        <r>
          <rPr>
            <sz val="10"/>
            <rFont val="Arial"/>
            <family val="2"/>
          </rPr>
          <t>flavia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O10" authorId="0">
      <text>
        <r>
          <rPr>
            <sz val="10"/>
            <rFont val="Arial"/>
            <family val="2"/>
          </rPr>
          <t>alex</t>
        </r>
      </text>
    </comment>
    <comment ref="N14" authorId="0">
      <text>
        <r>
          <rPr>
            <sz val="10"/>
            <rFont val="Arial"/>
            <family val="2"/>
          </rPr>
          <t xml:space="preserve">Ingressos n-impressos N 5031594  &amp;50312594
</t>
        </r>
      </text>
    </comment>
    <comment ref="N18" authorId="0">
      <text>
        <r>
          <rPr>
            <sz val="10"/>
            <rFont val="Arial"/>
            <family val="2"/>
          </rPr>
          <t>Erro de digitação  tik em anexo N 038440</t>
        </r>
      </text>
    </comment>
    <comment ref="N22" authorId="0">
      <text>
        <r>
          <rPr>
            <sz val="10"/>
            <rFont val="Arial"/>
            <family val="2"/>
          </rPr>
          <t>rose</t>
        </r>
      </text>
    </comment>
    <comment ref="N61" authorId="0">
      <text>
        <r>
          <rPr>
            <sz val="10"/>
            <rFont val="Arial"/>
            <family val="2"/>
          </rPr>
          <t xml:space="preserve">Ingresso cancelado 039016
</t>
        </r>
      </text>
    </comment>
    <comment ref="N82" authorId="0">
      <text>
        <r>
          <rPr>
            <sz val="10"/>
            <rFont val="Arial"/>
            <family val="2"/>
          </rPr>
          <t xml:space="preserve">Ingresso duplicado N5044708 (ingresso em anexo)
</t>
        </r>
      </text>
    </comment>
    <comment ref="N85" authorId="0">
      <text>
        <r>
          <rPr>
            <sz val="10"/>
            <rFont val="Arial"/>
            <family val="2"/>
          </rPr>
          <t xml:space="preserve">Alex
</t>
        </r>
      </text>
    </comment>
    <comment ref="O87" authorId="0">
      <text>
        <r>
          <rPr>
            <sz val="10"/>
            <rFont val="Arial"/>
            <family val="2"/>
          </rPr>
          <t>Sandra pereira</t>
        </r>
      </text>
    </comment>
    <comment ref="O88" authorId="0">
      <text>
        <r>
          <rPr>
            <sz val="10"/>
            <rFont val="Arial"/>
            <family val="2"/>
          </rPr>
          <t>Possível venda de bilhetes duplicados ( marcelo)</t>
        </r>
      </text>
    </comment>
    <comment ref="N91" authorId="0">
      <text>
        <r>
          <rPr>
            <sz val="10"/>
            <rFont val="Arial"/>
            <family val="2"/>
          </rPr>
          <t>flavia</t>
        </r>
      </text>
    </comment>
    <comment ref="O108" authorId="0">
      <text>
        <r>
          <rPr>
            <sz val="10"/>
            <rFont val="Arial"/>
            <family val="2"/>
          </rPr>
          <t xml:space="preserve">ALEX POSSIVEL  DUP DE INGRESSO
</t>
        </r>
      </text>
    </comment>
    <comment ref="N109" authorId="0">
      <text>
        <r>
          <rPr>
            <sz val="10"/>
            <rFont val="Arial"/>
            <family val="2"/>
          </rPr>
          <t>ROSILENE</t>
        </r>
      </text>
    </comment>
    <comment ref="O110" authorId="0">
      <text>
        <r>
          <rPr>
            <sz val="10"/>
            <rFont val="Arial"/>
            <family val="2"/>
          </rPr>
          <t>SANDRA p</t>
        </r>
      </text>
    </comment>
    <comment ref="O114" authorId="0">
      <text>
        <r>
          <rPr>
            <sz val="10"/>
            <rFont val="Arial"/>
            <family val="2"/>
          </rPr>
          <t>flavia</t>
        </r>
      </text>
    </comment>
    <comment ref="O128" authorId="0">
      <text>
        <r>
          <rPr>
            <sz val="10"/>
            <rFont val="Arial"/>
            <family val="2"/>
          </rPr>
          <t>sandrap</t>
        </r>
      </text>
    </comment>
    <comment ref="N140" authorId="0">
      <text>
        <r>
          <rPr>
            <sz val="10"/>
            <rFont val="Arial"/>
            <family val="2"/>
          </rPr>
          <t xml:space="preserve">Não impresso
</t>
        </r>
      </text>
    </comment>
    <comment ref="N146" authorId="0">
      <text>
        <r>
          <rPr>
            <sz val="10"/>
            <rFont val="Arial"/>
            <family val="2"/>
          </rPr>
          <t>Erro de impressao  50503115</t>
        </r>
      </text>
    </comment>
    <comment ref="O152" authorId="0">
      <text>
        <r>
          <rPr>
            <sz val="10"/>
            <rFont val="Arial"/>
            <family val="2"/>
          </rPr>
          <t>Sandra p sobra de troco</t>
        </r>
      </text>
    </comment>
    <comment ref="O157" authorId="0">
      <text>
        <r>
          <rPr>
            <sz val="10"/>
            <rFont val="Arial"/>
            <family val="2"/>
          </rPr>
          <t xml:space="preserve">Alex troco </t>
        </r>
      </text>
    </comment>
    <comment ref="N158" authorId="0">
      <text>
        <r>
          <rPr>
            <sz val="10"/>
            <rFont val="Arial"/>
            <family val="2"/>
          </rPr>
          <t>ropsilene</t>
        </r>
      </text>
    </comment>
    <comment ref="N159" authorId="0">
      <text>
        <r>
          <rPr>
            <sz val="10"/>
            <rFont val="Arial"/>
            <family val="2"/>
          </rPr>
          <t xml:space="preserve">Sandra r erro de dig ( tik em anexo)
</t>
        </r>
      </text>
    </comment>
    <comment ref="N160" authorId="0">
      <text>
        <r>
          <rPr>
            <sz val="10"/>
            <rFont val="Arial"/>
            <family val="2"/>
          </rPr>
          <t xml:space="preserve">Sandrap falha na impressão
</t>
        </r>
      </text>
    </comment>
    <comment ref="N172" authorId="0">
      <text>
        <r>
          <rPr>
            <sz val="10"/>
            <rFont val="Arial"/>
            <family val="2"/>
          </rPr>
          <t>Erro de digitaçãoi 
flavia</t>
        </r>
      </text>
    </comment>
    <comment ref="O188" authorId="0">
      <text>
        <r>
          <rPr>
            <sz val="10"/>
            <rFont val="Arial"/>
            <family val="2"/>
          </rPr>
          <t>Sobra amanda</t>
        </r>
      </text>
    </comment>
    <comment ref="N191" authorId="0">
      <text>
        <r>
          <rPr>
            <sz val="10"/>
            <rFont val="Arial"/>
            <family val="2"/>
          </rPr>
          <t>alex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O5" authorId="0">
      <text>
        <r>
          <rPr>
            <sz val="10"/>
            <rFont val="Arial"/>
            <family val="2"/>
          </rPr>
          <t xml:space="preserve">Marcelo
</t>
        </r>
      </text>
    </comment>
    <comment ref="N42" authorId="0">
      <text>
        <r>
          <rPr>
            <sz val="10"/>
            <rFont val="Arial"/>
            <family val="2"/>
          </rPr>
          <t xml:space="preserve">Alex
</t>
        </r>
      </text>
    </comment>
    <comment ref="N49" authorId="0">
      <text>
        <r>
          <rPr>
            <sz val="10"/>
            <rFont val="Arial"/>
            <family val="2"/>
          </rPr>
          <t>Erro de digitação  nº 044315/044313/044312) tiks em anexo    Rosilene</t>
        </r>
      </text>
    </comment>
    <comment ref="N54" authorId="0">
      <text>
        <r>
          <rPr>
            <sz val="10"/>
            <rFont val="Arial"/>
            <family val="2"/>
          </rPr>
          <t>Sandra p
S justificativa</t>
        </r>
      </text>
    </comment>
    <comment ref="N60" authorId="0">
      <text>
        <r>
          <rPr>
            <sz val="10"/>
            <rFont val="Arial"/>
            <family val="2"/>
          </rPr>
          <t>Erro de impressao em anexo</t>
        </r>
      </text>
    </comment>
    <comment ref="N68" authorId="0">
      <text>
        <r>
          <rPr>
            <sz val="10"/>
            <rFont val="Arial"/>
            <family val="2"/>
          </rPr>
          <t xml:space="preserve">Erro de digitação  (Nº 044895 &amp; 044946) em anexo
</t>
        </r>
      </text>
    </comment>
    <comment ref="N84" authorId="0">
      <text>
        <r>
          <rPr>
            <sz val="10"/>
            <rFont val="Arial"/>
            <family val="2"/>
          </rPr>
          <t>Ingressos n impresso
sandrar</t>
        </r>
      </text>
    </comment>
    <comment ref="O88" authorId="0">
      <text>
        <r>
          <rPr>
            <sz val="10"/>
            <rFont val="Arial"/>
            <family val="2"/>
          </rPr>
          <t>amanada</t>
        </r>
      </text>
    </comment>
    <comment ref="O91" authorId="0">
      <text>
        <r>
          <rPr>
            <sz val="10"/>
            <rFont val="Arial"/>
            <family val="2"/>
          </rPr>
          <t>alex</t>
        </r>
      </text>
    </comment>
    <comment ref="N94" authorId="0">
      <text>
        <r>
          <rPr>
            <sz val="10"/>
            <rFont val="Arial"/>
            <family val="2"/>
          </rPr>
          <t xml:space="preserve">Erro na impressora 5070702 e 5070703 marcelo
</t>
        </r>
      </text>
    </comment>
    <comment ref="N97" authorId="0">
      <text>
        <r>
          <rPr>
            <sz val="10"/>
            <rFont val="Arial"/>
            <family val="2"/>
          </rPr>
          <t>Flavia erro no troco</t>
        </r>
      </text>
    </comment>
    <comment ref="N99" authorId="0">
      <text>
        <r>
          <rPr>
            <sz val="10"/>
            <rFont val="Arial"/>
            <family val="2"/>
          </rPr>
          <t xml:space="preserve">Erro de impressao
</t>
        </r>
      </text>
    </comment>
    <comment ref="N105" authorId="0">
      <text>
        <r>
          <rPr>
            <sz val="10"/>
            <rFont val="Arial"/>
            <family val="2"/>
          </rPr>
          <t>Erro digitação ingresso cancelado 046563 em anexo</t>
        </r>
      </text>
    </comment>
    <comment ref="N127" authorId="0">
      <text>
        <r>
          <rPr>
            <sz val="10"/>
            <rFont val="Arial"/>
            <family val="2"/>
          </rPr>
          <t>sandrap</t>
        </r>
      </text>
    </comment>
    <comment ref="O128" authorId="0">
      <text>
        <r>
          <rPr>
            <sz val="10"/>
            <rFont val="Arial"/>
            <family val="2"/>
          </rPr>
          <t xml:space="preserve">Rose/ Marcelo
</t>
        </r>
      </text>
    </comment>
    <comment ref="O129" authorId="0">
      <text>
        <r>
          <rPr>
            <sz val="10"/>
            <rFont val="Arial"/>
            <family val="2"/>
          </rPr>
          <t>flavia</t>
        </r>
      </text>
    </comment>
    <comment ref="O140" authorId="0">
      <text>
        <r>
          <rPr>
            <sz val="10"/>
            <rFont val="Arial"/>
            <family val="2"/>
          </rPr>
          <t>alex</t>
        </r>
      </text>
    </comment>
    <comment ref="N154" authorId="0">
      <text>
        <r>
          <rPr>
            <sz val="10"/>
            <rFont val="Arial"/>
            <family val="2"/>
          </rPr>
          <t>Erro de digit ing em anexo</t>
        </r>
      </text>
    </comment>
    <comment ref="N167" authorId="0">
      <text>
        <r>
          <rPr>
            <sz val="10"/>
            <rFont val="Arial"/>
            <family val="2"/>
          </rPr>
          <t>Ing nai impresso 5080494  marcelo</t>
        </r>
      </text>
    </comment>
    <comment ref="N171" authorId="0">
      <text>
        <r>
          <rPr>
            <sz val="10"/>
            <rFont val="Arial"/>
            <family val="2"/>
          </rPr>
          <t>Erro de impressao 5081377 segue em anexo</t>
        </r>
      </text>
    </comment>
    <comment ref="O176" authorId="0">
      <text>
        <r>
          <rPr>
            <sz val="10"/>
            <rFont val="Arial"/>
            <family val="2"/>
          </rPr>
          <t>Sandrta p</t>
        </r>
      </text>
    </comment>
    <comment ref="N184" authorId="0">
      <text>
        <r>
          <rPr>
            <sz val="10"/>
            <rFont val="Arial"/>
            <family val="2"/>
          </rPr>
          <t>Desistencia do fotografo tik em anexo  sandraP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N63" authorId="0">
      <text>
        <r>
          <rPr>
            <sz val="10"/>
            <rFont val="Arial"/>
            <family val="2"/>
          </rPr>
          <t xml:space="preserve">Ingresso n impressos
</t>
        </r>
      </text>
    </comment>
    <comment ref="O68" authorId="0">
      <text>
        <r>
          <rPr>
            <sz val="10"/>
            <rFont val="Arial"/>
            <family val="2"/>
          </rPr>
          <t>flavia</t>
        </r>
      </text>
    </comment>
    <comment ref="N69" authorId="0">
      <text>
        <r>
          <rPr>
            <sz val="10"/>
            <rFont val="Arial"/>
            <family val="2"/>
          </rPr>
          <t>Ingresso duplicado 5097190</t>
        </r>
      </text>
    </comment>
    <comment ref="N77" authorId="0">
      <text>
        <r>
          <rPr>
            <sz val="10"/>
            <rFont val="Arial"/>
            <family val="2"/>
          </rPr>
          <t>rose</t>
        </r>
      </text>
    </comment>
    <comment ref="O111" authorId="0">
      <text>
        <r>
          <rPr>
            <sz val="10"/>
            <rFont val="Arial"/>
            <family val="2"/>
          </rPr>
          <t>Sandra r</t>
        </r>
      </text>
    </comment>
    <comment ref="M115" authorId="0">
      <text>
        <r>
          <rPr>
            <sz val="10"/>
            <rFont val="Arial"/>
            <family val="2"/>
          </rPr>
          <t>Atestado medico
E um dia de muita chuva</t>
        </r>
      </text>
    </comment>
    <comment ref="M118" authorId="0">
      <text>
        <r>
          <rPr>
            <sz val="10"/>
            <rFont val="Arial"/>
            <family val="2"/>
          </rPr>
          <t>Falta de funcionario Manuel pediu para fechar</t>
        </r>
      </text>
    </comment>
    <comment ref="N154" authorId="0">
      <text>
        <r>
          <rPr>
            <sz val="10"/>
            <rFont val="Arial"/>
            <family val="2"/>
          </rPr>
          <t>Sandra p</t>
        </r>
      </text>
    </comment>
    <comment ref="N166" authorId="0">
      <text>
        <r>
          <rPr>
            <sz val="10"/>
            <rFont val="Arial"/>
            <family val="2"/>
          </rPr>
          <t xml:space="preserve">Dessistencia ingressos em anexo
</t>
        </r>
      </text>
    </comment>
    <comment ref="N180" authorId="0">
      <text>
        <r>
          <rPr>
            <sz val="10"/>
            <rFont val="Arial"/>
            <family val="2"/>
          </rPr>
          <t xml:space="preserve">Sandra pereira
</t>
        </r>
      </text>
    </comment>
    <comment ref="O183" authorId="0">
      <text>
        <r>
          <rPr>
            <sz val="10"/>
            <rFont val="Arial"/>
            <family val="2"/>
          </rPr>
          <t>luiz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19" authorId="0">
      <text>
        <r>
          <rPr>
            <sz val="10"/>
            <rFont val="Arial"/>
            <family val="2"/>
          </rPr>
          <t>rosilene</t>
        </r>
      </text>
    </comment>
    <comment ref="N93" authorId="0">
      <text>
        <r>
          <rPr>
            <sz val="10"/>
            <rFont val="Arial"/>
            <family val="2"/>
          </rPr>
          <t>Alex erro no sistema</t>
        </r>
      </text>
    </comment>
    <comment ref="N99" authorId="0">
      <text>
        <r>
          <rPr>
            <sz val="10"/>
            <rFont val="Arial"/>
            <family val="2"/>
          </rPr>
          <t>Rosilene erro no sistema</t>
        </r>
      </text>
    </comment>
    <comment ref="O109" authorId="0">
      <text>
        <r>
          <rPr>
            <sz val="10"/>
            <rFont val="Arial"/>
            <family val="2"/>
          </rPr>
          <t xml:space="preserve">Rose
</t>
        </r>
      </text>
    </comment>
    <comment ref="O110" authorId="0">
      <text>
        <r>
          <rPr>
            <sz val="10"/>
            <rFont val="Arial"/>
            <family val="2"/>
          </rPr>
          <t>luiz</t>
        </r>
      </text>
    </comment>
    <comment ref="B124" authorId="0">
      <text>
        <r>
          <rPr>
            <sz val="10"/>
            <rFont val="Arial"/>
            <family val="2"/>
          </rPr>
          <t xml:space="preserve"> motivo de
 chuvas p portao da pacheco ficou fechado</t>
        </r>
      </text>
    </comment>
    <comment ref="M124" authorId="0">
      <text>
        <r>
          <rPr>
            <sz val="10"/>
            <rFont val="Arial"/>
            <family val="2"/>
          </rPr>
          <t xml:space="preserve"> motivo de chuvas p portao da pacheco ficou fechado
</t>
        </r>
      </text>
    </comment>
    <comment ref="B130" authorId="0">
      <text>
        <r>
          <rPr>
            <sz val="10"/>
            <rFont val="Arial"/>
            <family val="2"/>
          </rPr>
          <t xml:space="preserve"> motivo de chuvas p portao da pacheco ficou fechado
</t>
        </r>
      </text>
    </comment>
    <comment ref="M130" authorId="0">
      <text>
        <r>
          <rPr>
            <sz val="10"/>
            <rFont val="Arial"/>
            <family val="2"/>
          </rPr>
          <t xml:space="preserve"> motivo de chuvas p portao da pacheco ficou fechado</t>
        </r>
      </text>
    </comment>
    <comment ref="O134" authorId="0">
      <text>
        <r>
          <rPr>
            <sz val="10"/>
            <rFont val="Arial"/>
            <family val="2"/>
          </rPr>
          <t>Visitante esqueceu o troco Alex</t>
        </r>
      </text>
    </comment>
    <comment ref="O152" authorId="0">
      <text>
        <r>
          <rPr>
            <sz val="10"/>
            <rFont val="Arial"/>
            <family val="2"/>
          </rPr>
          <t>luiz</t>
        </r>
      </text>
    </comment>
    <comment ref="O160" authorId="0">
      <text>
        <r>
          <rPr>
            <sz val="10"/>
            <rFont val="Arial"/>
            <family val="2"/>
          </rPr>
          <t>Luiz Carlos</t>
        </r>
      </text>
    </comment>
    <comment ref="N165" authorId="0">
      <text>
        <r>
          <rPr>
            <sz val="10"/>
            <rFont val="Arial"/>
            <family val="2"/>
          </rPr>
          <t>amanda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N8" authorId="0">
      <text>
        <r>
          <rPr>
            <sz val="10"/>
            <rFont val="Arial"/>
            <family val="2"/>
          </rPr>
          <t>Luiz Carlos</t>
        </r>
      </text>
    </comment>
    <comment ref="O29" authorId="0">
      <text>
        <r>
          <rPr>
            <sz val="10"/>
            <rFont val="Arial"/>
            <family val="2"/>
          </rPr>
          <t xml:space="preserve">Sobra
</t>
        </r>
      </text>
    </comment>
    <comment ref="N42" authorId="0">
      <text>
        <r>
          <rPr>
            <sz val="10"/>
            <rFont val="Arial"/>
            <family val="2"/>
          </rPr>
          <t>Luiz Carlos</t>
        </r>
      </text>
    </comment>
    <comment ref="O48" authorId="0">
      <text>
        <r>
          <rPr>
            <sz val="10"/>
            <rFont val="Arial"/>
            <family val="2"/>
          </rPr>
          <t>Alexsandro</t>
        </r>
      </text>
    </comment>
    <comment ref="N62" authorId="0">
      <text>
        <r>
          <rPr>
            <sz val="10"/>
            <rFont val="Arial"/>
            <family val="2"/>
          </rPr>
          <t>Flávia Dias</t>
        </r>
      </text>
    </comment>
    <comment ref="O78" authorId="0">
      <text>
        <r>
          <rPr>
            <sz val="10"/>
            <rFont val="Arial"/>
            <family val="2"/>
          </rPr>
          <t>Flavia Dias</t>
        </r>
      </text>
    </comment>
    <comment ref="O86" authorId="0">
      <text>
        <r>
          <rPr>
            <sz val="10"/>
            <rFont val="Arial"/>
            <family val="2"/>
          </rPr>
          <t>Alexsandro</t>
        </r>
      </text>
    </comment>
    <comment ref="N88" authorId="0">
      <text>
        <r>
          <rPr>
            <sz val="10"/>
            <rFont val="Arial"/>
            <family val="2"/>
          </rPr>
          <t xml:space="preserve">RosileneIngressos em duplicidades (10 ) em anexo
</t>
        </r>
      </text>
    </comment>
    <comment ref="O91" authorId="0">
      <text>
        <r>
          <rPr>
            <sz val="10"/>
            <rFont val="Arial"/>
            <family val="2"/>
          </rPr>
          <t>Luiz Carlos</t>
        </r>
      </text>
    </comment>
    <comment ref="N109" authorId="0">
      <text>
        <r>
          <rPr>
            <sz val="10"/>
            <rFont val="Arial"/>
            <family val="2"/>
          </rPr>
          <t>Sandra Pereira</t>
        </r>
      </text>
    </comment>
    <comment ref="N113" authorId="0">
      <text>
        <r>
          <rPr>
            <sz val="10"/>
            <rFont val="Arial"/>
            <family val="2"/>
          </rPr>
          <t xml:space="preserve">Ingressos em duplicidades (10 ) em anexo
</t>
        </r>
      </text>
    </comment>
    <comment ref="O140" authorId="0">
      <text>
        <r>
          <rPr>
            <sz val="10"/>
            <rFont val="Arial"/>
            <family val="2"/>
          </rPr>
          <t xml:space="preserve">Troco visitate
</t>
        </r>
      </text>
    </comment>
    <comment ref="N143" authorId="0">
      <text>
        <r>
          <rPr>
            <sz val="10"/>
            <rFont val="Arial"/>
            <family val="2"/>
          </rPr>
          <t xml:space="preserve">Ingressos em duplicidades (10 ) em anexo
</t>
        </r>
      </text>
    </comment>
    <comment ref="N149" authorId="0">
      <text>
        <r>
          <rPr>
            <sz val="10"/>
            <rFont val="Arial"/>
            <family val="2"/>
          </rPr>
          <t>Ingresso devolvido</t>
        </r>
      </text>
    </comment>
    <comment ref="N150" authorId="0">
      <text>
        <r>
          <rPr>
            <sz val="10"/>
            <rFont val="Arial"/>
            <family val="2"/>
          </rPr>
          <t>Ingressos em duplicidade</t>
        </r>
      </text>
    </comment>
    <comment ref="N155" authorId="0">
      <text>
        <r>
          <rPr>
            <sz val="10"/>
            <rFont val="Arial"/>
            <family val="2"/>
          </rPr>
          <t>Não impressao de ingresso</t>
        </r>
      </text>
    </comment>
    <comment ref="N156" authorId="0">
      <text>
        <r>
          <rPr>
            <sz val="10"/>
            <rFont val="Arial"/>
            <family val="2"/>
          </rPr>
          <t>Ingressos em duplicidades (10 ) em anexo</t>
        </r>
      </text>
    </comment>
    <comment ref="N162" authorId="0">
      <text>
        <r>
          <rPr>
            <sz val="10"/>
            <rFont val="Arial"/>
            <family val="2"/>
          </rPr>
          <t>Ingressos em duplicidades (2
 ) em anexo</t>
        </r>
      </text>
    </comment>
    <comment ref="N168" authorId="0">
      <text>
        <r>
          <rPr>
            <sz val="10"/>
            <rFont val="Arial"/>
            <family val="2"/>
          </rPr>
          <t>Ingresso duplicado 5198766</t>
        </r>
      </text>
    </comment>
    <comment ref="O176" authorId="0">
      <text>
        <r>
          <rPr>
            <sz val="10"/>
            <rFont val="Arial"/>
            <family val="2"/>
          </rPr>
          <t>flavia</t>
        </r>
      </text>
    </comment>
    <comment ref="N180" authorId="0">
      <text>
        <r>
          <rPr>
            <sz val="10"/>
            <rFont val="Arial"/>
            <family val="2"/>
          </rPr>
          <t>Inpressos duplicados</t>
        </r>
      </text>
    </comment>
    <comment ref="O182" authorId="0">
      <text>
        <r>
          <rPr>
            <sz val="10"/>
            <rFont val="Arial"/>
            <family val="2"/>
          </rPr>
          <t>Sandrs p</t>
        </r>
      </text>
    </comment>
    <comment ref="N185" authorId="0">
      <text>
        <r>
          <rPr>
            <sz val="10"/>
            <rFont val="Arial"/>
            <family val="2"/>
          </rPr>
          <t>Erro de impressao  alex</t>
        </r>
      </text>
    </comment>
    <comment ref="O189" authorId="0">
      <text>
        <r>
          <rPr>
            <sz val="10"/>
            <rFont val="Arial"/>
            <family val="2"/>
          </rPr>
          <t>Luiz carlos</t>
        </r>
      </text>
    </comment>
    <comment ref="N190" authorId="0">
      <text>
        <r>
          <rPr>
            <sz val="10"/>
            <rFont val="Arial"/>
            <family val="2"/>
          </rPr>
          <t>Não impressao</t>
        </r>
      </text>
    </comment>
    <comment ref="O193" authorId="0">
      <text>
        <r>
          <rPr>
            <sz val="10"/>
            <rFont val="Arial"/>
            <family val="2"/>
          </rPr>
          <t>Erros de impressap
flavia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O4" authorId="0">
      <text>
        <r>
          <rPr>
            <sz val="10"/>
            <rFont val="Arial"/>
            <family val="2"/>
          </rPr>
          <t>Ing dupli 5208820 
Rosilene</t>
        </r>
      </text>
    </comment>
    <comment ref="P5" authorId="0">
      <text>
        <r>
          <rPr>
            <sz val="10"/>
            <rFont val="Arial"/>
            <family val="2"/>
          </rPr>
          <t>thaynna</t>
        </r>
      </text>
    </comment>
    <comment ref="O6" authorId="0">
      <text>
        <r>
          <rPr>
            <sz val="10"/>
            <rFont val="Arial"/>
            <family val="2"/>
          </rPr>
          <t>luiz</t>
        </r>
      </text>
    </comment>
    <comment ref="O7" authorId="0">
      <text>
        <r>
          <rPr>
            <sz val="10"/>
            <rFont val="Arial"/>
            <family val="2"/>
          </rPr>
          <t>Erro de impressao  ingresso 5208317
sandrar</t>
        </r>
      </text>
    </comment>
    <comment ref="O8" authorId="0">
      <text>
        <r>
          <rPr>
            <sz val="10"/>
            <rFont val="Arial"/>
            <family val="2"/>
          </rPr>
          <t>Erro de impressao 5208831
5208903
sandrasp</t>
        </r>
      </text>
    </comment>
    <comment ref="O11" authorId="0">
      <text>
        <r>
          <rPr>
            <sz val="10"/>
            <rFont val="Arial"/>
            <family val="2"/>
          </rPr>
          <t>Erro de impressao 
5209678
5209684</t>
        </r>
      </text>
    </comment>
    <comment ref="P16" authorId="0">
      <text>
        <r>
          <rPr>
            <sz val="10"/>
            <rFont val="Arial"/>
            <family val="2"/>
          </rPr>
          <t xml:space="preserve">Sandra P
</t>
        </r>
      </text>
    </comment>
    <comment ref="O17" authorId="0">
      <text>
        <r>
          <rPr>
            <sz val="10"/>
            <rFont val="Arial"/>
            <family val="2"/>
          </rPr>
          <t>Ingresso duplicados 
5210857
5210858</t>
        </r>
      </text>
    </comment>
    <comment ref="O20" authorId="0">
      <text>
        <r>
          <rPr>
            <sz val="10"/>
            <rFont val="Arial"/>
            <family val="2"/>
          </rPr>
          <t>Ingresso duplicado 
5210279 $ 15,
5210866 $15,
5210932 $7,5</t>
        </r>
      </text>
    </comment>
    <comment ref="P28" authorId="0">
      <text>
        <r>
          <rPr>
            <sz val="10"/>
            <rFont val="Arial"/>
            <family val="2"/>
          </rPr>
          <t xml:space="preserve">Rosilene
</t>
        </r>
      </text>
    </comment>
    <comment ref="O32" authorId="0">
      <text>
        <r>
          <rPr>
            <sz val="10"/>
            <rFont val="Arial"/>
            <family val="2"/>
          </rPr>
          <t>Ingressos dupliscados 
5212367 $15,
5212983 $15,</t>
        </r>
      </text>
    </comment>
    <comment ref="P34" authorId="0">
      <text>
        <r>
          <rPr>
            <sz val="10"/>
            <rFont val="Arial"/>
            <family val="2"/>
          </rPr>
          <t>flavia</t>
        </r>
      </text>
    </comment>
    <comment ref="O37" authorId="0">
      <text>
        <r>
          <rPr>
            <sz val="10"/>
            <rFont val="Arial"/>
            <family val="2"/>
          </rPr>
          <t>Falta de troco
rosilene</t>
        </r>
      </text>
    </comment>
    <comment ref="O38" authorId="0">
      <text>
        <r>
          <rPr>
            <sz val="10"/>
            <rFont val="Arial"/>
            <family val="2"/>
          </rPr>
          <t>Ingresso duplicados
5213726 $15,
5215421 $15</t>
        </r>
      </text>
    </comment>
    <comment ref="O50" authorId="0">
      <text>
        <r>
          <rPr>
            <sz val="10"/>
            <rFont val="Arial"/>
            <family val="2"/>
          </rPr>
          <t>Erro de impressao 
5216766</t>
        </r>
      </text>
    </comment>
    <comment ref="O51" authorId="0">
      <text>
        <r>
          <rPr>
            <sz val="10"/>
            <rFont val="Arial"/>
            <family val="2"/>
          </rPr>
          <t>Ingresso duplicado 
5217000</t>
        </r>
      </text>
    </comment>
    <comment ref="P60" authorId="0">
      <text>
        <r>
          <rPr>
            <sz val="10"/>
            <rFont val="Arial"/>
            <family val="2"/>
          </rPr>
          <t>Sobra 
flavia</t>
        </r>
      </text>
    </comment>
    <comment ref="O63" authorId="0">
      <text>
        <r>
          <rPr>
            <sz val="10"/>
            <rFont val="Arial"/>
            <family val="2"/>
          </rPr>
          <t>Ingressos duplicados  
Segue em anexo 
5218613
5218340
5217962</t>
        </r>
      </text>
    </comment>
    <comment ref="P73" authorId="0">
      <text>
        <r>
          <rPr>
            <sz val="10"/>
            <rFont val="Arial"/>
            <family val="2"/>
          </rPr>
          <t xml:space="preserve">Sobra caixa
Sandra p
</t>
        </r>
      </text>
    </comment>
    <comment ref="O75" authorId="0">
      <text>
        <r>
          <rPr>
            <sz val="10"/>
            <rFont val="Arial"/>
            <family val="2"/>
          </rPr>
          <t xml:space="preserve">Impressos duplicados   
5219783
5220604
Em anexo
Amanda </t>
        </r>
      </text>
    </comment>
    <comment ref="P77" authorId="0">
      <text>
        <r>
          <rPr>
            <sz val="10"/>
            <rFont val="Arial"/>
            <family val="2"/>
          </rPr>
          <t xml:space="preserve">Roselene
</t>
        </r>
      </text>
    </comment>
    <comment ref="O78" authorId="0">
      <text>
        <r>
          <rPr>
            <sz val="10"/>
            <rFont val="Arial"/>
            <family val="2"/>
          </rPr>
          <t xml:space="preserve">Thaynna
</t>
        </r>
      </text>
    </comment>
    <comment ref="O81" authorId="0">
      <text>
        <r>
          <rPr>
            <sz val="10"/>
            <rFont val="Arial"/>
            <family val="2"/>
          </rPr>
          <t xml:space="preserve">Ingresos duplicados
5221627
5221434
5221135
5221663
Luiz
</t>
        </r>
      </text>
    </comment>
    <comment ref="O115" authorId="0">
      <text>
        <r>
          <rPr>
            <sz val="10"/>
            <rFont val="Arial"/>
            <family val="2"/>
          </rPr>
          <t xml:space="preserve">Ingresso dublicado em anexo
5226704
</t>
        </r>
      </text>
    </comment>
    <comment ref="O116" authorId="0">
      <text>
        <r>
          <rPr>
            <sz val="10"/>
            <rFont val="Arial"/>
            <family val="2"/>
          </rPr>
          <t>Erro de digitação 
Segue em anexo 
132522</t>
        </r>
      </text>
    </comment>
    <comment ref="O118" authorId="0">
      <text>
        <r>
          <rPr>
            <sz val="10"/>
            <rFont val="Arial"/>
            <family val="2"/>
          </rPr>
          <t xml:space="preserve">Ingresso duplicado 
Segue em anexo 
5226896
</t>
        </r>
      </text>
    </comment>
    <comment ref="O122" authorId="0">
      <text>
        <r>
          <rPr>
            <sz val="10"/>
            <rFont val="Arial"/>
            <family val="2"/>
          </rPr>
          <t>Segue em anexo  ingresso devolvidos ventania</t>
        </r>
      </text>
    </comment>
    <comment ref="O160" authorId="0">
      <text>
        <r>
          <rPr>
            <sz val="10"/>
            <rFont val="Arial"/>
            <family val="2"/>
          </rPr>
          <t xml:space="preserve">Erro de trocp thayanna </t>
        </r>
      </text>
    </comment>
    <comment ref="P176" authorId="0">
      <text>
        <r>
          <rPr>
            <sz val="10"/>
            <rFont val="Arial"/>
            <family val="2"/>
          </rPr>
          <t>thaynna</t>
        </r>
      </text>
    </comment>
    <comment ref="O179" authorId="0">
      <text>
        <r>
          <rPr>
            <sz val="10"/>
            <rFont val="Arial"/>
            <family val="2"/>
          </rPr>
          <t>Erro operadors 
Sandra pereira</t>
        </r>
      </text>
    </comment>
    <comment ref="O183" authorId="0">
      <text>
        <r>
          <rPr>
            <sz val="10"/>
            <rFont val="Arial"/>
            <family val="2"/>
          </rPr>
          <t xml:space="preserve">Erro oper flavia
</t>
        </r>
      </text>
    </comment>
    <comment ref="P188" authorId="0">
      <text>
        <r>
          <rPr>
            <sz val="10"/>
            <rFont val="Arial"/>
            <family val="2"/>
          </rPr>
          <t>Alex troco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O8" authorId="0">
      <text>
        <r>
          <rPr>
            <sz val="10"/>
            <rFont val="Arial"/>
            <family val="2"/>
          </rPr>
          <t xml:space="preserve">Ref ingressos duplicados
$15 5236297
</t>
        </r>
      </text>
    </comment>
    <comment ref="O11" authorId="0">
      <text>
        <r>
          <rPr>
            <sz val="10"/>
            <rFont val="Arial"/>
            <family val="2"/>
          </rPr>
          <t>ALEX sem justificativa</t>
        </r>
      </text>
    </comment>
    <comment ref="P17" authorId="0">
      <text>
        <r>
          <rPr>
            <sz val="10"/>
            <rFont val="Arial"/>
            <family val="2"/>
          </rPr>
          <t>flavia</t>
        </r>
      </text>
    </comment>
    <comment ref="N18" authorId="0">
      <text>
        <r>
          <rPr>
            <sz val="10"/>
            <rFont val="Arial"/>
            <family val="2"/>
          </rPr>
          <t xml:space="preserve">Duas bilhterias
</t>
        </r>
      </text>
    </comment>
    <comment ref="P18" authorId="0">
      <text>
        <r>
          <rPr>
            <sz val="10"/>
            <rFont val="Arial"/>
            <family val="2"/>
          </rPr>
          <t>alex</t>
        </r>
      </text>
    </comment>
    <comment ref="O20" authorId="0">
      <text>
        <r>
          <rPr>
            <sz val="10"/>
            <rFont val="Arial"/>
            <family val="2"/>
          </rPr>
          <t>duplicacoes</t>
        </r>
      </text>
    </comment>
    <comment ref="O27" authorId="0">
      <text>
        <r>
          <rPr>
            <sz val="10"/>
            <rFont val="Arial"/>
            <family val="2"/>
          </rPr>
          <t>thaynna</t>
        </r>
      </text>
    </comment>
    <comment ref="O36" authorId="0">
      <text>
        <r>
          <rPr>
            <sz val="10"/>
            <rFont val="Arial"/>
            <family val="2"/>
          </rPr>
          <t>Ingresso duplo 5243001
E falta 15,00 
Verificar
Thaynna</t>
        </r>
      </text>
    </comment>
    <comment ref="O42" authorId="0">
      <text>
        <r>
          <rPr>
            <sz val="10"/>
            <rFont val="Arial"/>
            <family val="2"/>
          </rPr>
          <t xml:space="preserve">ERRO DE TROCO
FLAVIA </t>
        </r>
      </text>
    </comment>
    <comment ref="O43" authorId="0">
      <text>
        <r>
          <rPr>
            <sz val="10"/>
            <rFont val="Arial"/>
            <family val="2"/>
          </rPr>
          <t xml:space="preserve">ERRO DE DIGTCAO 
INGRESSOS E ANEXO
THAYNNNA
</t>
        </r>
      </text>
    </comment>
    <comment ref="O48" authorId="0">
      <text>
        <r>
          <rPr>
            <sz val="10"/>
            <rFont val="Arial"/>
            <family val="2"/>
          </rPr>
          <t>ERRO DE TROCO 
ALEX</t>
        </r>
      </text>
    </comment>
    <comment ref="O51" authorId="0">
      <text>
        <r>
          <rPr>
            <sz val="10"/>
            <rFont val="Arial"/>
            <family val="2"/>
          </rPr>
          <t>ING DUPLO 5247209
5246666
THAYNNA</t>
        </r>
      </text>
    </comment>
    <comment ref="O57" authorId="0">
      <text>
        <r>
          <rPr>
            <sz val="10"/>
            <rFont val="Arial"/>
            <family val="2"/>
          </rPr>
          <t>INGSSS DUPLOS 
ERROS 
5248833
5249050
5248037
5249739
5249565
5249808
ALEX</t>
        </r>
      </text>
    </comment>
    <comment ref="P60" authorId="0">
      <text>
        <r>
          <rPr>
            <sz val="10"/>
            <rFont val="Arial"/>
            <family val="2"/>
          </rPr>
          <t>LUIZ CARLOS</t>
        </r>
      </text>
    </comment>
    <comment ref="O63" authorId="0">
      <text>
        <r>
          <rPr>
            <sz val="10"/>
            <rFont val="Arial"/>
            <family val="2"/>
          </rPr>
          <t>IMP DUPLICADO
5251840</t>
        </r>
      </text>
    </comment>
    <comment ref="P68" authorId="0">
      <text>
        <r>
          <rPr>
            <sz val="10"/>
            <rFont val="Arial"/>
            <family val="2"/>
          </rPr>
          <t>THAYNNA</t>
        </r>
      </text>
    </comment>
    <comment ref="O70" authorId="0">
      <text>
        <r>
          <rPr>
            <sz val="10"/>
            <rFont val="Arial"/>
            <family val="2"/>
          </rPr>
          <t xml:space="preserve">ERRO DE IMPRESSAO 
NAO  ING
5252333
5252078
DUPLA IMPRESSAO
5252043
5252132
Sandra Regina
</t>
        </r>
      </text>
    </comment>
    <comment ref="O78" authorId="0">
      <text>
        <r>
          <rPr>
            <sz val="10"/>
            <rFont val="Arial"/>
            <family val="2"/>
          </rPr>
          <t>Erro de impressão falta de papel 
Sandra Regena</t>
        </r>
      </text>
    </comment>
    <comment ref="O79" authorId="0">
      <text>
        <r>
          <rPr>
            <sz val="10"/>
            <rFont val="Arial"/>
            <family val="2"/>
          </rPr>
          <t xml:space="preserve">DUPLIC 
525396
LUIZ 
</t>
        </r>
      </text>
    </comment>
    <comment ref="O82" authorId="0">
      <text>
        <r>
          <rPr>
            <sz val="10"/>
            <rFont val="Arial"/>
            <family val="2"/>
          </rPr>
          <t>Duplos 
5252890 $ 7,50
5253318 $15,00
5253320 $15,00
5253153 $15
Amanda</t>
        </r>
      </text>
    </comment>
    <comment ref="O85" authorId="0">
      <text>
        <r>
          <rPr>
            <sz val="10"/>
            <rFont val="Arial"/>
            <family val="2"/>
          </rPr>
          <t>Dupla 
5253447</t>
        </r>
      </text>
    </comment>
    <comment ref="P90" authorId="0">
      <text>
        <r>
          <rPr>
            <sz val="10"/>
            <rFont val="Arial"/>
            <family val="2"/>
          </rPr>
          <t>flavia</t>
        </r>
      </text>
    </comment>
    <comment ref="O91" authorId="0">
      <text>
        <r>
          <rPr>
            <sz val="10"/>
            <rFont val="Arial"/>
            <family val="2"/>
          </rPr>
          <t>Duplço
5254535
5254536
5254538
5254539
5254540
&amp;
5254586
5254587
Amanfa</t>
        </r>
      </text>
    </comment>
    <comment ref="O93" authorId="0">
      <text>
        <r>
          <rPr>
            <sz val="10"/>
            <rFont val="Arial"/>
            <family val="2"/>
          </rPr>
          <t>Duplo 
5254885</t>
        </r>
      </text>
    </comment>
    <comment ref="O94" authorId="0">
      <text>
        <r>
          <rPr>
            <sz val="10"/>
            <rFont val="Arial"/>
            <family val="2"/>
          </rPr>
          <t xml:space="preserve">Duplo
5254464
5254532
5254496
</t>
        </r>
      </text>
    </comment>
    <comment ref="O103" authorId="0">
      <text>
        <r>
          <rPr>
            <sz val="10"/>
            <rFont val="Arial"/>
            <family val="2"/>
          </rPr>
          <t>Falha de impressao
5258102</t>
        </r>
      </text>
    </comment>
    <comment ref="O104" authorId="0">
      <text>
        <r>
          <rPr>
            <sz val="10"/>
            <rFont val="Arial"/>
            <family val="2"/>
          </rPr>
          <t>Erro de digitação</t>
        </r>
      </text>
    </comment>
    <comment ref="O106" authorId="0">
      <text>
        <r>
          <rPr>
            <sz val="10"/>
            <rFont val="Arial"/>
            <family val="2"/>
          </rPr>
          <t>Erro de digtação 
Segue em anexo
tik</t>
        </r>
      </text>
    </comment>
    <comment ref="P106" authorId="0">
      <text>
        <r>
          <rPr>
            <sz val="10"/>
            <rFont val="Arial"/>
            <family val="2"/>
          </rPr>
          <t xml:space="preserve">Sobra de troco 
Flavia
</t>
        </r>
      </text>
    </comment>
    <comment ref="P110" authorId="0">
      <text>
        <r>
          <rPr>
            <sz val="10"/>
            <rFont val="Arial"/>
            <family val="2"/>
          </rPr>
          <t>sobra troco
Luiz carlos</t>
        </r>
      </text>
    </comment>
    <comment ref="O115" authorId="0">
      <text>
        <r>
          <rPr>
            <sz val="10"/>
            <rFont val="Arial"/>
            <family val="2"/>
          </rPr>
          <t xml:space="preserve">Erro de impressao 
AMANDA
Ingressos não impressao
5259286
5259066
5259287
Impresao dupla
525968
</t>
        </r>
      </text>
    </comment>
    <comment ref="O117" authorId="0">
      <text>
        <r>
          <rPr>
            <sz val="10"/>
            <rFont val="Arial"/>
            <family val="2"/>
          </rPr>
          <t>ERRO DE TROCO 
THAYNNA</t>
        </r>
      </text>
    </comment>
    <comment ref="P118" authorId="0">
      <text>
        <r>
          <rPr>
            <sz val="10"/>
            <rFont val="Arial"/>
            <family val="2"/>
          </rPr>
          <t>SOBRA TROCO
LUIZ</t>
        </r>
      </text>
    </comment>
    <comment ref="O123" authorId="0">
      <text>
        <r>
          <rPr>
            <sz val="10"/>
            <rFont val="Arial"/>
            <family val="2"/>
          </rPr>
          <t xml:space="preserve">
Ingresso duplicado
5259353
Sandra p
</t>
        </r>
      </text>
    </comment>
    <comment ref="P129" authorId="0">
      <text>
        <r>
          <rPr>
            <sz val="10"/>
            <rFont val="Arial"/>
            <family val="2"/>
          </rPr>
          <t>Troco deixado pelo visitante</t>
        </r>
      </text>
    </comment>
    <comment ref="P134" authorId="0">
      <text>
        <r>
          <rPr>
            <sz val="10"/>
            <rFont val="Arial"/>
            <family val="2"/>
          </rPr>
          <t>troco</t>
        </r>
      </text>
    </comment>
    <comment ref="O141" authorId="0">
      <text>
        <r>
          <rPr>
            <sz val="10"/>
            <rFont val="Arial"/>
            <family val="2"/>
          </rPr>
          <t xml:space="preserve">Não Impressos
 e duplicados
5262248
5262249
5262266
5262772
</t>
        </r>
      </text>
    </comment>
    <comment ref="O142" authorId="0">
      <text>
        <r>
          <rPr>
            <sz val="10"/>
            <rFont val="Arial"/>
            <family val="2"/>
          </rPr>
          <t>Erro de troco 
R$ 7,50 
Erro do operedor
24,00
Erro de dig
Tik em anexo</t>
        </r>
      </text>
    </comment>
    <comment ref="O146" authorId="0">
      <text>
        <r>
          <rPr>
            <sz val="10"/>
            <rFont val="Arial"/>
            <family val="2"/>
          </rPr>
          <t>Impresso duplicadao
5263674</t>
        </r>
      </text>
    </comment>
    <comment ref="O147" authorId="0">
      <text>
        <r>
          <rPr>
            <sz val="10"/>
            <rFont val="Arial"/>
            <family val="2"/>
          </rPr>
          <t>Falta erro do operador
alex</t>
        </r>
      </text>
    </comment>
    <comment ref="O154" authorId="0">
      <text>
        <r>
          <rPr>
            <sz val="10"/>
            <rFont val="Arial"/>
            <family val="2"/>
          </rPr>
          <t>Erro de operação 
Sandra Regina</t>
        </r>
      </text>
    </comment>
    <comment ref="O159" authorId="0">
      <text>
        <r>
          <rPr>
            <sz val="10"/>
            <rFont val="Arial"/>
            <family val="2"/>
          </rPr>
          <t>42 ingressos Ñ-impressos N de  5266275 a  5266316 
&amp;  
Duplicação do ing N
5266316  (16 copias )
Sup Valeria</t>
        </r>
      </text>
    </comment>
    <comment ref="O178" authorId="0">
      <text>
        <r>
          <rPr>
            <sz val="10"/>
            <rFont val="Arial"/>
            <family val="2"/>
          </rPr>
          <t xml:space="preserve">Erro de impressão 
5263040
5268039
Não impressos
5268064
5268065
</t>
        </r>
      </text>
    </comment>
    <comment ref="P179" authorId="0">
      <text>
        <r>
          <rPr>
            <sz val="10"/>
            <rFont val="Arial"/>
            <family val="2"/>
          </rPr>
          <t xml:space="preserve">alex~troco
</t>
        </r>
      </text>
    </comment>
  </commentList>
</comments>
</file>

<file path=xl/sharedStrings.xml><?xml version="1.0" encoding="utf-8"?>
<sst xmlns="http://schemas.openxmlformats.org/spreadsheetml/2006/main" count="2712" uniqueCount="153">
  <si>
    <t>BOLETIM DE ARRECADAÇÃO</t>
  </si>
  <si>
    <t>Janeiro</t>
  </si>
  <si>
    <t xml:space="preserve">VISITANTES </t>
  </si>
  <si>
    <t>MEIA-ENTRADA</t>
  </si>
  <si>
    <t>VALOR ARRECAD.</t>
  </si>
  <si>
    <t>FALTA</t>
  </si>
  <si>
    <t>SOBRA</t>
  </si>
  <si>
    <t>TOTAL DIA</t>
  </si>
  <si>
    <t>DATA</t>
  </si>
  <si>
    <t>PORTÃO</t>
  </si>
  <si>
    <t>PAGANT.</t>
  </si>
  <si>
    <t>SOCIOS</t>
  </si>
  <si>
    <t>NÃO PAG.</t>
  </si>
  <si>
    <t>ESTUD</t>
  </si>
  <si>
    <t>DEF E AC</t>
  </si>
  <si>
    <t>JOV 21A</t>
  </si>
  <si>
    <t>JBAIX 15A29A</t>
  </si>
  <si>
    <t>SENIOR</t>
  </si>
  <si>
    <t>(R$)</t>
  </si>
  <si>
    <t>Bilheteria 04 I</t>
  </si>
  <si>
    <t>Bilheteria 04 II</t>
  </si>
  <si>
    <t>Bilheteria 04 III</t>
  </si>
  <si>
    <t>Pacheco Leão 101</t>
  </si>
  <si>
    <t>Pacheco Leão 915</t>
  </si>
  <si>
    <t>RECEITA DO DIA</t>
  </si>
  <si>
    <t>TOTAL DA SEMANA</t>
  </si>
  <si>
    <t xml:space="preserve">                  </t>
  </si>
  <si>
    <t>Fevereiro</t>
  </si>
  <si>
    <t>MARÇO</t>
  </si>
  <si>
    <t>TAXA FOTOGRAFIA</t>
  </si>
  <si>
    <t>JBAIX15A29A</t>
  </si>
  <si>
    <t>BIANUIDADE</t>
  </si>
  <si>
    <t>DIARIA</t>
  </si>
  <si>
    <t>GRATUIDADES DIA DA MULHER</t>
  </si>
  <si>
    <t>BILHETERIA  04I</t>
  </si>
  <si>
    <t>BILHETERIA  04II</t>
  </si>
  <si>
    <t>BILHETERIA  PL 101</t>
  </si>
  <si>
    <t>BILHETERIA  PL 915</t>
  </si>
  <si>
    <t>TOTAL DIA 8 MARÇO</t>
  </si>
  <si>
    <t>-</t>
  </si>
  <si>
    <t>.,,,,,,,,,,,,,,,,,,,,,,,,,,,,,,,,,,,,,,,,,,,,,,,,,,,,,,,,,,,,,,,,,,,,,,,,,,,,,,,,,,,,,,,,,,,,,,,,,,,,,,,,,,,,,,,,,,,,,,,,,,,,,,,,,,,,,,,,,,,,,,,,,,,,,,,,,,,,,,,,,,,,,,,,,,,,,,,,,,,,,,,,,,,,,,,,,,,,,,,,,,,,,,,,,,,,,,,,,,,,,,,,,,,,,,,,,,,,,,,,,,,,,,.........,,,,,,,,,,,,,,,,,,,,,,,,,,,,,,,,,,,,,,,,,,,,,,,,,,,,,,,,,,,,,,,,,,,,,,,,,,,,,,,,,,,.,,,,</t>
  </si>
  <si>
    <t>Abril</t>
  </si>
  <si>
    <t>MAIO</t>
  </si>
  <si>
    <t>Z</t>
  </si>
  <si>
    <t>JUNHO</t>
  </si>
  <si>
    <t>ANI 209A</t>
  </si>
  <si>
    <t>JULHO</t>
  </si>
  <si>
    <t>2</t>
  </si>
  <si>
    <t>1</t>
  </si>
  <si>
    <t>3</t>
  </si>
  <si>
    <t>6</t>
  </si>
  <si>
    <t>4</t>
  </si>
  <si>
    <t>0</t>
  </si>
  <si>
    <t>AGOSTO</t>
  </si>
  <si>
    <t>PROMOÇÃO</t>
  </si>
  <si>
    <t>CARIOQUINHA</t>
  </si>
  <si>
    <t xml:space="preserve">                                                </t>
  </si>
  <si>
    <t>08/08/2017           169</t>
  </si>
  <si>
    <t>09/08/2017           158</t>
  </si>
  <si>
    <t>10/08/2017           120</t>
  </si>
  <si>
    <t>11/08/2017             63</t>
  </si>
  <si>
    <t>12/08/2017           172</t>
  </si>
  <si>
    <t>13/08/2017           191</t>
  </si>
  <si>
    <t xml:space="preserve">14/08/2017             77 </t>
  </si>
  <si>
    <t>TOTAL MES AGOSTO</t>
  </si>
  <si>
    <t>SETEMBRO</t>
  </si>
  <si>
    <t>TOTAL MES  SETEMBRO</t>
  </si>
  <si>
    <t>Outubro</t>
  </si>
  <si>
    <t>NOVEMBRO</t>
  </si>
  <si>
    <t>JOV ATE 21A</t>
  </si>
  <si>
    <t>FALTAS</t>
  </si>
  <si>
    <t>SOBRAS</t>
  </si>
  <si>
    <r>
      <t xml:space="preserve">
</t>
    </r>
    <r>
      <rPr>
        <sz val="12"/>
        <rFont val="Arial"/>
        <family val="2"/>
      </rPr>
      <t xml:space="preserve">24.963 
2.763 
4.905 
167 
1.555 
40 
3.659 
301.260 
190 
95 
301.165 
</t>
    </r>
  </si>
  <si>
    <t>PAGANTES</t>
  </si>
  <si>
    <t>]</t>
  </si>
  <si>
    <t>MINISTÉRIO DO MEIO AMBIENTE</t>
  </si>
  <si>
    <t>INSTITUTO DE PESQUISAS JARDIM BOTÂNICO DO RIO DE JANEIRO</t>
  </si>
  <si>
    <t>COORDENAÇÃO DE PLANEJAMENTO, ORÇAMENTO E  FINANÇAS – ARRECADAÇÃO 2017</t>
  </si>
  <si>
    <t xml:space="preserve">Quantidade pessoas                                 </t>
  </si>
  <si>
    <t xml:space="preserve">Fotografia   </t>
  </si>
  <si>
    <t xml:space="preserve">4.3.3.1.1.01.00   </t>
  </si>
  <si>
    <t xml:space="preserve">43.311.01.00   </t>
  </si>
  <si>
    <t xml:space="preserve">43.111.11.00   </t>
  </si>
  <si>
    <t xml:space="preserve">43.111.14.00   </t>
  </si>
  <si>
    <t xml:space="preserve">49.101.01.06   </t>
  </si>
  <si>
    <t xml:space="preserve">49.961.02.00   </t>
  </si>
  <si>
    <t>MÊS</t>
  </si>
  <si>
    <t xml:space="preserve">Pagantes           </t>
  </si>
  <si>
    <t xml:space="preserve">½ Ingresso           </t>
  </si>
  <si>
    <t>PROMOÇÃO CARIO  QUINHA</t>
  </si>
  <si>
    <t>Socios</t>
  </si>
  <si>
    <t xml:space="preserve">Não Pag.           </t>
  </si>
  <si>
    <t xml:space="preserve">Bianuidade   </t>
  </si>
  <si>
    <t xml:space="preserve">Diaria   </t>
  </si>
  <si>
    <t xml:space="preserve">Motos                                 </t>
  </si>
  <si>
    <t xml:space="preserve">Pag. Cartões                                 </t>
  </si>
  <si>
    <t xml:space="preserve">Visitação           </t>
  </si>
  <si>
    <t xml:space="preserve">½ Ingresso        &amp; carioquinha           </t>
  </si>
  <si>
    <t xml:space="preserve">Total visitação           </t>
  </si>
  <si>
    <t>Visitação 
(28835-7)</t>
  </si>
  <si>
    <t xml:space="preserve">Serv.Adm. (28830-6)    </t>
  </si>
  <si>
    <t>Mudas 
(28811-0)</t>
  </si>
  <si>
    <t>Public.
(28818-7)</t>
  </si>
  <si>
    <t>Aluguéis 
(20045-0)</t>
  </si>
  <si>
    <t>Pousada
(28837-3)</t>
  </si>
  <si>
    <t>Eventos 
(28808-0)</t>
  </si>
  <si>
    <t xml:space="preserve">Alienação Bens Móveis (28868-3)           </t>
  </si>
  <si>
    <t xml:space="preserve">Restituições Diversas (28852-7 e 18822-0)           </t>
  </si>
  <si>
    <t xml:space="preserve">Total           </t>
  </si>
  <si>
    <t xml:space="preserve">Valores arrecadado no mês                                 </t>
  </si>
  <si>
    <t xml:space="preserve">Depósito  no mês (SIAFI)                                 </t>
  </si>
  <si>
    <t>R$</t>
  </si>
  <si>
    <t xml:space="preserve">no mês                               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</si>
  <si>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</si>
  <si>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</si>
  <si>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</si>
  <si>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</si>
  <si>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</si>
  <si>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</si>
  <si>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</si>
  <si>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</si>
  <si>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</si>
  <si>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</si>
  <si>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</si>
  <si>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</si>
  <si>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quant.</t>
  </si>
  <si>
    <t>Total valor</t>
  </si>
  <si>
    <t>Participação  percentual dos itens de receita &gt;&gt;</t>
  </si>
  <si>
    <t>Arrecadação últimos 11 anos</t>
  </si>
  <si>
    <t>ANO</t>
  </si>
  <si>
    <t xml:space="preserve">Pagantes   </t>
  </si>
  <si>
    <t xml:space="preserve">Não Pag.    </t>
  </si>
  <si>
    <t xml:space="preserve">Van                                 </t>
  </si>
  <si>
    <t xml:space="preserve">Autom.     </t>
  </si>
  <si>
    <t xml:space="preserve">Estacion. Sócios    </t>
  </si>
  <si>
    <t xml:space="preserve">Visitação                                 </t>
  </si>
  <si>
    <t xml:space="preserve">½ Ingresso   </t>
  </si>
  <si>
    <t xml:space="preserve">Serv.Adm.   </t>
  </si>
  <si>
    <t xml:space="preserve">Mudas   </t>
  </si>
  <si>
    <t xml:space="preserve">Public.   </t>
  </si>
  <si>
    <t xml:space="preserve">Aluguéis   </t>
  </si>
  <si>
    <t xml:space="preserve">Pousada   </t>
  </si>
  <si>
    <t xml:space="preserve">Eventos   </t>
  </si>
  <si>
    <t xml:space="preserve">Ingr.com   </t>
  </si>
  <si>
    <t xml:space="preserve">Escola   </t>
  </si>
  <si>
    <t xml:space="preserve">Outros   </t>
  </si>
  <si>
    <t xml:space="preserve">Total   </t>
  </si>
  <si>
    <t xml:space="preserve">R$                                 </t>
  </si>
  <si>
    <t xml:space="preserve">R$   </t>
  </si>
  <si>
    <t xml:space="preserve">R$    </t>
  </si>
  <si>
    <t xml:space="preserve"> -                                  </t>
  </si>
  <si>
    <t xml:space="preserve">Tabela de preços: </t>
  </si>
  <si>
    <t>A portaria JBRJ Nº               reajustou o valor do ingresso de R$ 10,00 para R$15,00, a partir de 16/01/2017. 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</si>
</sst>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\ ;&quot; (&quot;#,##0.00\);\-#\ ;@\ "/>
    <numFmt numFmtId="166" formatCode="#,##0.00;#,##0.00"/>
    <numFmt numFmtId="167" formatCode="dd/mm/yy"/>
    <numFmt numFmtId="168" formatCode="#,##0\ ;&quot; (&quot;#,##0\);&quot; - &quot;;@\ "/>
    <numFmt numFmtId="169" formatCode="#,##0\ ;&quot; (&quot;#,##0\);\-#\ ;@\ "/>
    <numFmt numFmtId="170" formatCode="[$R$-416]\ #,##0.00;\-[$R$-416]\ #,##0.00"/>
    <numFmt numFmtId="171" formatCode="d/m/yyyy"/>
  </numFmts>
  <fonts count="7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5"/>
      <color indexed="6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Tahoma"/>
      <family val="2"/>
    </font>
    <font>
      <b/>
      <sz val="9"/>
      <color indexed="10"/>
      <name val="Arial"/>
      <family val="2"/>
    </font>
    <font>
      <sz val="9"/>
      <name val="Verdana;Arial"/>
      <family val="0"/>
    </font>
    <font>
      <sz val="9"/>
      <color indexed="8"/>
      <name val="Arial"/>
      <family val="2"/>
    </font>
    <font>
      <sz val="7"/>
      <name val="Verdana;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i/>
      <sz val="10.5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color indexed="29"/>
      <name val="Arial"/>
      <family val="2"/>
    </font>
    <font>
      <sz val="9"/>
      <color indexed="63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b/>
      <sz val="18"/>
      <color indexed="40"/>
      <name val="Cambria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0" borderId="3" applyNumberFormat="0" applyFill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63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6" borderId="0" applyNumberFormat="0" applyBorder="0" applyAlignment="0" applyProtection="0"/>
    <xf numFmtId="0" fontId="64" fillId="37" borderId="0" applyNumberFormat="0" applyBorder="0" applyAlignment="0" applyProtection="0"/>
    <xf numFmtId="0" fontId="0" fillId="38" borderId="4" applyNumberFormat="0" applyFont="0" applyAlignment="0" applyProtection="0"/>
    <xf numFmtId="0" fontId="11" fillId="36" borderId="5" applyNumberFormat="0" applyAlignment="0" applyProtection="0"/>
    <xf numFmtId="9" fontId="0" fillId="0" borderId="0" applyFill="0" applyBorder="0" applyAlignment="0" applyProtection="0"/>
    <xf numFmtId="0" fontId="65" fillId="39" borderId="0" applyNumberFormat="0" applyBorder="0" applyAlignment="0" applyProtection="0"/>
    <xf numFmtId="0" fontId="66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12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0" fontId="14" fillId="40" borderId="12" xfId="0" applyFont="1" applyFill="1" applyBorder="1" applyAlignment="1">
      <alignment horizontal="center"/>
    </xf>
    <xf numFmtId="4" fontId="14" fillId="40" borderId="12" xfId="0" applyNumberFormat="1" applyFont="1" applyFill="1" applyBorder="1" applyAlignment="1">
      <alignment horizontal="center" wrapText="1"/>
    </xf>
    <xf numFmtId="0" fontId="16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/>
    </xf>
    <xf numFmtId="4" fontId="14" fillId="4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2" xfId="0" applyFont="1" applyFill="1" applyBorder="1" applyAlignment="1">
      <alignment horizontal="left"/>
    </xf>
    <xf numFmtId="1" fontId="13" fillId="0" borderId="12" xfId="0" applyNumberFormat="1" applyFont="1" applyBorder="1" applyAlignment="1">
      <alignment/>
    </xf>
    <xf numFmtId="0" fontId="13" fillId="0" borderId="12" xfId="0" applyFont="1" applyFill="1" applyBorder="1" applyAlignment="1">
      <alignment/>
    </xf>
    <xf numFmtId="165" fontId="13" fillId="0" borderId="12" xfId="76" applyFont="1" applyFill="1" applyBorder="1" applyAlignment="1" applyProtection="1">
      <alignment/>
      <protection/>
    </xf>
    <xf numFmtId="4" fontId="13" fillId="0" borderId="12" xfId="76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166" fontId="14" fillId="0" borderId="12" xfId="76" applyNumberFormat="1" applyFont="1" applyFill="1" applyBorder="1" applyAlignment="1" applyProtection="1">
      <alignment/>
      <protection/>
    </xf>
    <xf numFmtId="0" fontId="14" fillId="41" borderId="12" xfId="0" applyFont="1" applyFill="1" applyBorder="1" applyAlignment="1">
      <alignment horizontal="left"/>
    </xf>
    <xf numFmtId="1" fontId="13" fillId="41" borderId="12" xfId="0" applyNumberFormat="1" applyFont="1" applyFill="1" applyBorder="1" applyAlignment="1">
      <alignment/>
    </xf>
    <xf numFmtId="4" fontId="13" fillId="41" borderId="12" xfId="0" applyNumberFormat="1" applyFont="1" applyFill="1" applyBorder="1" applyAlignment="1">
      <alignment/>
    </xf>
    <xf numFmtId="166" fontId="14" fillId="41" borderId="12" xfId="76" applyNumberFormat="1" applyFont="1" applyFill="1" applyBorder="1" applyAlignment="1" applyProtection="1">
      <alignment/>
      <protection/>
    </xf>
    <xf numFmtId="168" fontId="13" fillId="42" borderId="12" xfId="76" applyNumberFormat="1" applyFont="1" applyFill="1" applyBorder="1" applyAlignment="1" applyProtection="1">
      <alignment/>
      <protection/>
    </xf>
    <xf numFmtId="4" fontId="13" fillId="42" borderId="12" xfId="76" applyNumberFormat="1" applyFont="1" applyFill="1" applyBorder="1" applyAlignment="1" applyProtection="1">
      <alignment/>
      <protection/>
    </xf>
    <xf numFmtId="3" fontId="13" fillId="0" borderId="12" xfId="76" applyNumberFormat="1" applyFont="1" applyFill="1" applyBorder="1" applyAlignment="1" applyProtection="1">
      <alignment/>
      <protection/>
    </xf>
    <xf numFmtId="1" fontId="13" fillId="0" borderId="12" xfId="76" applyNumberFormat="1" applyFont="1" applyFill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14" fillId="0" borderId="12" xfId="76" applyNumberFormat="1" applyFont="1" applyFill="1" applyBorder="1" applyAlignment="1" applyProtection="1">
      <alignment/>
      <protection/>
    </xf>
    <xf numFmtId="0" fontId="13" fillId="43" borderId="12" xfId="0" applyFont="1" applyFill="1" applyBorder="1" applyAlignment="1">
      <alignment horizontal="left"/>
    </xf>
    <xf numFmtId="1" fontId="13" fillId="43" borderId="12" xfId="0" applyNumberFormat="1" applyFont="1" applyFill="1" applyBorder="1" applyAlignment="1">
      <alignment/>
    </xf>
    <xf numFmtId="0" fontId="13" fillId="43" borderId="12" xfId="0" applyFont="1" applyFill="1" applyBorder="1" applyAlignment="1">
      <alignment/>
    </xf>
    <xf numFmtId="1" fontId="13" fillId="43" borderId="12" xfId="76" applyNumberFormat="1" applyFont="1" applyFill="1" applyBorder="1" applyAlignment="1" applyProtection="1">
      <alignment/>
      <protection/>
    </xf>
    <xf numFmtId="4" fontId="13" fillId="43" borderId="12" xfId="76" applyNumberFormat="1" applyFont="1" applyFill="1" applyBorder="1" applyAlignment="1" applyProtection="1">
      <alignment/>
      <protection/>
    </xf>
    <xf numFmtId="165" fontId="13" fillId="43" borderId="12" xfId="76" applyFont="1" applyFill="1" applyBorder="1" applyAlignment="1" applyProtection="1">
      <alignment/>
      <protection/>
    </xf>
    <xf numFmtId="166" fontId="14" fillId="43" borderId="12" xfId="76" applyNumberFormat="1" applyFont="1" applyFill="1" applyBorder="1" applyAlignment="1" applyProtection="1">
      <alignment/>
      <protection/>
    </xf>
    <xf numFmtId="0" fontId="0" fillId="43" borderId="12" xfId="0" applyFill="1" applyBorder="1" applyAlignment="1">
      <alignment/>
    </xf>
    <xf numFmtId="168" fontId="13" fillId="0" borderId="12" xfId="76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8" fontId="13" fillId="42" borderId="12" xfId="76" applyNumberFormat="1" applyFont="1" applyFill="1" applyBorder="1" applyAlignment="1" applyProtection="1">
      <alignment horizontal="right"/>
      <protection/>
    </xf>
    <xf numFmtId="4" fontId="13" fillId="42" borderId="12" xfId="76" applyNumberFormat="1" applyFont="1" applyFill="1" applyBorder="1" applyAlignment="1" applyProtection="1">
      <alignment horizontal="right"/>
      <protection/>
    </xf>
    <xf numFmtId="169" fontId="13" fillId="44" borderId="12" xfId="76" applyNumberFormat="1" applyFont="1" applyFill="1" applyBorder="1" applyAlignment="1" applyProtection="1">
      <alignment horizontal="right"/>
      <protection/>
    </xf>
    <xf numFmtId="4" fontId="13" fillId="44" borderId="12" xfId="7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4" fillId="40" borderId="12" xfId="0" applyFont="1" applyFill="1" applyBorder="1" applyAlignment="1">
      <alignment horizontal="center" wrapText="1"/>
    </xf>
    <xf numFmtId="2" fontId="13" fillId="0" borderId="12" xfId="76" applyNumberFormat="1" applyFont="1" applyFill="1" applyBorder="1" applyAlignment="1" applyProtection="1">
      <alignment/>
      <protection/>
    </xf>
    <xf numFmtId="2" fontId="13" fillId="41" borderId="12" xfId="0" applyNumberFormat="1" applyFont="1" applyFill="1" applyBorder="1" applyAlignment="1">
      <alignment/>
    </xf>
    <xf numFmtId="2" fontId="13" fillId="41" borderId="12" xfId="76" applyNumberFormat="1" applyFont="1" applyFill="1" applyBorder="1" applyAlignment="1" applyProtection="1">
      <alignment/>
      <protection/>
    </xf>
    <xf numFmtId="165" fontId="13" fillId="0" borderId="0" xfId="76" applyFont="1" applyFill="1" applyBorder="1" applyAlignment="1" applyProtection="1">
      <alignment/>
      <protection/>
    </xf>
    <xf numFmtId="1" fontId="18" fillId="41" borderId="12" xfId="0" applyNumberFormat="1" applyFont="1" applyFill="1" applyBorder="1" applyAlignment="1">
      <alignment/>
    </xf>
    <xf numFmtId="2" fontId="13" fillId="42" borderId="12" xfId="76" applyNumberFormat="1" applyFont="1" applyFill="1" applyBorder="1" applyAlignment="1" applyProtection="1">
      <alignment/>
      <protection/>
    </xf>
    <xf numFmtId="2" fontId="13" fillId="43" borderId="12" xfId="76" applyNumberFormat="1" applyFont="1" applyFill="1" applyBorder="1" applyAlignment="1" applyProtection="1">
      <alignment/>
      <protection/>
    </xf>
    <xf numFmtId="2" fontId="13" fillId="42" borderId="12" xfId="76" applyNumberFormat="1" applyFont="1" applyFill="1" applyBorder="1" applyAlignment="1" applyProtection="1">
      <alignment horizontal="justify"/>
      <protection/>
    </xf>
    <xf numFmtId="168" fontId="13" fillId="42" borderId="12" xfId="76" applyNumberFormat="1" applyFont="1" applyFill="1" applyBorder="1" applyAlignment="1" applyProtection="1">
      <alignment horizontal="justify"/>
      <protection/>
    </xf>
    <xf numFmtId="2" fontId="13" fillId="44" borderId="12" xfId="76" applyNumberFormat="1" applyFont="1" applyFill="1" applyBorder="1" applyAlignment="1" applyProtection="1">
      <alignment horizontal="justify"/>
      <protection/>
    </xf>
    <xf numFmtId="169" fontId="13" fillId="44" borderId="12" xfId="76" applyNumberFormat="1" applyFont="1" applyFill="1" applyBorder="1" applyAlignment="1" applyProtection="1">
      <alignment horizontal="justify"/>
      <protection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21" fillId="45" borderId="12" xfId="0" applyFont="1" applyFill="1" applyBorder="1" applyAlignment="1">
      <alignment horizontal="left"/>
    </xf>
    <xf numFmtId="0" fontId="14" fillId="45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3" fillId="45" borderId="12" xfId="0" applyFont="1" applyFill="1" applyBorder="1" applyAlignment="1">
      <alignment/>
    </xf>
    <xf numFmtId="0" fontId="24" fillId="45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43" borderId="0" xfId="0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0" fillId="40" borderId="12" xfId="0" applyFill="1" applyBorder="1" applyAlignment="1">
      <alignment/>
    </xf>
    <xf numFmtId="0" fontId="13" fillId="46" borderId="0" xfId="0" applyFont="1" applyFill="1" applyBorder="1" applyAlignment="1">
      <alignment/>
    </xf>
    <xf numFmtId="169" fontId="13" fillId="46" borderId="0" xfId="76" applyNumberFormat="1" applyFont="1" applyFill="1" applyBorder="1" applyAlignment="1" applyProtection="1">
      <alignment/>
      <protection/>
    </xf>
    <xf numFmtId="0" fontId="0" fillId="46" borderId="0" xfId="0" applyFill="1" applyAlignment="1">
      <alignment/>
    </xf>
    <xf numFmtId="1" fontId="13" fillId="0" borderId="12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1" fontId="13" fillId="0" borderId="12" xfId="76" applyNumberFormat="1" applyFont="1" applyFill="1" applyBorder="1" applyAlignment="1" applyProtection="1">
      <alignment horizontal="right"/>
      <protection/>
    </xf>
    <xf numFmtId="2" fontId="13" fillId="0" borderId="12" xfId="76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166" fontId="14" fillId="0" borderId="12" xfId="76" applyNumberFormat="1" applyFont="1" applyFill="1" applyBorder="1" applyAlignment="1" applyProtection="1">
      <alignment horizontal="right"/>
      <protection/>
    </xf>
    <xf numFmtId="1" fontId="13" fillId="41" borderId="12" xfId="0" applyNumberFormat="1" applyFont="1" applyFill="1" applyBorder="1" applyAlignment="1">
      <alignment horizontal="right"/>
    </xf>
    <xf numFmtId="2" fontId="13" fillId="41" borderId="12" xfId="0" applyNumberFormat="1" applyFont="1" applyFill="1" applyBorder="1" applyAlignment="1">
      <alignment horizontal="right"/>
    </xf>
    <xf numFmtId="166" fontId="14" fillId="41" borderId="12" xfId="76" applyNumberFormat="1" applyFont="1" applyFill="1" applyBorder="1" applyAlignment="1" applyProtection="1">
      <alignment horizontal="right"/>
      <protection/>
    </xf>
    <xf numFmtId="1" fontId="13" fillId="42" borderId="12" xfId="76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28" fillId="0" borderId="0" xfId="0" applyFont="1" applyAlignment="1">
      <alignment wrapText="1"/>
    </xf>
    <xf numFmtId="1" fontId="29" fillId="0" borderId="12" xfId="0" applyNumberFormat="1" applyFont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1" fontId="29" fillId="0" borderId="12" xfId="76" applyNumberFormat="1" applyFont="1" applyFill="1" applyBorder="1" applyAlignment="1" applyProtection="1">
      <alignment horizontal="right"/>
      <protection/>
    </xf>
    <xf numFmtId="0" fontId="20" fillId="40" borderId="12" xfId="0" applyFont="1" applyFill="1" applyBorder="1" applyAlignment="1">
      <alignment horizontal="center"/>
    </xf>
    <xf numFmtId="1" fontId="18" fillId="0" borderId="12" xfId="0" applyNumberFormat="1" applyFont="1" applyBorder="1" applyAlignment="1">
      <alignment/>
    </xf>
    <xf numFmtId="1" fontId="30" fillId="0" borderId="12" xfId="0" applyNumberFormat="1" applyFont="1" applyBorder="1" applyAlignment="1">
      <alignment/>
    </xf>
    <xf numFmtId="0" fontId="18" fillId="0" borderId="12" xfId="0" applyFont="1" applyFill="1" applyBorder="1" applyAlignment="1">
      <alignment/>
    </xf>
    <xf numFmtId="0" fontId="31" fillId="0" borderId="0" xfId="0" applyFont="1" applyAlignment="1">
      <alignment wrapText="1"/>
    </xf>
    <xf numFmtId="1" fontId="13" fillId="42" borderId="12" xfId="76" applyNumberFormat="1" applyFont="1" applyFill="1" applyBorder="1" applyAlignment="1" applyProtection="1">
      <alignment/>
      <protection/>
    </xf>
    <xf numFmtId="0" fontId="32" fillId="0" borderId="0" xfId="0" applyFont="1" applyAlignment="1">
      <alignment wrapText="1"/>
    </xf>
    <xf numFmtId="1" fontId="0" fillId="0" borderId="12" xfId="0" applyNumberFormat="1" applyBorder="1" applyAlignment="1">
      <alignment/>
    </xf>
    <xf numFmtId="1" fontId="14" fillId="0" borderId="12" xfId="76" applyNumberFormat="1" applyFont="1" applyFill="1" applyBorder="1" applyAlignment="1" applyProtection="1">
      <alignment/>
      <protection/>
    </xf>
    <xf numFmtId="2" fontId="0" fillId="0" borderId="12" xfId="0" applyNumberFormat="1" applyBorder="1" applyAlignment="1">
      <alignment horizontal="right"/>
    </xf>
    <xf numFmtId="0" fontId="13" fillId="0" borderId="12" xfId="0" applyNumberFormat="1" applyFont="1" applyFill="1" applyBorder="1" applyAlignment="1">
      <alignment/>
    </xf>
    <xf numFmtId="2" fontId="14" fillId="41" borderId="12" xfId="76" applyNumberFormat="1" applyFont="1" applyFill="1" applyBorder="1" applyAlignment="1" applyProtection="1">
      <alignment/>
      <protection/>
    </xf>
    <xf numFmtId="1" fontId="18" fillId="0" borderId="12" xfId="76" applyNumberFormat="1" applyFont="1" applyFill="1" applyBorder="1" applyAlignment="1" applyProtection="1">
      <alignment/>
      <protection/>
    </xf>
    <xf numFmtId="1" fontId="33" fillId="0" borderId="12" xfId="76" applyNumberFormat="1" applyFont="1" applyFill="1" applyBorder="1" applyAlignment="1" applyProtection="1">
      <alignment/>
      <protection/>
    </xf>
    <xf numFmtId="2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right"/>
    </xf>
    <xf numFmtId="1" fontId="13" fillId="0" borderId="12" xfId="0" applyNumberFormat="1" applyFont="1" applyFill="1" applyBorder="1" applyAlignment="1">
      <alignment/>
    </xf>
    <xf numFmtId="0" fontId="34" fillId="0" borderId="12" xfId="0" applyFont="1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13" fillId="44" borderId="12" xfId="76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14" fillId="40" borderId="12" xfId="0" applyNumberFormat="1" applyFont="1" applyFill="1" applyBorder="1" applyAlignment="1">
      <alignment horizontal="center"/>
    </xf>
    <xf numFmtId="1" fontId="13" fillId="47" borderId="12" xfId="0" applyNumberFormat="1" applyFont="1" applyFill="1" applyBorder="1" applyAlignment="1">
      <alignment/>
    </xf>
    <xf numFmtId="0" fontId="0" fillId="40" borderId="13" xfId="0" applyFill="1" applyBorder="1" applyAlignment="1">
      <alignment/>
    </xf>
    <xf numFmtId="0" fontId="14" fillId="40" borderId="13" xfId="0" applyFont="1" applyFill="1" applyBorder="1" applyAlignment="1">
      <alignment horizontal="center" wrapText="1"/>
    </xf>
    <xf numFmtId="0" fontId="16" fillId="40" borderId="13" xfId="0" applyFont="1" applyFill="1" applyBorder="1" applyAlignment="1">
      <alignment horizontal="center" wrapText="1"/>
    </xf>
    <xf numFmtId="0" fontId="14" fillId="40" borderId="13" xfId="0" applyFont="1" applyFill="1" applyBorder="1" applyAlignment="1">
      <alignment/>
    </xf>
    <xf numFmtId="1" fontId="14" fillId="40" borderId="12" xfId="0" applyNumberFormat="1" applyFont="1" applyFill="1" applyBorder="1" applyAlignment="1">
      <alignment/>
    </xf>
    <xf numFmtId="1" fontId="14" fillId="40" borderId="13" xfId="0" applyNumberFormat="1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left"/>
    </xf>
    <xf numFmtId="1" fontId="13" fillId="0" borderId="12" xfId="0" applyNumberFormat="1" applyFont="1" applyFill="1" applyBorder="1" applyAlignment="1">
      <alignment horizontal="right"/>
    </xf>
    <xf numFmtId="1" fontId="13" fillId="0" borderId="13" xfId="76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166" fontId="14" fillId="0" borderId="13" xfId="76" applyNumberFormat="1" applyFont="1" applyFill="1" applyBorder="1" applyAlignment="1" applyProtection="1">
      <alignment horizontal="right"/>
      <protection/>
    </xf>
    <xf numFmtId="1" fontId="14" fillId="41" borderId="12" xfId="0" applyNumberFormat="1" applyFont="1" applyFill="1" applyBorder="1" applyAlignment="1">
      <alignment horizontal="left"/>
    </xf>
    <xf numFmtId="1" fontId="13" fillId="41" borderId="13" xfId="0" applyNumberFormat="1" applyFont="1" applyFill="1" applyBorder="1" applyAlignment="1">
      <alignment horizontal="right"/>
    </xf>
    <xf numFmtId="2" fontId="13" fillId="41" borderId="13" xfId="0" applyNumberFormat="1" applyFont="1" applyFill="1" applyBorder="1" applyAlignment="1">
      <alignment horizontal="right"/>
    </xf>
    <xf numFmtId="166" fontId="14" fillId="41" borderId="13" xfId="76" applyNumberFormat="1" applyFont="1" applyFill="1" applyBorder="1" applyAlignment="1" applyProtection="1">
      <alignment horizontal="right"/>
      <protection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14" fillId="0" borderId="13" xfId="76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40" borderId="12" xfId="0" applyFont="1" applyFill="1" applyBorder="1" applyAlignment="1" applyProtection="1">
      <alignment horizontal="center" vertical="center"/>
      <protection/>
    </xf>
    <xf numFmtId="169" fontId="14" fillId="40" borderId="12" xfId="76" applyNumberFormat="1" applyFont="1" applyFill="1" applyBorder="1" applyAlignment="1" applyProtection="1">
      <alignment horizontal="center" vertical="center"/>
      <protection/>
    </xf>
    <xf numFmtId="169" fontId="14" fillId="40" borderId="14" xfId="76" applyNumberFormat="1" applyFont="1" applyFill="1" applyBorder="1" applyAlignment="1" applyProtection="1">
      <alignment vertical="center"/>
      <protection/>
    </xf>
    <xf numFmtId="169" fontId="14" fillId="40" borderId="15" xfId="76" applyNumberFormat="1" applyFont="1" applyFill="1" applyBorder="1" applyAlignment="1" applyProtection="1">
      <alignment vertical="center"/>
      <protection/>
    </xf>
    <xf numFmtId="165" fontId="14" fillId="40" borderId="12" xfId="76" applyFont="1" applyFill="1" applyBorder="1" applyAlignment="1" applyProtection="1">
      <alignment horizontal="center" vertical="center"/>
      <protection/>
    </xf>
    <xf numFmtId="165" fontId="14" fillId="40" borderId="12" xfId="76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169" fontId="14" fillId="0" borderId="16" xfId="76" applyNumberFormat="1" applyFont="1" applyFill="1" applyBorder="1" applyAlignment="1" applyProtection="1">
      <alignment horizontal="center" vertical="center" wrapText="1"/>
      <protection/>
    </xf>
    <xf numFmtId="169" fontId="36" fillId="0" borderId="16" xfId="76" applyNumberFormat="1" applyFont="1" applyFill="1" applyBorder="1" applyAlignment="1" applyProtection="1">
      <alignment horizontal="center" vertical="center" wrapText="1"/>
      <protection/>
    </xf>
    <xf numFmtId="169" fontId="14" fillId="0" borderId="16" xfId="76" applyNumberFormat="1" applyFont="1" applyFill="1" applyBorder="1" applyAlignment="1" applyProtection="1">
      <alignment horizontal="center" vertical="center"/>
      <protection/>
    </xf>
    <xf numFmtId="165" fontId="14" fillId="0" borderId="16" xfId="76" applyFont="1" applyFill="1" applyBorder="1" applyAlignment="1" applyProtection="1">
      <alignment horizontal="center" vertical="center" wrapText="1"/>
      <protection/>
    </xf>
    <xf numFmtId="165" fontId="33" fillId="0" borderId="16" xfId="76" applyFont="1" applyFill="1" applyBorder="1" applyAlignment="1" applyProtection="1">
      <alignment horizontal="center" vertical="center" wrapText="1"/>
      <protection/>
    </xf>
    <xf numFmtId="165" fontId="14" fillId="48" borderId="16" xfId="7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69" fontId="14" fillId="49" borderId="17" xfId="76" applyNumberFormat="1" applyFont="1" applyFill="1" applyBorder="1" applyAlignment="1" applyProtection="1">
      <alignment vertical="center"/>
      <protection/>
    </xf>
    <xf numFmtId="169" fontId="14" fillId="49" borderId="18" xfId="76" applyNumberFormat="1" applyFont="1" applyFill="1" applyBorder="1" applyAlignment="1" applyProtection="1">
      <alignment vertical="center"/>
      <protection/>
    </xf>
    <xf numFmtId="169" fontId="14" fillId="49" borderId="19" xfId="76" applyNumberFormat="1" applyFont="1" applyFill="1" applyBorder="1" applyAlignment="1" applyProtection="1">
      <alignment vertical="center"/>
      <protection/>
    </xf>
    <xf numFmtId="169" fontId="14" fillId="49" borderId="20" xfId="76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169" fontId="13" fillId="0" borderId="12" xfId="76" applyNumberFormat="1" applyFont="1" applyFill="1" applyBorder="1" applyAlignment="1" applyProtection="1">
      <alignment vertical="center"/>
      <protection/>
    </xf>
    <xf numFmtId="169" fontId="13" fillId="0" borderId="12" xfId="76" applyNumberFormat="1" applyFont="1" applyFill="1" applyBorder="1" applyAlignment="1" applyProtection="1">
      <alignment horizontal="right" vertical="center"/>
      <protection/>
    </xf>
    <xf numFmtId="4" fontId="13" fillId="0" borderId="12" xfId="76" applyNumberFormat="1" applyFont="1" applyFill="1" applyBorder="1" applyAlignment="1" applyProtection="1">
      <alignment horizontal="right" vertical="center"/>
      <protection/>
    </xf>
    <xf numFmtId="4" fontId="14" fillId="0" borderId="12" xfId="76" applyNumberFormat="1" applyFont="1" applyFill="1" applyBorder="1" applyAlignment="1" applyProtection="1">
      <alignment horizontal="right" vertical="center"/>
      <protection/>
    </xf>
    <xf numFmtId="4" fontId="14" fillId="48" borderId="12" xfId="76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49" borderId="12" xfId="0" applyFont="1" applyFill="1" applyBorder="1" applyAlignment="1" applyProtection="1">
      <alignment horizontal="left" vertical="center"/>
      <protection/>
    </xf>
    <xf numFmtId="37" fontId="14" fillId="49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Fill="1" applyBorder="1" applyAlignment="1" applyProtection="1">
      <alignment horizontal="right" vertical="center"/>
      <protection/>
    </xf>
    <xf numFmtId="10" fontId="37" fillId="0" borderId="12" xfId="61" applyNumberFormat="1" applyFont="1" applyFill="1" applyBorder="1" applyAlignment="1" applyProtection="1">
      <alignment horizontal="center" vertical="center"/>
      <protection/>
    </xf>
    <xf numFmtId="9" fontId="37" fillId="0" borderId="12" xfId="6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  <protection/>
    </xf>
    <xf numFmtId="169" fontId="20" fillId="0" borderId="12" xfId="76" applyNumberFormat="1" applyFont="1" applyFill="1" applyBorder="1" applyAlignment="1" applyProtection="1">
      <alignment horizontal="center" vertical="center"/>
      <protection/>
    </xf>
    <xf numFmtId="165" fontId="20" fillId="0" borderId="12" xfId="76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76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7" fillId="0" borderId="12" xfId="76" applyNumberFormat="1" applyFont="1" applyFill="1" applyBorder="1" applyAlignment="1" applyProtection="1">
      <alignment horizontal="center" vertical="center"/>
      <protection/>
    </xf>
    <xf numFmtId="3" fontId="0" fillId="0" borderId="12" xfId="76" applyNumberFormat="1" applyFont="1" applyFill="1" applyBorder="1" applyAlignment="1" applyProtection="1">
      <alignment horizontal="center" vertical="center"/>
      <protection/>
    </xf>
    <xf numFmtId="169" fontId="0" fillId="0" borderId="12" xfId="76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9" fontId="14" fillId="46" borderId="21" xfId="0" applyNumberFormat="1" applyFont="1" applyFill="1" applyBorder="1" applyAlignment="1">
      <alignment vertical="center"/>
    </xf>
    <xf numFmtId="0" fontId="14" fillId="46" borderId="17" xfId="0" applyFont="1" applyFill="1" applyBorder="1" applyAlignment="1">
      <alignment vertical="center"/>
    </xf>
    <xf numFmtId="0" fontId="13" fillId="46" borderId="17" xfId="0" applyFont="1" applyFill="1" applyBorder="1" applyAlignment="1">
      <alignment vertical="center"/>
    </xf>
    <xf numFmtId="0" fontId="13" fillId="46" borderId="17" xfId="0" applyFont="1" applyFill="1" applyBorder="1" applyAlignment="1">
      <alignment horizontal="center" vertical="center"/>
    </xf>
    <xf numFmtId="0" fontId="13" fillId="46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46" borderId="0" xfId="0" applyFont="1" applyFill="1" applyBorder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13" fillId="46" borderId="0" xfId="0" applyFont="1" applyFill="1" applyBorder="1" applyAlignment="1">
      <alignment horizontal="center" vertical="center"/>
    </xf>
    <xf numFmtId="0" fontId="13" fillId="46" borderId="22" xfId="0" applyFont="1" applyFill="1" applyBorder="1" applyAlignment="1">
      <alignment horizontal="center" vertical="center"/>
    </xf>
    <xf numFmtId="0" fontId="13" fillId="46" borderId="23" xfId="0" applyFont="1" applyFill="1" applyBorder="1" applyAlignment="1">
      <alignment vertical="center"/>
    </xf>
    <xf numFmtId="0" fontId="13" fillId="46" borderId="19" xfId="0" applyFont="1" applyFill="1" applyBorder="1" applyAlignment="1">
      <alignment vertical="center"/>
    </xf>
    <xf numFmtId="0" fontId="13" fillId="46" borderId="19" xfId="0" applyFont="1" applyFill="1" applyBorder="1" applyAlignment="1">
      <alignment horizontal="center" vertical="center"/>
    </xf>
    <xf numFmtId="0" fontId="13" fillId="46" borderId="20" xfId="0" applyFont="1" applyFill="1" applyBorder="1" applyAlignment="1">
      <alignment horizontal="center" vertical="center"/>
    </xf>
    <xf numFmtId="17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7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6" fontId="14" fillId="0" borderId="12" xfId="0" applyNumberFormat="1" applyFont="1" applyBorder="1" applyAlignment="1">
      <alignment horizontal="center" vertical="center"/>
    </xf>
    <xf numFmtId="167" fontId="14" fillId="50" borderId="12" xfId="0" applyNumberFormat="1" applyFont="1" applyFill="1" applyBorder="1" applyAlignment="1">
      <alignment horizontal="center"/>
    </xf>
    <xf numFmtId="167" fontId="14" fillId="50" borderId="12" xfId="0" applyNumberFormat="1" applyFont="1" applyFill="1" applyBorder="1" applyAlignment="1">
      <alignment horizontal="justify"/>
    </xf>
    <xf numFmtId="16" fontId="13" fillId="44" borderId="12" xfId="0" applyNumberFormat="1" applyFont="1" applyFill="1" applyBorder="1" applyAlignment="1">
      <alignment horizontal="right" vertical="center"/>
    </xf>
    <xf numFmtId="0" fontId="14" fillId="40" borderId="12" xfId="0" applyFont="1" applyFill="1" applyBorder="1" applyAlignment="1">
      <alignment horizontal="center" vertical="center"/>
    </xf>
    <xf numFmtId="164" fontId="15" fillId="40" borderId="12" xfId="0" applyNumberFormat="1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/>
    </xf>
    <xf numFmtId="16" fontId="13" fillId="44" borderId="12" xfId="0" applyNumberFormat="1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 vertical="center"/>
    </xf>
    <xf numFmtId="16" fontId="13" fillId="44" borderId="12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 wrapText="1"/>
    </xf>
    <xf numFmtId="16" fontId="14" fillId="0" borderId="12" xfId="0" applyNumberFormat="1" applyFont="1" applyFill="1" applyBorder="1" applyAlignment="1">
      <alignment horizontal="center" vertical="center"/>
    </xf>
    <xf numFmtId="16" fontId="20" fillId="44" borderId="12" xfId="0" applyNumberFormat="1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1" fontId="14" fillId="40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14" fillId="50" borderId="12" xfId="0" applyNumberFormat="1" applyFont="1" applyFill="1" applyBorder="1" applyAlignment="1">
      <alignment horizontal="center"/>
    </xf>
    <xf numFmtId="1" fontId="15" fillId="40" borderId="12" xfId="0" applyNumberFormat="1" applyFont="1" applyFill="1" applyBorder="1" applyAlignment="1">
      <alignment horizontal="center" vertical="center"/>
    </xf>
    <xf numFmtId="1" fontId="14" fillId="4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69" fontId="0" fillId="0" borderId="12" xfId="76" applyNumberFormat="1" applyFont="1" applyFill="1" applyBorder="1" applyAlignment="1" applyProtection="1">
      <alignment horizontal="center" vertical="center"/>
      <protection/>
    </xf>
    <xf numFmtId="165" fontId="20" fillId="0" borderId="12" xfId="76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>
      <alignment horizontal="center" vertical="center"/>
    </xf>
    <xf numFmtId="0" fontId="14" fillId="49" borderId="12" xfId="0" applyFont="1" applyFill="1" applyBorder="1" applyAlignment="1">
      <alignment horizontal="center" vertical="center"/>
    </xf>
    <xf numFmtId="4" fontId="14" fillId="49" borderId="12" xfId="76" applyNumberFormat="1" applyFont="1" applyFill="1" applyBorder="1" applyAlignment="1" applyProtection="1">
      <alignment horizontal="center" vertical="center"/>
      <protection/>
    </xf>
    <xf numFmtId="170" fontId="14" fillId="46" borderId="12" xfId="0" applyNumberFormat="1" applyFont="1" applyFill="1" applyBorder="1" applyAlignment="1" applyProtection="1">
      <alignment horizontal="center" vertical="center"/>
      <protection/>
    </xf>
    <xf numFmtId="0" fontId="33" fillId="51" borderId="12" xfId="0" applyFont="1" applyFill="1" applyBorder="1" applyAlignment="1" applyProtection="1">
      <alignment horizontal="center" vertical="center"/>
      <protection/>
    </xf>
    <xf numFmtId="165" fontId="20" fillId="0" borderId="12" xfId="76" applyFont="1" applyFill="1" applyBorder="1" applyAlignment="1" applyProtection="1">
      <alignment horizontal="center" vertical="center" wrapText="1"/>
      <protection/>
    </xf>
    <xf numFmtId="0" fontId="14" fillId="48" borderId="12" xfId="0" applyFont="1" applyFill="1" applyBorder="1" applyAlignment="1">
      <alignment horizontal="center" vertical="center"/>
    </xf>
    <xf numFmtId="169" fontId="14" fillId="49" borderId="12" xfId="76" applyNumberFormat="1" applyFont="1" applyFill="1" applyBorder="1" applyAlignment="1" applyProtection="1">
      <alignment horizontal="center" vertical="center"/>
      <protection/>
    </xf>
    <xf numFmtId="169" fontId="14" fillId="49" borderId="24" xfId="76" applyNumberFormat="1" applyFont="1" applyFill="1" applyBorder="1" applyAlignment="1" applyProtection="1">
      <alignment horizontal="center" vertical="center"/>
      <protection/>
    </xf>
    <xf numFmtId="165" fontId="14" fillId="49" borderId="25" xfId="76" applyFont="1" applyFill="1" applyBorder="1" applyAlignment="1" applyProtection="1">
      <alignment horizontal="center" vertical="center"/>
      <protection/>
    </xf>
    <xf numFmtId="165" fontId="14" fillId="49" borderId="16" xfId="76" applyFont="1" applyFill="1" applyBorder="1" applyAlignment="1" applyProtection="1">
      <alignment horizontal="center" vertical="center" wrapText="1"/>
      <protection/>
    </xf>
    <xf numFmtId="0" fontId="14" fillId="51" borderId="25" xfId="0" applyFont="1" applyFill="1" applyBorder="1" applyAlignment="1" applyProtection="1">
      <alignment horizontal="center" vertical="center"/>
      <protection/>
    </xf>
    <xf numFmtId="0" fontId="14" fillId="51" borderId="26" xfId="0" applyFont="1" applyFill="1" applyBorder="1" applyAlignment="1" applyProtection="1">
      <alignment horizontal="center" vertical="center"/>
      <protection/>
    </xf>
    <xf numFmtId="169" fontId="14" fillId="40" borderId="12" xfId="76" applyNumberFormat="1" applyFont="1" applyFill="1" applyBorder="1" applyAlignment="1" applyProtection="1">
      <alignment horizontal="center" vertical="center"/>
      <protection/>
    </xf>
    <xf numFmtId="169" fontId="14" fillId="40" borderId="24" xfId="76" applyNumberFormat="1" applyFont="1" applyFill="1" applyBorder="1" applyAlignment="1" applyProtection="1">
      <alignment horizontal="center" vertical="center"/>
      <protection/>
    </xf>
    <xf numFmtId="165" fontId="14" fillId="40" borderId="12" xfId="76" applyFont="1" applyFill="1" applyBorder="1" applyAlignment="1" applyProtection="1">
      <alignment horizontal="center" vertic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Currency" xfId="55"/>
    <cellStyle name="Currency [0]" xfId="56"/>
    <cellStyle name="Neutral 1" xfId="57"/>
    <cellStyle name="Neutro" xfId="58"/>
    <cellStyle name="Nota" xfId="59"/>
    <cellStyle name="Note 1" xfId="60"/>
    <cellStyle name="Percent" xfId="61"/>
    <cellStyle name="Ruim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1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83CAFF"/>
      <rgbColor rgb="00993366"/>
      <rgbColor rgb="00FFFFCC"/>
      <rgbColor rgb="00CCFFFF"/>
      <rgbColor rgb="00660066"/>
      <rgbColor rgb="00CC6699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23B8DC"/>
      <rgbColor rgb="00E6E6FF"/>
      <rgbColor rgb="00CCFFCC"/>
      <rgbColor rgb="00FFFF99"/>
      <rgbColor rgb="0099CCFF"/>
      <rgbColor rgb="00FFCCFF"/>
      <rgbColor rgb="00E6E6E6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7"/>
  <sheetViews>
    <sheetView zoomScalePageLayoutView="0" workbookViewId="0" topLeftCell="A1">
      <pane ySplit="3" topLeftCell="A176" activePane="bottomLeft" state="frozen"/>
      <selection pane="topLeft" activeCell="A1" sqref="A1"/>
      <selection pane="bottomLeft" activeCell="K168" activeCellId="1" sqref="A35:IV40 K168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5" width="9.57421875" style="1" customWidth="1"/>
    <col min="6" max="6" width="7.00390625" style="1" customWidth="1"/>
    <col min="7" max="7" width="9.421875" style="1" customWidth="1"/>
    <col min="8" max="8" width="7.7109375" style="1" customWidth="1"/>
    <col min="9" max="9" width="11.8515625" style="2" customWidth="1"/>
    <col min="10" max="10" width="13.421875" style="1" customWidth="1"/>
    <col min="11" max="11" width="10.57421875" style="3" customWidth="1"/>
    <col min="12" max="12" width="10.421875" style="1" customWidth="1"/>
    <col min="13" max="13" width="10.7109375" style="1" customWidth="1"/>
  </cols>
  <sheetData>
    <row r="1" spans="1:14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24" customHeight="1">
      <c r="A2" s="228" t="s">
        <v>1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5" t="s">
        <v>4</v>
      </c>
      <c r="L2" s="6" t="s">
        <v>5</v>
      </c>
      <c r="M2" s="6" t="s">
        <v>6</v>
      </c>
      <c r="N2" s="7" t="s">
        <v>7</v>
      </c>
    </row>
    <row r="3" spans="1:248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8" t="s">
        <v>18</v>
      </c>
      <c r="L3" s="4"/>
      <c r="M3" s="4"/>
      <c r="N3" s="4" t="s">
        <v>18</v>
      </c>
      <c r="IE3"/>
      <c r="IF3"/>
      <c r="IG3"/>
      <c r="IH3"/>
      <c r="II3"/>
      <c r="IJ3"/>
      <c r="IK3"/>
      <c r="IL3"/>
      <c r="IM3"/>
      <c r="IN3"/>
    </row>
    <row r="4" spans="1:14" ht="12.75" customHeight="1">
      <c r="A4" s="223">
        <v>42370</v>
      </c>
      <c r="B4" s="10" t="s">
        <v>19</v>
      </c>
      <c r="C4" s="11"/>
      <c r="D4" s="11"/>
      <c r="E4" s="11"/>
      <c r="F4" s="11"/>
      <c r="G4" s="11"/>
      <c r="H4" s="12"/>
      <c r="I4" s="12"/>
      <c r="J4" s="13"/>
      <c r="K4" s="14">
        <f>SUM(C4*10,F4*5,G4*5,H4*5,I4*5,J4*5)</f>
        <v>0</v>
      </c>
      <c r="L4" s="13"/>
      <c r="M4" s="15"/>
      <c r="N4" s="15"/>
    </row>
    <row r="5" spans="1:14" ht="12.75" customHeight="1">
      <c r="A5" s="223"/>
      <c r="B5" s="10" t="s">
        <v>20</v>
      </c>
      <c r="C5" s="11"/>
      <c r="D5" s="11"/>
      <c r="E5" s="11"/>
      <c r="F5" s="11"/>
      <c r="G5" s="11"/>
      <c r="H5" s="12"/>
      <c r="I5" s="12"/>
      <c r="J5" s="13"/>
      <c r="K5" s="14">
        <f>SUM(C5*10,F5*5,G5*5,H5*5,I5*5,J5*5)</f>
        <v>0</v>
      </c>
      <c r="L5" s="13"/>
      <c r="M5" s="16"/>
      <c r="N5" s="15"/>
    </row>
    <row r="6" spans="1:14" ht="12.75" customHeight="1">
      <c r="A6" s="223"/>
      <c r="B6" s="10" t="s">
        <v>21</v>
      </c>
      <c r="C6" s="11"/>
      <c r="D6" s="11"/>
      <c r="E6" s="11"/>
      <c r="F6" s="11"/>
      <c r="G6" s="11"/>
      <c r="H6" s="12"/>
      <c r="I6" s="12"/>
      <c r="J6" s="13"/>
      <c r="K6" s="14">
        <f>SUM(C6*10,F6*5,G6*5,H6*5,I6*5,J6*5)</f>
        <v>0</v>
      </c>
      <c r="L6" s="13"/>
      <c r="M6" s="16"/>
      <c r="N6" s="15"/>
    </row>
    <row r="7" spans="1:14" ht="12.75" customHeight="1">
      <c r="A7" s="223"/>
      <c r="B7" s="10" t="s">
        <v>22</v>
      </c>
      <c r="C7" s="11"/>
      <c r="D7" s="11"/>
      <c r="E7" s="11"/>
      <c r="F7" s="11"/>
      <c r="G7" s="11"/>
      <c r="H7" s="12"/>
      <c r="I7" s="12"/>
      <c r="J7" s="13"/>
      <c r="K7" s="14">
        <f>SUM(C7*10,F7*5,G7*5,H7*5,I7*5,J7*5)</f>
        <v>0</v>
      </c>
      <c r="L7" s="13"/>
      <c r="M7" s="16"/>
      <c r="N7" s="15"/>
    </row>
    <row r="8" spans="1:14" ht="12.75" customHeight="1">
      <c r="A8" s="223"/>
      <c r="B8" s="10" t="s">
        <v>23</v>
      </c>
      <c r="C8" s="11"/>
      <c r="D8" s="11"/>
      <c r="E8" s="11"/>
      <c r="F8" s="11"/>
      <c r="G8" s="11"/>
      <c r="H8" s="12"/>
      <c r="I8" s="12"/>
      <c r="J8" s="13"/>
      <c r="K8" s="14">
        <f>SUM(C8*10,F8*5,G8*5,H8*5,I8*5,J8*5)</f>
        <v>0</v>
      </c>
      <c r="L8" s="13"/>
      <c r="M8" s="16"/>
      <c r="N8" s="15"/>
    </row>
    <row r="9" spans="1:14" ht="12.75" customHeight="1">
      <c r="A9" s="223"/>
      <c r="B9" s="17" t="s">
        <v>24</v>
      </c>
      <c r="C9" s="18">
        <f>SUM(C4:C8)</f>
        <v>0</v>
      </c>
      <c r="D9" s="18"/>
      <c r="E9" s="18">
        <f aca="true" t="shared" si="0" ref="E9:M9">SUM(E4:E8)</f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9">
        <f t="shared" si="0"/>
        <v>0</v>
      </c>
      <c r="L9" s="18">
        <f t="shared" si="0"/>
        <v>0</v>
      </c>
      <c r="M9" s="18">
        <f t="shared" si="0"/>
        <v>0</v>
      </c>
      <c r="N9" s="20">
        <f>SUM(K4:K8)-L9+M9</f>
        <v>0</v>
      </c>
    </row>
    <row r="10" spans="1:14" ht="12.75" customHeight="1">
      <c r="A10" s="224" t="s">
        <v>25</v>
      </c>
      <c r="B10" s="224">
        <v>920</v>
      </c>
      <c r="C10" s="21">
        <f>SUM(C9)</f>
        <v>0</v>
      </c>
      <c r="D10" s="21"/>
      <c r="E10" s="21">
        <f aca="true" t="shared" si="1" ref="E10:N10">SUM(E9)</f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2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</row>
    <row r="11" spans="1:14" ht="12.75" customHeight="1">
      <c r="A11" s="223">
        <v>42737</v>
      </c>
      <c r="B11" s="10" t="s">
        <v>19</v>
      </c>
      <c r="C11" s="11">
        <v>794</v>
      </c>
      <c r="D11" s="11"/>
      <c r="E11" s="11">
        <v>5</v>
      </c>
      <c r="F11" s="11">
        <v>152</v>
      </c>
      <c r="G11" s="11"/>
      <c r="H11" s="12">
        <v>81</v>
      </c>
      <c r="I11" s="12"/>
      <c r="J11" s="23">
        <v>42</v>
      </c>
      <c r="K11" s="14">
        <f>SUM(C11*10,F11*5,G11*5,H11*5,I11*5,J11*5)</f>
        <v>9315</v>
      </c>
      <c r="L11" s="13"/>
      <c r="M11" s="15"/>
      <c r="N11" s="15"/>
    </row>
    <row r="12" spans="1:14" ht="12.75" customHeight="1">
      <c r="A12" s="223"/>
      <c r="B12" s="10" t="s">
        <v>20</v>
      </c>
      <c r="C12" s="11">
        <v>798</v>
      </c>
      <c r="D12" s="11"/>
      <c r="E12" s="11">
        <v>1</v>
      </c>
      <c r="F12" s="11">
        <v>171</v>
      </c>
      <c r="G12" s="11">
        <v>2</v>
      </c>
      <c r="H12" s="12">
        <v>31</v>
      </c>
      <c r="I12" s="12"/>
      <c r="J12" s="23">
        <v>29</v>
      </c>
      <c r="K12" s="14">
        <f>SUM(C12*10,F12*5,G12*5,H12*5,I12*5,J12*5)</f>
        <v>9145</v>
      </c>
      <c r="L12" s="13"/>
      <c r="M12" s="16">
        <v>4</v>
      </c>
      <c r="N12" s="15"/>
    </row>
    <row r="13" spans="1:14" ht="12.75" customHeight="1">
      <c r="A13" s="223"/>
      <c r="B13" s="10" t="s">
        <v>21</v>
      </c>
      <c r="C13" s="11">
        <v>451</v>
      </c>
      <c r="D13" s="11"/>
      <c r="E13" s="11">
        <v>3</v>
      </c>
      <c r="F13" s="11">
        <v>136</v>
      </c>
      <c r="G13" s="11">
        <v>5</v>
      </c>
      <c r="H13" s="12">
        <v>13</v>
      </c>
      <c r="I13" s="12"/>
      <c r="J13" s="23">
        <v>98</v>
      </c>
      <c r="K13" s="14">
        <f>SUM(C13*10,F13*5,G13*5,H13*5,I13*5,J13*5)</f>
        <v>5770</v>
      </c>
      <c r="L13" s="13">
        <v>28</v>
      </c>
      <c r="M13" s="16"/>
      <c r="N13" s="15"/>
    </row>
    <row r="14" spans="1:14" ht="12.75" customHeight="1">
      <c r="A14" s="223"/>
      <c r="B14" s="10" t="s">
        <v>22</v>
      </c>
      <c r="C14" s="11">
        <v>552</v>
      </c>
      <c r="D14" s="11"/>
      <c r="E14" s="11">
        <v>1</v>
      </c>
      <c r="F14" s="11">
        <v>140</v>
      </c>
      <c r="G14" s="11">
        <v>1</v>
      </c>
      <c r="H14" s="12">
        <v>43</v>
      </c>
      <c r="I14" s="12"/>
      <c r="J14" s="23">
        <v>18</v>
      </c>
      <c r="K14" s="14">
        <f>SUM(C14*10,F14*5,G14*5,H14*5,I14*5,J14*5)</f>
        <v>6530</v>
      </c>
      <c r="L14" s="13"/>
      <c r="M14" s="16"/>
      <c r="N14" s="15"/>
    </row>
    <row r="15" spans="1:14" ht="12.75" customHeight="1">
      <c r="A15" s="223"/>
      <c r="B15" s="10" t="s">
        <v>23</v>
      </c>
      <c r="C15" s="11">
        <v>125</v>
      </c>
      <c r="D15" s="11"/>
      <c r="E15" s="11">
        <v>2</v>
      </c>
      <c r="F15" s="11">
        <v>40</v>
      </c>
      <c r="G15" s="11"/>
      <c r="H15" s="12">
        <v>12</v>
      </c>
      <c r="I15" s="12"/>
      <c r="J15" s="23">
        <v>8</v>
      </c>
      <c r="K15" s="14">
        <f>SUM(C15*10,F15*5,G15*5,H15*5,I15*5,J15*5)</f>
        <v>1550</v>
      </c>
      <c r="L15" s="13"/>
      <c r="M15" s="16"/>
      <c r="N15" s="15"/>
    </row>
    <row r="16" spans="1:14" ht="12.75" customHeight="1">
      <c r="A16" s="223"/>
      <c r="B16" s="17" t="s">
        <v>24</v>
      </c>
      <c r="C16" s="18">
        <f>SUM(C11:C15)</f>
        <v>2720</v>
      </c>
      <c r="D16" s="18"/>
      <c r="E16" s="18">
        <f aca="true" t="shared" si="2" ref="E16:M16">SUM(E11:E15)</f>
        <v>12</v>
      </c>
      <c r="F16" s="18">
        <f t="shared" si="2"/>
        <v>639</v>
      </c>
      <c r="G16" s="18">
        <f t="shared" si="2"/>
        <v>8</v>
      </c>
      <c r="H16" s="18">
        <f t="shared" si="2"/>
        <v>180</v>
      </c>
      <c r="I16" s="18">
        <f t="shared" si="2"/>
        <v>0</v>
      </c>
      <c r="J16" s="18">
        <f t="shared" si="2"/>
        <v>195</v>
      </c>
      <c r="K16" s="19">
        <f t="shared" si="2"/>
        <v>32310</v>
      </c>
      <c r="L16" s="18">
        <f t="shared" si="2"/>
        <v>28</v>
      </c>
      <c r="M16" s="18">
        <f t="shared" si="2"/>
        <v>4</v>
      </c>
      <c r="N16" s="20">
        <f>SUM(K11:K15)-L16+M16</f>
        <v>32286</v>
      </c>
    </row>
    <row r="17" spans="1:14" ht="12.75" customHeight="1">
      <c r="A17" s="223">
        <v>42372</v>
      </c>
      <c r="B17" s="10" t="s">
        <v>19</v>
      </c>
      <c r="C17" s="11">
        <v>469</v>
      </c>
      <c r="D17" s="11"/>
      <c r="E17" s="11">
        <v>8</v>
      </c>
      <c r="F17" s="11">
        <v>108</v>
      </c>
      <c r="G17" s="11">
        <v>2</v>
      </c>
      <c r="H17" s="12">
        <v>27</v>
      </c>
      <c r="I17" s="12"/>
      <c r="J17" s="24">
        <v>36</v>
      </c>
      <c r="K17" s="14">
        <f>SUM(C17*10,F17*5,G17*5,H17*5,I17*5,J17*5)</f>
        <v>5555</v>
      </c>
      <c r="L17" s="13"/>
      <c r="M17" s="15"/>
      <c r="N17" s="15"/>
    </row>
    <row r="18" spans="1:14" ht="12.75" customHeight="1">
      <c r="A18" s="223"/>
      <c r="B18" s="10" t="s">
        <v>20</v>
      </c>
      <c r="C18" s="11">
        <v>524</v>
      </c>
      <c r="D18" s="11"/>
      <c r="E18" s="11">
        <v>9</v>
      </c>
      <c r="F18" s="11">
        <v>85</v>
      </c>
      <c r="G18" s="11">
        <v>4</v>
      </c>
      <c r="H18" s="12">
        <v>93</v>
      </c>
      <c r="I18" s="12"/>
      <c r="J18" s="24">
        <v>64</v>
      </c>
      <c r="K18" s="14">
        <f>SUM(C18*10,F18*5,G18*5,H18*5,I18*5,J18*5)</f>
        <v>6470</v>
      </c>
      <c r="L18" s="13"/>
      <c r="M18" s="16"/>
      <c r="N18" s="15"/>
    </row>
    <row r="19" spans="1:14" ht="12.75" customHeight="1">
      <c r="A19" s="223"/>
      <c r="B19" s="10" t="s">
        <v>21</v>
      </c>
      <c r="C19" s="11">
        <v>603</v>
      </c>
      <c r="D19" s="11"/>
      <c r="E19" s="11">
        <v>7</v>
      </c>
      <c r="F19" s="11">
        <v>207</v>
      </c>
      <c r="G19" s="11">
        <v>6</v>
      </c>
      <c r="H19" s="12">
        <v>4</v>
      </c>
      <c r="I19" s="12"/>
      <c r="J19" s="24">
        <v>69</v>
      </c>
      <c r="K19" s="14">
        <f>SUM(C19*10,F19*5,G19*5,H19*5,I19*5,J19*5)</f>
        <v>7460</v>
      </c>
      <c r="L19" s="13"/>
      <c r="M19" s="16"/>
      <c r="N19" s="15"/>
    </row>
    <row r="20" spans="1:14" ht="12.75" customHeight="1">
      <c r="A20" s="223"/>
      <c r="B20" s="10" t="s">
        <v>22</v>
      </c>
      <c r="C20" s="11">
        <v>357</v>
      </c>
      <c r="D20" s="11"/>
      <c r="E20" s="11">
        <v>1</v>
      </c>
      <c r="F20" s="11">
        <v>113</v>
      </c>
      <c r="G20" s="11">
        <v>3</v>
      </c>
      <c r="H20" s="12">
        <v>24</v>
      </c>
      <c r="I20" s="12"/>
      <c r="J20" s="24">
        <v>34</v>
      </c>
      <c r="K20" s="14">
        <f>SUM(C20*10,F20*5,G20*5,H20*5,I20*5,J20*5)</f>
        <v>4440</v>
      </c>
      <c r="L20" s="13"/>
      <c r="M20" s="16"/>
      <c r="N20" s="15"/>
    </row>
    <row r="21" spans="1:14" ht="12.75" customHeight="1">
      <c r="A21" s="223"/>
      <c r="B21" s="10" t="s">
        <v>23</v>
      </c>
      <c r="C21" s="11">
        <v>132</v>
      </c>
      <c r="D21" s="11"/>
      <c r="E21" s="11">
        <v>3</v>
      </c>
      <c r="F21" s="11">
        <v>30</v>
      </c>
      <c r="G21" s="11"/>
      <c r="H21" s="12">
        <v>13</v>
      </c>
      <c r="I21" s="12"/>
      <c r="J21" s="24">
        <v>19</v>
      </c>
      <c r="K21" s="14">
        <f>SUM(C21*10,F21*5,G21*5,H21*5,I21*5,J21*5)</f>
        <v>1630</v>
      </c>
      <c r="L21" s="13"/>
      <c r="M21" s="16"/>
      <c r="N21" s="15"/>
    </row>
    <row r="22" spans="1:14" ht="12.75" customHeight="1">
      <c r="A22" s="223"/>
      <c r="B22" s="17" t="s">
        <v>24</v>
      </c>
      <c r="C22" s="18">
        <f>SUM(C17:C21)</f>
        <v>2085</v>
      </c>
      <c r="D22" s="18"/>
      <c r="E22" s="18">
        <f aca="true" t="shared" si="3" ref="E22:M22">SUM(E17:E21)</f>
        <v>28</v>
      </c>
      <c r="F22" s="18">
        <f t="shared" si="3"/>
        <v>543</v>
      </c>
      <c r="G22" s="18">
        <f t="shared" si="3"/>
        <v>15</v>
      </c>
      <c r="H22" s="18">
        <f t="shared" si="3"/>
        <v>161</v>
      </c>
      <c r="I22" s="18">
        <f t="shared" si="3"/>
        <v>0</v>
      </c>
      <c r="J22" s="18">
        <f t="shared" si="3"/>
        <v>222</v>
      </c>
      <c r="K22" s="19">
        <f t="shared" si="3"/>
        <v>25555</v>
      </c>
      <c r="L22" s="18">
        <f t="shared" si="3"/>
        <v>0</v>
      </c>
      <c r="M22" s="18">
        <f t="shared" si="3"/>
        <v>0</v>
      </c>
      <c r="N22" s="20">
        <f>SUM(K17:K21)-L22+M22</f>
        <v>25555</v>
      </c>
    </row>
    <row r="23" spans="1:14" ht="12.75" customHeight="1">
      <c r="A23" s="223">
        <v>42373</v>
      </c>
      <c r="B23" s="10" t="s">
        <v>19</v>
      </c>
      <c r="C23" s="11">
        <v>345</v>
      </c>
      <c r="D23" s="11"/>
      <c r="E23" s="11">
        <v>2</v>
      </c>
      <c r="F23" s="11">
        <v>91</v>
      </c>
      <c r="G23" s="11"/>
      <c r="H23" s="12">
        <v>54</v>
      </c>
      <c r="I23" s="12"/>
      <c r="J23" s="24">
        <v>46</v>
      </c>
      <c r="K23" s="14">
        <f>SUM(C23*10,F23*5,G23*5,H23*5,I23*5,J23*5)</f>
        <v>4405</v>
      </c>
      <c r="L23" s="13"/>
      <c r="M23" s="15"/>
      <c r="N23" s="15"/>
    </row>
    <row r="24" spans="1:14" ht="12.75" customHeight="1">
      <c r="A24" s="223"/>
      <c r="B24" s="10" t="s">
        <v>20</v>
      </c>
      <c r="C24" s="11">
        <v>374</v>
      </c>
      <c r="D24" s="11"/>
      <c r="E24" s="11">
        <v>6</v>
      </c>
      <c r="F24" s="11">
        <v>118</v>
      </c>
      <c r="G24" s="11">
        <v>4</v>
      </c>
      <c r="H24" s="12">
        <v>20</v>
      </c>
      <c r="I24" s="12"/>
      <c r="J24" s="24">
        <v>49</v>
      </c>
      <c r="K24" s="14">
        <f>SUM(C24*10,F24*5,G24*5,H24*5,I24*5,J24*5)</f>
        <v>4695</v>
      </c>
      <c r="L24" s="13">
        <v>5</v>
      </c>
      <c r="M24" s="16"/>
      <c r="N24" s="15"/>
    </row>
    <row r="25" spans="1:14" ht="12.75" customHeight="1">
      <c r="A25" s="223"/>
      <c r="B25" s="10" t="s">
        <v>21</v>
      </c>
      <c r="C25" s="11">
        <v>467</v>
      </c>
      <c r="D25" s="11"/>
      <c r="E25" s="11">
        <v>4</v>
      </c>
      <c r="F25" s="11">
        <v>119</v>
      </c>
      <c r="G25" s="11">
        <v>6</v>
      </c>
      <c r="H25" s="12">
        <v>97</v>
      </c>
      <c r="I25" s="12"/>
      <c r="J25" s="24">
        <v>64</v>
      </c>
      <c r="K25" s="14">
        <f>SUM(C25*10,F25*5,G25*5,H25*5,I25*5,J25*5)</f>
        <v>6100</v>
      </c>
      <c r="L25" s="13"/>
      <c r="M25" s="16"/>
      <c r="N25" s="15"/>
    </row>
    <row r="26" spans="1:14" ht="12.75" customHeight="1">
      <c r="A26" s="223"/>
      <c r="B26" s="10" t="s">
        <v>22</v>
      </c>
      <c r="C26" s="11">
        <v>281</v>
      </c>
      <c r="D26" s="11"/>
      <c r="E26" s="11">
        <v>5</v>
      </c>
      <c r="F26" s="11">
        <v>65</v>
      </c>
      <c r="G26" s="11">
        <v>1</v>
      </c>
      <c r="H26" s="12">
        <v>33</v>
      </c>
      <c r="I26" s="12"/>
      <c r="J26" s="24">
        <v>30</v>
      </c>
      <c r="K26" s="14">
        <f>SUM(C26*10,F26*5,G26*5,H26*5,I26*5,J26*5)</f>
        <v>3455</v>
      </c>
      <c r="L26" s="13"/>
      <c r="M26" s="16"/>
      <c r="N26" s="15"/>
    </row>
    <row r="27" spans="1:14" ht="12.75" customHeight="1">
      <c r="A27" s="223"/>
      <c r="B27" s="10" t="s">
        <v>23</v>
      </c>
      <c r="C27" s="11">
        <v>110</v>
      </c>
      <c r="D27" s="11"/>
      <c r="E27" s="11">
        <v>3</v>
      </c>
      <c r="F27" s="11">
        <v>17</v>
      </c>
      <c r="G27" s="11">
        <v>1</v>
      </c>
      <c r="H27" s="12">
        <v>11</v>
      </c>
      <c r="I27" s="12"/>
      <c r="J27" s="24">
        <v>5</v>
      </c>
      <c r="K27" s="14">
        <f>SUM(C27*10,F27*5,G27*5,H27*5,I27*5,J27*5)</f>
        <v>1270</v>
      </c>
      <c r="L27" s="13"/>
      <c r="M27" s="16"/>
      <c r="N27" s="15"/>
    </row>
    <row r="28" spans="1:14" ht="12.75" customHeight="1">
      <c r="A28" s="223"/>
      <c r="B28" s="17" t="s">
        <v>24</v>
      </c>
      <c r="C28" s="18">
        <f>SUM(C23:C27)</f>
        <v>1577</v>
      </c>
      <c r="D28" s="18"/>
      <c r="E28" s="18">
        <f aca="true" t="shared" si="4" ref="E28:M28">SUM(E23:E27)</f>
        <v>20</v>
      </c>
      <c r="F28" s="18">
        <f t="shared" si="4"/>
        <v>410</v>
      </c>
      <c r="G28" s="18">
        <f t="shared" si="4"/>
        <v>12</v>
      </c>
      <c r="H28" s="18">
        <f t="shared" si="4"/>
        <v>215</v>
      </c>
      <c r="I28" s="18">
        <f t="shared" si="4"/>
        <v>0</v>
      </c>
      <c r="J28" s="18">
        <f t="shared" si="4"/>
        <v>194</v>
      </c>
      <c r="K28" s="19">
        <f t="shared" si="4"/>
        <v>19925</v>
      </c>
      <c r="L28" s="18">
        <f t="shared" si="4"/>
        <v>5</v>
      </c>
      <c r="M28" s="18">
        <f t="shared" si="4"/>
        <v>0</v>
      </c>
      <c r="N28" s="20">
        <f>SUM(K23:K27)-L28+M28</f>
        <v>19920</v>
      </c>
    </row>
    <row r="29" spans="1:14" ht="12.75" customHeight="1">
      <c r="A29" s="223">
        <v>42374</v>
      </c>
      <c r="B29" s="10" t="s">
        <v>19</v>
      </c>
      <c r="C29" s="11">
        <v>351</v>
      </c>
      <c r="D29" s="11"/>
      <c r="E29" s="11">
        <v>5</v>
      </c>
      <c r="F29" s="11">
        <v>78</v>
      </c>
      <c r="G29" s="11">
        <v>1</v>
      </c>
      <c r="H29" s="12">
        <v>70</v>
      </c>
      <c r="I29" s="12"/>
      <c r="J29" s="24">
        <v>45</v>
      </c>
      <c r="K29" s="14">
        <f>SUM(C29*10,F29*5,G29*5,H29*5,I29*5,J29*5)</f>
        <v>4480</v>
      </c>
      <c r="L29" s="13"/>
      <c r="M29" s="15"/>
      <c r="N29" s="15"/>
    </row>
    <row r="30" spans="1:14" ht="12.75" customHeight="1">
      <c r="A30" s="223"/>
      <c r="B30" s="10" t="s">
        <v>20</v>
      </c>
      <c r="C30" s="11">
        <v>448</v>
      </c>
      <c r="D30" s="11"/>
      <c r="E30" s="11">
        <v>1</v>
      </c>
      <c r="F30" s="11">
        <v>77</v>
      </c>
      <c r="G30" s="11">
        <v>2</v>
      </c>
      <c r="H30" s="12">
        <v>108</v>
      </c>
      <c r="I30" s="12"/>
      <c r="J30" s="24">
        <v>56</v>
      </c>
      <c r="K30" s="14">
        <f>SUM(C30*10,F30*5,G30*5,H30*5,I30*5,J30*5)</f>
        <v>5695</v>
      </c>
      <c r="L30" s="13"/>
      <c r="M30" s="16">
        <v>10</v>
      </c>
      <c r="N30" s="15"/>
    </row>
    <row r="31" spans="1:14" ht="12.75" customHeight="1">
      <c r="A31" s="223"/>
      <c r="B31" s="10" t="s">
        <v>21</v>
      </c>
      <c r="C31" s="11">
        <v>324</v>
      </c>
      <c r="D31" s="11"/>
      <c r="E31" s="11">
        <v>2</v>
      </c>
      <c r="F31" s="11">
        <v>111</v>
      </c>
      <c r="G31" s="11">
        <v>2</v>
      </c>
      <c r="H31" s="12">
        <v>15</v>
      </c>
      <c r="I31" s="12"/>
      <c r="J31" s="24">
        <v>18</v>
      </c>
      <c r="K31" s="14">
        <f>SUM(C31*10,F31*5,G31*5,H31*5,I31*5,J31*5)</f>
        <v>3970</v>
      </c>
      <c r="L31" s="13"/>
      <c r="M31" s="16"/>
      <c r="N31" s="15"/>
    </row>
    <row r="32" spans="1:14" ht="12.75" customHeight="1">
      <c r="A32" s="223"/>
      <c r="B32" s="10" t="s">
        <v>22</v>
      </c>
      <c r="C32" s="11">
        <v>442</v>
      </c>
      <c r="D32" s="11"/>
      <c r="E32" s="11">
        <v>13</v>
      </c>
      <c r="F32" s="11">
        <v>99</v>
      </c>
      <c r="G32" s="11">
        <v>7</v>
      </c>
      <c r="H32" s="12">
        <v>55</v>
      </c>
      <c r="I32" s="12"/>
      <c r="J32" s="24">
        <v>79</v>
      </c>
      <c r="K32" s="14">
        <f>SUM(C32*10,F32*5,G32*5,H32*5,I32*5,J32*5)</f>
        <v>5620</v>
      </c>
      <c r="L32" s="13"/>
      <c r="M32" s="16"/>
      <c r="N32" s="15"/>
    </row>
    <row r="33" spans="1:14" ht="12.75" customHeight="1">
      <c r="A33" s="223"/>
      <c r="B33" s="10" t="s">
        <v>23</v>
      </c>
      <c r="C33" s="11">
        <v>79</v>
      </c>
      <c r="D33" s="11"/>
      <c r="E33" s="11">
        <v>1</v>
      </c>
      <c r="F33" s="11">
        <v>21</v>
      </c>
      <c r="G33" s="11"/>
      <c r="H33" s="12">
        <v>7</v>
      </c>
      <c r="I33" s="12"/>
      <c r="J33" s="24">
        <v>10</v>
      </c>
      <c r="K33" s="14">
        <f>SUM(C33*10,F33*5,G33*5,H33*5,I33*5,J33*5)</f>
        <v>980</v>
      </c>
      <c r="L33" s="13"/>
      <c r="M33" s="16"/>
      <c r="N33" s="15"/>
    </row>
    <row r="34" spans="1:14" ht="12.75" customHeight="1">
      <c r="A34" s="223"/>
      <c r="B34" s="17" t="s">
        <v>24</v>
      </c>
      <c r="C34" s="18">
        <f>SUM(C29:C33)</f>
        <v>1644</v>
      </c>
      <c r="D34" s="18"/>
      <c r="E34" s="18">
        <f aca="true" t="shared" si="5" ref="E34:M34">SUM(E29:E33)</f>
        <v>22</v>
      </c>
      <c r="F34" s="18">
        <f t="shared" si="5"/>
        <v>386</v>
      </c>
      <c r="G34" s="18">
        <f t="shared" si="5"/>
        <v>12</v>
      </c>
      <c r="H34" s="18">
        <f t="shared" si="5"/>
        <v>255</v>
      </c>
      <c r="I34" s="18">
        <f t="shared" si="5"/>
        <v>0</v>
      </c>
      <c r="J34" s="18">
        <f t="shared" si="5"/>
        <v>208</v>
      </c>
      <c r="K34" s="19">
        <f t="shared" si="5"/>
        <v>20745</v>
      </c>
      <c r="L34" s="18">
        <f t="shared" si="5"/>
        <v>0</v>
      </c>
      <c r="M34" s="18">
        <f t="shared" si="5"/>
        <v>10</v>
      </c>
      <c r="N34" s="20">
        <f>SUM(K29:K33)-L34+M34</f>
        <v>20755</v>
      </c>
    </row>
    <row r="35" spans="1:14" ht="12.75" customHeight="1">
      <c r="A35" s="223">
        <v>42375</v>
      </c>
      <c r="B35" s="10" t="s">
        <v>19</v>
      </c>
      <c r="C35" s="11">
        <v>214</v>
      </c>
      <c r="D35" s="11"/>
      <c r="E35" s="11">
        <v>8</v>
      </c>
      <c r="F35" s="11">
        <v>56</v>
      </c>
      <c r="G35" s="11">
        <v>1</v>
      </c>
      <c r="H35" s="12">
        <v>12</v>
      </c>
      <c r="I35" s="12"/>
      <c r="J35" s="24">
        <v>34</v>
      </c>
      <c r="K35" s="14">
        <f>SUM(C35*10,F35*5,G35*5,H35*5,I35*5,J35*5)</f>
        <v>2655</v>
      </c>
      <c r="L35" s="13"/>
      <c r="M35" s="15"/>
      <c r="N35" s="15"/>
    </row>
    <row r="36" spans="1:14" ht="12.75" customHeight="1">
      <c r="A36" s="223"/>
      <c r="B36" s="10" t="s">
        <v>20</v>
      </c>
      <c r="C36" s="11">
        <v>501</v>
      </c>
      <c r="D36" s="11"/>
      <c r="E36" s="11">
        <v>5</v>
      </c>
      <c r="F36" s="11">
        <v>201</v>
      </c>
      <c r="G36" s="11">
        <v>1</v>
      </c>
      <c r="H36" s="12"/>
      <c r="I36" s="12"/>
      <c r="J36" s="24">
        <v>62</v>
      </c>
      <c r="K36" s="14">
        <f>SUM(C36*10,F36*5,G36*5,H36*5,I36*5,J36*5)</f>
        <v>6330</v>
      </c>
      <c r="L36" s="13"/>
      <c r="M36" s="16"/>
      <c r="N36" s="15"/>
    </row>
    <row r="37" spans="1:14" ht="12.75" customHeight="1">
      <c r="A37" s="223"/>
      <c r="B37" s="10" t="s">
        <v>21</v>
      </c>
      <c r="C37" s="11">
        <v>451</v>
      </c>
      <c r="D37" s="11"/>
      <c r="E37" s="11">
        <v>7</v>
      </c>
      <c r="F37" s="11">
        <v>98</v>
      </c>
      <c r="G37" s="11">
        <v>7</v>
      </c>
      <c r="H37" s="12">
        <v>61</v>
      </c>
      <c r="I37" s="12"/>
      <c r="J37" s="24">
        <v>54</v>
      </c>
      <c r="K37" s="14">
        <f>SUM(C37*10,F37*5,G37*5,H37*5,I37*5,J37*5)</f>
        <v>5610</v>
      </c>
      <c r="L37" s="13"/>
      <c r="M37" s="16"/>
      <c r="N37" s="15"/>
    </row>
    <row r="38" spans="1:14" ht="12.75" customHeight="1">
      <c r="A38" s="223"/>
      <c r="B38" s="10" t="s">
        <v>22</v>
      </c>
      <c r="C38" s="11">
        <v>294</v>
      </c>
      <c r="D38" s="11"/>
      <c r="E38" s="11">
        <v>1</v>
      </c>
      <c r="F38" s="11">
        <v>91</v>
      </c>
      <c r="G38" s="11"/>
      <c r="H38" s="12">
        <v>15</v>
      </c>
      <c r="I38" s="12"/>
      <c r="J38" s="24">
        <v>34</v>
      </c>
      <c r="K38" s="14">
        <f>SUM(C38*10,F38*5,G38*5,H38*5,I38*5,J38*5)</f>
        <v>3640</v>
      </c>
      <c r="L38" s="13"/>
      <c r="M38" s="16"/>
      <c r="N38" s="15"/>
    </row>
    <row r="39" spans="1:14" ht="12.75" customHeight="1">
      <c r="A39" s="223"/>
      <c r="B39" s="10" t="s">
        <v>23</v>
      </c>
      <c r="C39" s="11">
        <v>68</v>
      </c>
      <c r="D39" s="11"/>
      <c r="E39" s="11">
        <v>3</v>
      </c>
      <c r="F39" s="11">
        <v>12</v>
      </c>
      <c r="G39" s="11"/>
      <c r="H39" s="12">
        <v>21</v>
      </c>
      <c r="I39" s="12"/>
      <c r="J39" s="24">
        <v>9</v>
      </c>
      <c r="K39" s="14">
        <f>SUM(C39*10,F39*5,G39*5,H39*5,I39*5,J39*5)</f>
        <v>890</v>
      </c>
      <c r="L39" s="13"/>
      <c r="M39" s="16"/>
      <c r="N39" s="15"/>
    </row>
    <row r="40" spans="1:14" ht="12.75" customHeight="1">
      <c r="A40" s="223"/>
      <c r="B40" s="17" t="s">
        <v>24</v>
      </c>
      <c r="C40" s="18">
        <f>SUM(C35:C39)</f>
        <v>1528</v>
      </c>
      <c r="D40" s="18"/>
      <c r="E40" s="18">
        <f aca="true" t="shared" si="6" ref="E40:M40">SUM(E35:E39)</f>
        <v>24</v>
      </c>
      <c r="F40" s="18">
        <f t="shared" si="6"/>
        <v>458</v>
      </c>
      <c r="G40" s="18">
        <f t="shared" si="6"/>
        <v>9</v>
      </c>
      <c r="H40" s="18">
        <f t="shared" si="6"/>
        <v>109</v>
      </c>
      <c r="I40" s="18">
        <f t="shared" si="6"/>
        <v>0</v>
      </c>
      <c r="J40" s="18">
        <f t="shared" si="6"/>
        <v>193</v>
      </c>
      <c r="K40" s="19">
        <f t="shared" si="6"/>
        <v>19125</v>
      </c>
      <c r="L40" s="18">
        <f t="shared" si="6"/>
        <v>0</v>
      </c>
      <c r="M40" s="18">
        <f t="shared" si="6"/>
        <v>0</v>
      </c>
      <c r="N40" s="20">
        <f>SUM(K35:K39)-L40+M40</f>
        <v>19125</v>
      </c>
    </row>
    <row r="41" spans="1:14" ht="12.75" customHeight="1">
      <c r="A41" s="223">
        <v>42376</v>
      </c>
      <c r="B41" s="10" t="s">
        <v>19</v>
      </c>
      <c r="C41" s="11">
        <v>580</v>
      </c>
      <c r="D41" s="11"/>
      <c r="E41" s="11">
        <v>3</v>
      </c>
      <c r="F41" s="11">
        <v>82</v>
      </c>
      <c r="G41" s="11">
        <v>4</v>
      </c>
      <c r="H41" s="12">
        <v>147</v>
      </c>
      <c r="I41" s="12"/>
      <c r="J41" s="24">
        <v>57</v>
      </c>
      <c r="K41" s="14">
        <f>SUM(C41*10,F41*5,G41*5,H41*5,I41*5,J41*5)</f>
        <v>7250</v>
      </c>
      <c r="L41" s="13"/>
      <c r="M41" s="15"/>
      <c r="N41" s="15"/>
    </row>
    <row r="42" spans="1:14" ht="12.75" customHeight="1">
      <c r="A42" s="223"/>
      <c r="B42" s="10" t="s">
        <v>20</v>
      </c>
      <c r="C42" s="11">
        <v>447</v>
      </c>
      <c r="D42" s="11"/>
      <c r="E42" s="11">
        <v>4</v>
      </c>
      <c r="F42" s="11">
        <v>125</v>
      </c>
      <c r="G42" s="11">
        <v>7</v>
      </c>
      <c r="H42" s="12">
        <v>47</v>
      </c>
      <c r="I42" s="12"/>
      <c r="J42" s="24">
        <v>33</v>
      </c>
      <c r="K42" s="14">
        <f>SUM(C42*10,F42*5,G42*5,H42*5,I42*5,J42*5)</f>
        <v>5530</v>
      </c>
      <c r="L42" s="13"/>
      <c r="M42" s="16">
        <v>5</v>
      </c>
      <c r="N42" s="15"/>
    </row>
    <row r="43" spans="1:14" ht="12.75" customHeight="1">
      <c r="A43" s="223"/>
      <c r="B43" s="10" t="s">
        <v>21</v>
      </c>
      <c r="C43" s="11">
        <v>605</v>
      </c>
      <c r="D43" s="11"/>
      <c r="E43" s="11">
        <v>4</v>
      </c>
      <c r="F43" s="11">
        <v>161</v>
      </c>
      <c r="G43" s="11">
        <v>8</v>
      </c>
      <c r="H43" s="12">
        <v>35</v>
      </c>
      <c r="I43" s="12"/>
      <c r="J43" s="24">
        <v>83</v>
      </c>
      <c r="K43" s="14">
        <f>SUM(C43*10,F43*5,G43*5,H43*5,I43*5,J43*5)</f>
        <v>7485</v>
      </c>
      <c r="L43" s="13"/>
      <c r="M43" s="16">
        <v>10</v>
      </c>
      <c r="N43" s="15"/>
    </row>
    <row r="44" spans="1:14" ht="12.75" customHeight="1">
      <c r="A44" s="223"/>
      <c r="B44" s="10" t="s">
        <v>22</v>
      </c>
      <c r="C44" s="11">
        <v>298</v>
      </c>
      <c r="D44" s="11"/>
      <c r="E44" s="11">
        <v>4</v>
      </c>
      <c r="F44" s="11">
        <v>73</v>
      </c>
      <c r="G44" s="11">
        <v>41</v>
      </c>
      <c r="H44" s="12">
        <v>4</v>
      </c>
      <c r="I44" s="12"/>
      <c r="J44" s="24">
        <v>42</v>
      </c>
      <c r="K44" s="14">
        <f>SUM(C44*10,F44*5,G44*5,H44*5,I44*5,J44*5)</f>
        <v>3780</v>
      </c>
      <c r="L44" s="13"/>
      <c r="M44" s="16"/>
      <c r="N44" s="15"/>
    </row>
    <row r="45" spans="1:14" ht="12.75" customHeight="1">
      <c r="A45" s="223"/>
      <c r="B45" s="10" t="s">
        <v>23</v>
      </c>
      <c r="C45" s="11">
        <v>82</v>
      </c>
      <c r="D45" s="11"/>
      <c r="E45" s="11">
        <v>3</v>
      </c>
      <c r="F45" s="11">
        <v>23</v>
      </c>
      <c r="G45" s="11"/>
      <c r="H45" s="12">
        <v>13</v>
      </c>
      <c r="I45" s="12"/>
      <c r="J45" s="24">
        <v>15</v>
      </c>
      <c r="K45" s="14">
        <f>SUM(C45*10,F45*5,G45*5,H45*5,I45*5,J45*5)</f>
        <v>1075</v>
      </c>
      <c r="L45" s="13"/>
      <c r="M45" s="16">
        <v>5</v>
      </c>
      <c r="N45" s="15"/>
    </row>
    <row r="46" spans="1:14" ht="12.75" customHeight="1">
      <c r="A46" s="223"/>
      <c r="B46" s="17" t="s">
        <v>24</v>
      </c>
      <c r="C46" s="18">
        <f>SUM(C41:C45)</f>
        <v>2012</v>
      </c>
      <c r="D46" s="18"/>
      <c r="E46" s="18">
        <f aca="true" t="shared" si="7" ref="E46:M46">SUM(E41:E45)</f>
        <v>18</v>
      </c>
      <c r="F46" s="18">
        <f t="shared" si="7"/>
        <v>464</v>
      </c>
      <c r="G46" s="18">
        <f t="shared" si="7"/>
        <v>60</v>
      </c>
      <c r="H46" s="18">
        <f t="shared" si="7"/>
        <v>246</v>
      </c>
      <c r="I46" s="18">
        <f t="shared" si="7"/>
        <v>0</v>
      </c>
      <c r="J46" s="18">
        <f t="shared" si="7"/>
        <v>230</v>
      </c>
      <c r="K46" s="19">
        <f t="shared" si="7"/>
        <v>25120</v>
      </c>
      <c r="L46" s="18">
        <f t="shared" si="7"/>
        <v>0</v>
      </c>
      <c r="M46" s="18">
        <f t="shared" si="7"/>
        <v>20</v>
      </c>
      <c r="N46" s="20">
        <f>SUM(K41:K45)-L46+M46</f>
        <v>25140</v>
      </c>
    </row>
    <row r="47" spans="1:14" ht="12.75" customHeight="1">
      <c r="A47" s="223">
        <v>42377</v>
      </c>
      <c r="B47" s="10" t="s">
        <v>19</v>
      </c>
      <c r="C47" s="11">
        <v>663</v>
      </c>
      <c r="D47" s="11"/>
      <c r="E47" s="11">
        <v>6</v>
      </c>
      <c r="F47" s="11">
        <v>131</v>
      </c>
      <c r="G47" s="11">
        <v>2</v>
      </c>
      <c r="H47" s="12">
        <v>100</v>
      </c>
      <c r="I47" s="12">
        <v>3</v>
      </c>
      <c r="J47" s="24">
        <v>59</v>
      </c>
      <c r="K47" s="14">
        <f>SUM(C47*10,F47*5,G47*5,H47*5,I47*5,J47*5)</f>
        <v>8105</v>
      </c>
      <c r="L47" s="13"/>
      <c r="M47" s="15">
        <v>25</v>
      </c>
      <c r="N47" s="15"/>
    </row>
    <row r="48" spans="1:14" ht="12.75" customHeight="1">
      <c r="A48" s="223"/>
      <c r="B48" s="10" t="s">
        <v>20</v>
      </c>
      <c r="C48" s="11">
        <v>851</v>
      </c>
      <c r="D48" s="11"/>
      <c r="E48" s="11">
        <v>5</v>
      </c>
      <c r="F48" s="11">
        <v>103</v>
      </c>
      <c r="G48" s="11">
        <v>10</v>
      </c>
      <c r="H48" s="12">
        <v>183</v>
      </c>
      <c r="I48" s="12"/>
      <c r="J48" s="24">
        <v>91</v>
      </c>
      <c r="K48" s="14">
        <f>SUM(C48*10,F48*5,G48*5,H48*5,I48*5,J48*5)</f>
        <v>10445</v>
      </c>
      <c r="L48" s="13"/>
      <c r="M48" s="16">
        <v>5</v>
      </c>
      <c r="N48" s="15"/>
    </row>
    <row r="49" spans="1:14" ht="12.75" customHeight="1">
      <c r="A49" s="223"/>
      <c r="B49" s="10" t="s">
        <v>21</v>
      </c>
      <c r="C49" s="11">
        <v>567</v>
      </c>
      <c r="D49" s="11"/>
      <c r="E49" s="11">
        <v>2</v>
      </c>
      <c r="F49" s="11">
        <v>174</v>
      </c>
      <c r="G49" s="11">
        <v>6</v>
      </c>
      <c r="H49" s="12">
        <v>28</v>
      </c>
      <c r="I49" s="12"/>
      <c r="J49" s="24">
        <v>104</v>
      </c>
      <c r="K49" s="14">
        <f>SUM(C49*10,F49*5,G49*5,H49*5,I49*5,J49*5)</f>
        <v>7230</v>
      </c>
      <c r="L49" s="13"/>
      <c r="M49" s="16"/>
      <c r="N49" s="15"/>
    </row>
    <row r="50" spans="1:14" ht="12.75" customHeight="1">
      <c r="A50" s="223"/>
      <c r="B50" s="10" t="s">
        <v>22</v>
      </c>
      <c r="C50" s="11">
        <v>433</v>
      </c>
      <c r="D50" s="11"/>
      <c r="E50" s="11">
        <v>3</v>
      </c>
      <c r="F50" s="11">
        <v>112</v>
      </c>
      <c r="G50" s="11"/>
      <c r="H50" s="12">
        <v>31</v>
      </c>
      <c r="I50" s="12"/>
      <c r="J50" s="24">
        <v>46</v>
      </c>
      <c r="K50" s="14">
        <f>SUM(C50*10,F50*5,G50*5,H50*5,I50*5,J50*5)</f>
        <v>5275</v>
      </c>
      <c r="L50" s="13"/>
      <c r="M50" s="16"/>
      <c r="N50" s="15"/>
    </row>
    <row r="51" spans="1:14" ht="12.75" customHeight="1">
      <c r="A51" s="223"/>
      <c r="B51" s="10" t="s">
        <v>23</v>
      </c>
      <c r="C51" s="11">
        <v>138</v>
      </c>
      <c r="D51" s="11"/>
      <c r="E51" s="11">
        <v>1</v>
      </c>
      <c r="F51" s="11">
        <v>20</v>
      </c>
      <c r="G51" s="11"/>
      <c r="H51" s="12">
        <v>27</v>
      </c>
      <c r="I51" s="12"/>
      <c r="J51" s="24">
        <v>16</v>
      </c>
      <c r="K51" s="14">
        <f>SUM(C51*10,F51*5,G51*5,H51*5,I51*5,J51*5)</f>
        <v>1695</v>
      </c>
      <c r="L51" s="13"/>
      <c r="M51" s="16"/>
      <c r="N51" s="15"/>
    </row>
    <row r="52" spans="1:14" ht="12.75" customHeight="1">
      <c r="A52" s="223"/>
      <c r="B52" s="17" t="s">
        <v>24</v>
      </c>
      <c r="C52" s="18">
        <f>SUM(C47:C51)</f>
        <v>2652</v>
      </c>
      <c r="D52" s="18"/>
      <c r="E52" s="18">
        <f aca="true" t="shared" si="8" ref="E52:M52">SUM(E47:E51)</f>
        <v>17</v>
      </c>
      <c r="F52" s="18">
        <f t="shared" si="8"/>
        <v>540</v>
      </c>
      <c r="G52" s="18">
        <f t="shared" si="8"/>
        <v>18</v>
      </c>
      <c r="H52" s="18">
        <f t="shared" si="8"/>
        <v>369</v>
      </c>
      <c r="I52" s="18">
        <f t="shared" si="8"/>
        <v>3</v>
      </c>
      <c r="J52" s="18">
        <f t="shared" si="8"/>
        <v>316</v>
      </c>
      <c r="K52" s="19">
        <f t="shared" si="8"/>
        <v>32750</v>
      </c>
      <c r="L52" s="18">
        <f t="shared" si="8"/>
        <v>0</v>
      </c>
      <c r="M52" s="18">
        <f t="shared" si="8"/>
        <v>30</v>
      </c>
      <c r="N52" s="20">
        <f>SUM(K47:K51)-L52+M52</f>
        <v>32780</v>
      </c>
    </row>
    <row r="53" spans="1:14" ht="12.75" customHeight="1">
      <c r="A53" s="224" t="s">
        <v>25</v>
      </c>
      <c r="B53" s="224">
        <v>920</v>
      </c>
      <c r="C53" s="21">
        <f>SUM(C52,C46,C40,C34,C28,C22,C16)</f>
        <v>14218</v>
      </c>
      <c r="D53" s="21"/>
      <c r="E53" s="21">
        <f aca="true" t="shared" si="9" ref="E53:J53">SUM(E52,E46,E40,E34,E28,E22,E16)</f>
        <v>141</v>
      </c>
      <c r="F53" s="21">
        <f t="shared" si="9"/>
        <v>3440</v>
      </c>
      <c r="G53" s="21">
        <f t="shared" si="9"/>
        <v>134</v>
      </c>
      <c r="H53" s="21">
        <f t="shared" si="9"/>
        <v>1535</v>
      </c>
      <c r="I53" s="21">
        <f t="shared" si="9"/>
        <v>3</v>
      </c>
      <c r="J53" s="21">
        <f t="shared" si="9"/>
        <v>1558</v>
      </c>
      <c r="K53" s="22">
        <f>SUM(K16,K22,K28,K34,K40,K46,K52)</f>
        <v>175530</v>
      </c>
      <c r="L53" s="21">
        <f>SUM(L16,L22,L28,L34,L40,L46,L52)</f>
        <v>33</v>
      </c>
      <c r="M53" s="21">
        <f>SUM(M16,M22,M28,M34,M40,M46,M52)</f>
        <v>64</v>
      </c>
      <c r="N53" s="21">
        <f>SUM(N16,N22,N28,N34,N40,N46,N52)</f>
        <v>175561</v>
      </c>
    </row>
    <row r="54" spans="1:14" ht="12.75" customHeight="1">
      <c r="A54" s="223">
        <v>42378</v>
      </c>
      <c r="B54" s="10" t="s">
        <v>19</v>
      </c>
      <c r="C54" s="11">
        <v>324</v>
      </c>
      <c r="D54" s="11"/>
      <c r="E54" s="11">
        <v>6</v>
      </c>
      <c r="F54" s="11">
        <v>94</v>
      </c>
      <c r="G54" s="11">
        <v>3</v>
      </c>
      <c r="H54" s="12">
        <v>23</v>
      </c>
      <c r="I54" s="12"/>
      <c r="J54" s="24">
        <v>36</v>
      </c>
      <c r="K54" s="14">
        <f>SUM(C54*10,F54*5,G54*5,H54*5,I54*5,J54*5)</f>
        <v>4020</v>
      </c>
      <c r="L54" s="13"/>
      <c r="M54" s="15"/>
      <c r="N54" s="15"/>
    </row>
    <row r="55" spans="1:19" ht="12.75" customHeight="1">
      <c r="A55" s="223"/>
      <c r="B55" s="10" t="s">
        <v>20</v>
      </c>
      <c r="C55" s="11">
        <v>206</v>
      </c>
      <c r="D55" s="11"/>
      <c r="E55" s="11">
        <v>7</v>
      </c>
      <c r="F55" s="11">
        <v>49</v>
      </c>
      <c r="G55" s="11"/>
      <c r="H55" s="12">
        <v>46</v>
      </c>
      <c r="I55" s="12"/>
      <c r="J55" s="24">
        <v>16</v>
      </c>
      <c r="K55" s="14">
        <f>SUM(C55*10,F55*5,G55*5,H55*5,I55*5,J55*5)</f>
        <v>2615</v>
      </c>
      <c r="L55" s="13"/>
      <c r="M55" s="16">
        <v>20</v>
      </c>
      <c r="N55" s="15"/>
      <c r="S55" t="s">
        <v>26</v>
      </c>
    </row>
    <row r="56" spans="1:14" ht="12.75" customHeight="1">
      <c r="A56" s="223"/>
      <c r="B56" s="10" t="s">
        <v>21</v>
      </c>
      <c r="C56" s="11">
        <v>209</v>
      </c>
      <c r="D56" s="11"/>
      <c r="E56" s="11">
        <v>2</v>
      </c>
      <c r="F56" s="11">
        <v>50</v>
      </c>
      <c r="G56" s="11">
        <v>3</v>
      </c>
      <c r="H56" s="12">
        <v>55</v>
      </c>
      <c r="I56" s="12"/>
      <c r="J56" s="24">
        <v>25</v>
      </c>
      <c r="K56" s="14">
        <f>SUM(C56*10,F56*5,G56*5,H56*5,I56*5,J56*5)</f>
        <v>2755</v>
      </c>
      <c r="L56" s="13"/>
      <c r="M56" s="16"/>
      <c r="N56" s="15"/>
    </row>
    <row r="57" spans="1:14" ht="12.75" customHeight="1">
      <c r="A57" s="223"/>
      <c r="B57" s="10" t="s">
        <v>22</v>
      </c>
      <c r="C57" s="11">
        <v>176</v>
      </c>
      <c r="D57" s="11"/>
      <c r="E57" s="11">
        <v>2</v>
      </c>
      <c r="F57" s="11">
        <v>60</v>
      </c>
      <c r="G57" s="11"/>
      <c r="H57" s="12">
        <v>35</v>
      </c>
      <c r="I57" s="12"/>
      <c r="J57" s="24">
        <v>19</v>
      </c>
      <c r="K57" s="14">
        <f>SUM(C57*10,F57*5,G57*5,H57*5,I57*5,J57*5)</f>
        <v>2330</v>
      </c>
      <c r="L57" s="13"/>
      <c r="M57" s="16"/>
      <c r="N57" s="15"/>
    </row>
    <row r="58" spans="1:14" ht="12.75" customHeight="1">
      <c r="A58" s="223"/>
      <c r="B58" s="10" t="s">
        <v>23</v>
      </c>
      <c r="C58" s="11">
        <v>54</v>
      </c>
      <c r="D58" s="11"/>
      <c r="E58" s="11">
        <v>4</v>
      </c>
      <c r="F58" s="11">
        <v>27</v>
      </c>
      <c r="G58" s="11"/>
      <c r="H58" s="12">
        <v>6</v>
      </c>
      <c r="I58" s="12"/>
      <c r="J58" s="24">
        <v>3</v>
      </c>
      <c r="K58" s="14">
        <f>SUM(C58*10,F58*5,G58*5,H58*5,I58*5,J58*5)</f>
        <v>720</v>
      </c>
      <c r="L58" s="13"/>
      <c r="M58" s="16"/>
      <c r="N58" s="15"/>
    </row>
    <row r="59" spans="1:14" ht="12.75" customHeight="1">
      <c r="A59" s="223"/>
      <c r="B59" s="17" t="s">
        <v>24</v>
      </c>
      <c r="C59" s="18">
        <f>SUM(C54:C58)</f>
        <v>969</v>
      </c>
      <c r="D59" s="18"/>
      <c r="E59" s="18">
        <f aca="true" t="shared" si="10" ref="E59:M59">SUM(E54:E58)</f>
        <v>21</v>
      </c>
      <c r="F59" s="18">
        <f t="shared" si="10"/>
        <v>280</v>
      </c>
      <c r="G59" s="18">
        <f t="shared" si="10"/>
        <v>6</v>
      </c>
      <c r="H59" s="18">
        <f t="shared" si="10"/>
        <v>165</v>
      </c>
      <c r="I59" s="18">
        <f t="shared" si="10"/>
        <v>0</v>
      </c>
      <c r="J59" s="18">
        <f t="shared" si="10"/>
        <v>99</v>
      </c>
      <c r="K59" s="19">
        <f t="shared" si="10"/>
        <v>12440</v>
      </c>
      <c r="L59" s="18">
        <f t="shared" si="10"/>
        <v>0</v>
      </c>
      <c r="M59" s="18">
        <f t="shared" si="10"/>
        <v>20</v>
      </c>
      <c r="N59" s="20">
        <f>SUM(K54:K58)-L59+M59</f>
        <v>12460</v>
      </c>
    </row>
    <row r="60" spans="1:14" ht="12.75" customHeight="1">
      <c r="A60" s="223">
        <v>42379</v>
      </c>
      <c r="B60" s="10" t="s">
        <v>19</v>
      </c>
      <c r="C60" s="11">
        <v>153</v>
      </c>
      <c r="D60" s="11"/>
      <c r="E60" s="11">
        <v>24</v>
      </c>
      <c r="F60" s="11">
        <v>31</v>
      </c>
      <c r="G60" s="11"/>
      <c r="H60" s="12">
        <v>18</v>
      </c>
      <c r="I60" s="12"/>
      <c r="J60" s="24">
        <v>21</v>
      </c>
      <c r="K60" s="14">
        <f>SUM(C60*10,F60*5,G60*5,H60*5,I60*5,J60*5)</f>
        <v>1880</v>
      </c>
      <c r="L60" s="13"/>
      <c r="M60" s="15"/>
      <c r="N60" s="15"/>
    </row>
    <row r="61" spans="1:14" ht="12.75" customHeight="1">
      <c r="A61" s="223"/>
      <c r="B61" s="10" t="s">
        <v>20</v>
      </c>
      <c r="C61" s="11">
        <v>433</v>
      </c>
      <c r="D61" s="11"/>
      <c r="E61" s="11"/>
      <c r="F61" s="11">
        <v>94</v>
      </c>
      <c r="G61" s="11"/>
      <c r="H61" s="12">
        <v>28</v>
      </c>
      <c r="I61" s="12"/>
      <c r="J61" s="24">
        <v>35</v>
      </c>
      <c r="K61" s="14">
        <f>SUM(C61*10,F61*5,G61*5,H61*5,I61*5,J61*5)</f>
        <v>5115</v>
      </c>
      <c r="L61" s="13"/>
      <c r="M61" s="16"/>
      <c r="N61" s="15"/>
    </row>
    <row r="62" spans="1:14" ht="12.75" customHeight="1">
      <c r="A62" s="223"/>
      <c r="B62" s="10" t="s">
        <v>21</v>
      </c>
      <c r="C62" s="11">
        <v>446</v>
      </c>
      <c r="D62" s="11"/>
      <c r="E62" s="11"/>
      <c r="F62" s="11">
        <v>129</v>
      </c>
      <c r="G62" s="11">
        <v>6</v>
      </c>
      <c r="H62" s="12">
        <v>22</v>
      </c>
      <c r="I62" s="12"/>
      <c r="J62" s="24">
        <v>45</v>
      </c>
      <c r="K62" s="14">
        <f>SUM(C62*10,F62*5,G62*5,H62*5,I62*5,J62*5)</f>
        <v>5470</v>
      </c>
      <c r="L62" s="13">
        <v>10</v>
      </c>
      <c r="M62" s="16"/>
      <c r="N62" s="15"/>
    </row>
    <row r="63" spans="1:14" ht="12.75" customHeight="1">
      <c r="A63" s="223"/>
      <c r="B63" s="10" t="s">
        <v>22</v>
      </c>
      <c r="C63" s="11">
        <v>184</v>
      </c>
      <c r="D63" s="11"/>
      <c r="E63" s="11">
        <v>11</v>
      </c>
      <c r="F63" s="11">
        <v>57</v>
      </c>
      <c r="G63" s="11">
        <v>3</v>
      </c>
      <c r="H63" s="12">
        <v>26</v>
      </c>
      <c r="I63" s="12"/>
      <c r="J63" s="24">
        <v>17</v>
      </c>
      <c r="K63" s="14">
        <f>SUM(C63*10,F63*5,G63*5,H63*5,I63*5,J63*5)</f>
        <v>2355</v>
      </c>
      <c r="L63" s="13"/>
      <c r="M63" s="16"/>
      <c r="N63" s="15"/>
    </row>
    <row r="64" spans="1:14" ht="12.75" customHeight="1">
      <c r="A64" s="223"/>
      <c r="B64" s="10" t="s">
        <v>23</v>
      </c>
      <c r="C64" s="11">
        <v>37</v>
      </c>
      <c r="D64" s="11"/>
      <c r="E64" s="11">
        <v>3</v>
      </c>
      <c r="F64" s="11">
        <v>18</v>
      </c>
      <c r="G64" s="11"/>
      <c r="H64" s="12">
        <v>8</v>
      </c>
      <c r="I64" s="12"/>
      <c r="J64" s="24">
        <v>8</v>
      </c>
      <c r="K64" s="14">
        <f>SUM(C64*10,F64*5,G64*5,H64*5,I64*5,J64*5)</f>
        <v>540</v>
      </c>
      <c r="L64" s="13"/>
      <c r="M64" s="16"/>
      <c r="N64" s="15"/>
    </row>
    <row r="65" spans="1:14" ht="12.75" customHeight="1">
      <c r="A65" s="223"/>
      <c r="B65" s="17" t="s">
        <v>24</v>
      </c>
      <c r="C65" s="18">
        <f>SUM(C60:C64)</f>
        <v>1253</v>
      </c>
      <c r="D65" s="18"/>
      <c r="E65" s="18">
        <f aca="true" t="shared" si="11" ref="E65:M65">SUM(E60:E64)</f>
        <v>38</v>
      </c>
      <c r="F65" s="18">
        <f t="shared" si="11"/>
        <v>329</v>
      </c>
      <c r="G65" s="18">
        <f t="shared" si="11"/>
        <v>9</v>
      </c>
      <c r="H65" s="18">
        <f t="shared" si="11"/>
        <v>102</v>
      </c>
      <c r="I65" s="18">
        <f t="shared" si="11"/>
        <v>0</v>
      </c>
      <c r="J65" s="18">
        <f t="shared" si="11"/>
        <v>126</v>
      </c>
      <c r="K65" s="19">
        <f t="shared" si="11"/>
        <v>15360</v>
      </c>
      <c r="L65" s="18">
        <f t="shared" si="11"/>
        <v>10</v>
      </c>
      <c r="M65" s="18">
        <f t="shared" si="11"/>
        <v>0</v>
      </c>
      <c r="N65" s="20">
        <f>SUM(K60:K64)-L65+M65</f>
        <v>15350</v>
      </c>
    </row>
    <row r="66" spans="1:14" ht="12.75" customHeight="1">
      <c r="A66" s="223">
        <v>42380</v>
      </c>
      <c r="B66" s="10" t="s">
        <v>19</v>
      </c>
      <c r="C66" s="11">
        <v>197</v>
      </c>
      <c r="D66" s="11"/>
      <c r="E66" s="11">
        <v>1</v>
      </c>
      <c r="F66" s="11">
        <v>51</v>
      </c>
      <c r="G66" s="11">
        <v>4</v>
      </c>
      <c r="H66" s="12">
        <v>32</v>
      </c>
      <c r="I66" s="12"/>
      <c r="J66" s="24">
        <v>21</v>
      </c>
      <c r="K66" s="14">
        <f>SUM(C66*10,F66*5,G66*5,H66*5,I66*5,J66*5)</f>
        <v>2510</v>
      </c>
      <c r="L66" s="13"/>
      <c r="M66" s="15"/>
      <c r="N66" s="15"/>
    </row>
    <row r="67" spans="1:14" ht="12.75" customHeight="1">
      <c r="A67" s="223"/>
      <c r="B67" s="10" t="s">
        <v>20</v>
      </c>
      <c r="C67" s="11">
        <v>358</v>
      </c>
      <c r="D67" s="11"/>
      <c r="E67" s="11">
        <v>4</v>
      </c>
      <c r="F67" s="11">
        <v>67</v>
      </c>
      <c r="G67" s="11">
        <v>3</v>
      </c>
      <c r="H67" s="12">
        <v>95</v>
      </c>
      <c r="I67" s="12"/>
      <c r="J67" s="24">
        <v>38</v>
      </c>
      <c r="K67" s="14">
        <f>SUM(C67*10,F67*5,G67*5,H67*5,I67*5,J67*5)</f>
        <v>4595</v>
      </c>
      <c r="L67" s="13"/>
      <c r="M67" s="16"/>
      <c r="N67" s="15"/>
    </row>
    <row r="68" spans="1:14" ht="12.75" customHeight="1">
      <c r="A68" s="223"/>
      <c r="B68" s="10" t="s">
        <v>21</v>
      </c>
      <c r="C68" s="11">
        <v>416</v>
      </c>
      <c r="D68" s="11"/>
      <c r="E68" s="11">
        <v>4</v>
      </c>
      <c r="F68" s="11">
        <v>95</v>
      </c>
      <c r="G68" s="11">
        <v>4</v>
      </c>
      <c r="H68" s="12">
        <v>85</v>
      </c>
      <c r="I68" s="12"/>
      <c r="J68" s="24">
        <v>32</v>
      </c>
      <c r="K68" s="14">
        <f>SUM(C68*10,F68*5,G68*5,H68*5,I68*5,J68*5)</f>
        <v>5240</v>
      </c>
      <c r="L68" s="13"/>
      <c r="M68" s="16"/>
      <c r="N68" s="15"/>
    </row>
    <row r="69" spans="1:14" ht="12.75" customHeight="1">
      <c r="A69" s="223"/>
      <c r="B69" s="10" t="s">
        <v>22</v>
      </c>
      <c r="C69" s="11">
        <v>213</v>
      </c>
      <c r="D69" s="11"/>
      <c r="E69" s="11">
        <v>3</v>
      </c>
      <c r="F69" s="11">
        <v>51</v>
      </c>
      <c r="G69" s="11"/>
      <c r="H69" s="12">
        <v>23</v>
      </c>
      <c r="I69" s="12"/>
      <c r="J69" s="24">
        <v>16</v>
      </c>
      <c r="K69" s="14">
        <f>SUM(C69*10,F69*5,G69*5,H69*5,I69*5,J69*5)</f>
        <v>2580</v>
      </c>
      <c r="L69" s="13"/>
      <c r="M69" s="16"/>
      <c r="N69" s="15"/>
    </row>
    <row r="70" spans="1:14" ht="12.75" customHeight="1">
      <c r="A70" s="223"/>
      <c r="B70" s="10" t="s">
        <v>23</v>
      </c>
      <c r="C70" s="11">
        <v>45</v>
      </c>
      <c r="D70" s="11"/>
      <c r="E70" s="11"/>
      <c r="F70" s="11">
        <v>20</v>
      </c>
      <c r="G70" s="11"/>
      <c r="H70" s="12">
        <v>2</v>
      </c>
      <c r="I70" s="12"/>
      <c r="J70" s="24">
        <v>12</v>
      </c>
      <c r="K70" s="14">
        <f>SUM(C70*10,F70*5,G70*5,H70*5,I70*5,J70*5)</f>
        <v>620</v>
      </c>
      <c r="L70" s="13"/>
      <c r="M70" s="16"/>
      <c r="N70" s="15"/>
    </row>
    <row r="71" spans="1:14" ht="12.75" customHeight="1">
      <c r="A71" s="223"/>
      <c r="B71" s="17" t="s">
        <v>24</v>
      </c>
      <c r="C71" s="18">
        <f>SUM(C66:C70)</f>
        <v>1229</v>
      </c>
      <c r="D71" s="18"/>
      <c r="E71" s="18">
        <f aca="true" t="shared" si="12" ref="E71:M71">SUM(E66:E70)</f>
        <v>12</v>
      </c>
      <c r="F71" s="18">
        <f t="shared" si="12"/>
        <v>284</v>
      </c>
      <c r="G71" s="18">
        <f t="shared" si="12"/>
        <v>11</v>
      </c>
      <c r="H71" s="18">
        <f t="shared" si="12"/>
        <v>237</v>
      </c>
      <c r="I71" s="18">
        <f t="shared" si="12"/>
        <v>0</v>
      </c>
      <c r="J71" s="18">
        <f t="shared" si="12"/>
        <v>119</v>
      </c>
      <c r="K71" s="19">
        <f t="shared" si="12"/>
        <v>15545</v>
      </c>
      <c r="L71" s="18">
        <f t="shared" si="12"/>
        <v>0</v>
      </c>
      <c r="M71" s="18">
        <f t="shared" si="12"/>
        <v>0</v>
      </c>
      <c r="N71" s="20">
        <f>SUM(K66:K70)-L71+M71</f>
        <v>15545</v>
      </c>
    </row>
    <row r="72" spans="1:14" ht="12.75" customHeight="1">
      <c r="A72" s="223">
        <v>42747</v>
      </c>
      <c r="B72" s="10" t="s">
        <v>19</v>
      </c>
      <c r="C72" s="11">
        <v>69</v>
      </c>
      <c r="D72" s="11"/>
      <c r="E72" s="11">
        <v>2</v>
      </c>
      <c r="F72" s="11">
        <v>15</v>
      </c>
      <c r="G72" s="11"/>
      <c r="H72" s="12">
        <v>12</v>
      </c>
      <c r="I72" s="12"/>
      <c r="J72" s="24">
        <v>9</v>
      </c>
      <c r="K72" s="14">
        <f>SUM(C72*10,F72*5,G72*5,H72*5,I72*5,J72*5)</f>
        <v>870</v>
      </c>
      <c r="L72" s="13"/>
      <c r="M72" s="15"/>
      <c r="N72" s="15"/>
    </row>
    <row r="73" spans="1:14" ht="12.75" customHeight="1">
      <c r="A73" s="223"/>
      <c r="B73" s="10" t="s">
        <v>20</v>
      </c>
      <c r="C73" s="11">
        <v>324</v>
      </c>
      <c r="D73" s="11"/>
      <c r="E73" s="11">
        <v>2</v>
      </c>
      <c r="F73" s="11">
        <v>94</v>
      </c>
      <c r="G73" s="11"/>
      <c r="H73" s="12">
        <v>29</v>
      </c>
      <c r="I73" s="12"/>
      <c r="J73" s="24">
        <v>39</v>
      </c>
      <c r="K73" s="14">
        <f>SUM(C73*10,F73*5,G73*5,H73*5,I73*5,J73*5)</f>
        <v>4050</v>
      </c>
      <c r="L73" s="13"/>
      <c r="M73" s="16">
        <v>5</v>
      </c>
      <c r="N73" s="15"/>
    </row>
    <row r="74" spans="1:14" ht="12.75" customHeight="1">
      <c r="A74" s="223"/>
      <c r="B74" s="10" t="s">
        <v>21</v>
      </c>
      <c r="C74" s="11">
        <v>384</v>
      </c>
      <c r="D74" s="11"/>
      <c r="E74" s="11">
        <v>2</v>
      </c>
      <c r="F74" s="11">
        <v>70</v>
      </c>
      <c r="G74" s="11">
        <v>1</v>
      </c>
      <c r="H74" s="12">
        <v>117</v>
      </c>
      <c r="I74" s="12"/>
      <c r="J74" s="24">
        <v>47</v>
      </c>
      <c r="K74" s="14">
        <f>SUM(C74*10,F74*5,G74*5,H74*5,I74*5,J74*5)</f>
        <v>5015</v>
      </c>
      <c r="L74" s="13"/>
      <c r="M74" s="16">
        <v>20</v>
      </c>
      <c r="N74" s="15"/>
    </row>
    <row r="75" spans="1:14" ht="12.75" customHeight="1">
      <c r="A75" s="223"/>
      <c r="B75" s="10" t="s">
        <v>22</v>
      </c>
      <c r="C75" s="11">
        <v>149</v>
      </c>
      <c r="D75" s="11"/>
      <c r="E75" s="11">
        <v>1</v>
      </c>
      <c r="F75" s="11">
        <v>24</v>
      </c>
      <c r="G75" s="11"/>
      <c r="H75" s="12">
        <v>21</v>
      </c>
      <c r="I75" s="12"/>
      <c r="J75" s="24">
        <v>25</v>
      </c>
      <c r="K75" s="14">
        <f>SUM(C75*10,F75*5,G75*5,H75*5,I75*5,J75*5)</f>
        <v>1840</v>
      </c>
      <c r="L75" s="13"/>
      <c r="M75" s="16"/>
      <c r="N75" s="15"/>
    </row>
    <row r="76" spans="1:14" ht="12.75" customHeight="1">
      <c r="A76" s="223"/>
      <c r="B76" s="10" t="s">
        <v>23</v>
      </c>
      <c r="C76" s="11">
        <v>26</v>
      </c>
      <c r="D76" s="11"/>
      <c r="E76" s="11"/>
      <c r="F76" s="11">
        <v>4</v>
      </c>
      <c r="G76" s="11"/>
      <c r="H76" s="12">
        <v>8</v>
      </c>
      <c r="I76" s="12"/>
      <c r="J76" s="24">
        <v>3</v>
      </c>
      <c r="K76" s="14">
        <f>SUM(C76*10,F76*5,G76*5,H76*5,I76*5,J76*5)</f>
        <v>335</v>
      </c>
      <c r="L76" s="13"/>
      <c r="M76" s="16"/>
      <c r="N76" s="15"/>
    </row>
    <row r="77" spans="1:14" ht="12.75" customHeight="1">
      <c r="A77" s="223"/>
      <c r="B77" s="17" t="s">
        <v>24</v>
      </c>
      <c r="C77" s="18">
        <f>SUM(C72:C76)</f>
        <v>952</v>
      </c>
      <c r="D77" s="18"/>
      <c r="E77" s="18">
        <f aca="true" t="shared" si="13" ref="E77:M77">SUM(E72:E76)</f>
        <v>7</v>
      </c>
      <c r="F77" s="18">
        <f t="shared" si="13"/>
        <v>207</v>
      </c>
      <c r="G77" s="18">
        <f t="shared" si="13"/>
        <v>1</v>
      </c>
      <c r="H77" s="18">
        <f t="shared" si="13"/>
        <v>187</v>
      </c>
      <c r="I77" s="18">
        <f t="shared" si="13"/>
        <v>0</v>
      </c>
      <c r="J77" s="18">
        <f t="shared" si="13"/>
        <v>123</v>
      </c>
      <c r="K77" s="19">
        <f t="shared" si="13"/>
        <v>12110</v>
      </c>
      <c r="L77" s="18">
        <f t="shared" si="13"/>
        <v>0</v>
      </c>
      <c r="M77" s="18">
        <f t="shared" si="13"/>
        <v>25</v>
      </c>
      <c r="N77" s="20">
        <f>SUM(K72:K76)-L77+M77</f>
        <v>12135</v>
      </c>
    </row>
    <row r="78" spans="1:14" ht="12.75" customHeight="1">
      <c r="A78" s="223">
        <v>42748</v>
      </c>
      <c r="B78" s="10" t="s">
        <v>19</v>
      </c>
      <c r="C78" s="11">
        <v>137</v>
      </c>
      <c r="D78" s="11"/>
      <c r="E78" s="11">
        <v>2</v>
      </c>
      <c r="F78" s="11">
        <v>46</v>
      </c>
      <c r="G78" s="11">
        <v>4</v>
      </c>
      <c r="H78" s="12">
        <v>12</v>
      </c>
      <c r="I78" s="12"/>
      <c r="J78" s="24">
        <v>15</v>
      </c>
      <c r="K78" s="14">
        <f>SUM(C78*10,F78*5,G78*5,H78*5,I78*5,J78*5)</f>
        <v>1755</v>
      </c>
      <c r="L78" s="13"/>
      <c r="M78" s="15"/>
      <c r="N78" s="15"/>
    </row>
    <row r="79" spans="1:14" ht="12.75" customHeight="1">
      <c r="A79" s="223"/>
      <c r="B79" s="10" t="s">
        <v>20</v>
      </c>
      <c r="C79" s="11">
        <v>275</v>
      </c>
      <c r="D79" s="11"/>
      <c r="E79" s="11">
        <v>1</v>
      </c>
      <c r="F79" s="11">
        <v>55</v>
      </c>
      <c r="G79" s="11"/>
      <c r="H79" s="12">
        <v>10</v>
      </c>
      <c r="I79" s="12"/>
      <c r="J79" s="24">
        <v>11</v>
      </c>
      <c r="K79" s="14">
        <f>SUM(C79*10,F79*5,G79*5,H79*5,I79*5,J79*5)</f>
        <v>3130</v>
      </c>
      <c r="L79" s="13"/>
      <c r="M79" s="16"/>
      <c r="N79" s="15"/>
    </row>
    <row r="80" spans="1:14" ht="12.75" customHeight="1">
      <c r="A80" s="223"/>
      <c r="B80" s="10" t="s">
        <v>21</v>
      </c>
      <c r="C80" s="11">
        <v>228</v>
      </c>
      <c r="D80" s="11"/>
      <c r="E80" s="11"/>
      <c r="F80" s="11">
        <v>38</v>
      </c>
      <c r="G80" s="11">
        <v>1</v>
      </c>
      <c r="H80" s="12">
        <v>25</v>
      </c>
      <c r="I80" s="12"/>
      <c r="J80" s="24">
        <v>10</v>
      </c>
      <c r="K80" s="14">
        <f>SUM(C80*10,F80*5,G80*5,H80*5,I80*5,J80*5)</f>
        <v>2650</v>
      </c>
      <c r="L80" s="13"/>
      <c r="M80" s="16"/>
      <c r="N80" s="15"/>
    </row>
    <row r="81" spans="1:14" ht="12.75" customHeight="1">
      <c r="A81" s="223"/>
      <c r="B81" s="10" t="s">
        <v>22</v>
      </c>
      <c r="C81" s="11">
        <v>40</v>
      </c>
      <c r="D81" s="11"/>
      <c r="E81" s="11"/>
      <c r="F81" s="11">
        <v>4</v>
      </c>
      <c r="G81" s="11"/>
      <c r="H81" s="12">
        <v>6</v>
      </c>
      <c r="I81" s="12"/>
      <c r="J81" s="24">
        <v>2</v>
      </c>
      <c r="K81" s="14">
        <f>SUM(C81*10,F81*5,G81*5,H81*5,I81*5,J81*5)</f>
        <v>460</v>
      </c>
      <c r="L81" s="13"/>
      <c r="M81" s="16"/>
      <c r="N81" s="15"/>
    </row>
    <row r="82" spans="1:14" ht="12.75" customHeight="1">
      <c r="A82" s="223"/>
      <c r="B82" s="10" t="s">
        <v>23</v>
      </c>
      <c r="C82" s="11">
        <v>90</v>
      </c>
      <c r="D82" s="11"/>
      <c r="E82" s="11">
        <v>2</v>
      </c>
      <c r="F82" s="11">
        <v>23</v>
      </c>
      <c r="G82" s="11"/>
      <c r="H82" s="12">
        <v>6</v>
      </c>
      <c r="I82" s="12"/>
      <c r="J82" s="24">
        <v>6</v>
      </c>
      <c r="K82" s="14">
        <f>SUM(C82*10,F82*5,G82*5,H82*5,I82*5,J82*5)</f>
        <v>1075</v>
      </c>
      <c r="L82" s="13"/>
      <c r="M82" s="16"/>
      <c r="N82" s="15"/>
    </row>
    <row r="83" spans="1:14" ht="12.75" customHeight="1">
      <c r="A83" s="223"/>
      <c r="B83" s="17" t="s">
        <v>24</v>
      </c>
      <c r="C83" s="18">
        <f>SUM(C78:C82)</f>
        <v>770</v>
      </c>
      <c r="D83" s="18"/>
      <c r="E83" s="18">
        <f aca="true" t="shared" si="14" ref="E83:M83">SUM(E78:E82)</f>
        <v>5</v>
      </c>
      <c r="F83" s="18">
        <f t="shared" si="14"/>
        <v>166</v>
      </c>
      <c r="G83" s="18">
        <f t="shared" si="14"/>
        <v>5</v>
      </c>
      <c r="H83" s="18">
        <f t="shared" si="14"/>
        <v>59</v>
      </c>
      <c r="I83" s="18">
        <f t="shared" si="14"/>
        <v>0</v>
      </c>
      <c r="J83" s="18">
        <f t="shared" si="14"/>
        <v>44</v>
      </c>
      <c r="K83" s="19">
        <f t="shared" si="14"/>
        <v>9070</v>
      </c>
      <c r="L83" s="18">
        <f t="shared" si="14"/>
        <v>0</v>
      </c>
      <c r="M83" s="18">
        <f t="shared" si="14"/>
        <v>0</v>
      </c>
      <c r="N83" s="20">
        <f>SUM(K78:K82)-L83+M83</f>
        <v>9070</v>
      </c>
    </row>
    <row r="84" spans="1:14" ht="12.75" customHeight="1">
      <c r="A84" s="223">
        <v>42749</v>
      </c>
      <c r="B84" s="10" t="s">
        <v>19</v>
      </c>
      <c r="C84" s="11">
        <v>428</v>
      </c>
      <c r="D84" s="11"/>
      <c r="E84" s="11">
        <v>8</v>
      </c>
      <c r="F84" s="11">
        <v>91</v>
      </c>
      <c r="G84" s="11"/>
      <c r="H84" s="12">
        <v>56</v>
      </c>
      <c r="I84" s="12"/>
      <c r="J84" s="24">
        <v>60</v>
      </c>
      <c r="K84" s="14">
        <f>SUM(C84*10,F84*5,G84*5,H84*5,I84*5,J84*5)</f>
        <v>5315</v>
      </c>
      <c r="L84" s="13"/>
      <c r="M84" s="15"/>
      <c r="N84" s="15"/>
    </row>
    <row r="85" spans="1:14" ht="12.75" customHeight="1">
      <c r="A85" s="223"/>
      <c r="B85" s="10" t="s">
        <v>20</v>
      </c>
      <c r="C85" s="11">
        <v>434</v>
      </c>
      <c r="D85" s="11"/>
      <c r="E85" s="11"/>
      <c r="F85" s="11">
        <v>86</v>
      </c>
      <c r="G85" s="11">
        <v>5</v>
      </c>
      <c r="H85" s="12">
        <v>105</v>
      </c>
      <c r="I85" s="12"/>
      <c r="J85" s="24">
        <v>40</v>
      </c>
      <c r="K85" s="14">
        <f>SUM(C85*10,F85*5,G85*5,H85*5,I85*5,J85*5)</f>
        <v>5520</v>
      </c>
      <c r="L85" s="13">
        <v>10</v>
      </c>
      <c r="M85" s="16"/>
      <c r="N85" s="15"/>
    </row>
    <row r="86" spans="1:14" ht="12.75" customHeight="1">
      <c r="A86" s="223"/>
      <c r="B86" s="10" t="s">
        <v>21</v>
      </c>
      <c r="C86" s="11">
        <v>560</v>
      </c>
      <c r="D86" s="11"/>
      <c r="E86" s="11">
        <v>2</v>
      </c>
      <c r="F86" s="11">
        <v>122</v>
      </c>
      <c r="G86" s="11">
        <v>9</v>
      </c>
      <c r="H86" s="12">
        <v>91</v>
      </c>
      <c r="I86" s="12"/>
      <c r="J86" s="24">
        <v>73</v>
      </c>
      <c r="K86" s="14">
        <f>SUM(C86*10,F86*5,G86*5,H86*5,I86*5,J86*5)</f>
        <v>7075</v>
      </c>
      <c r="L86" s="13"/>
      <c r="M86" s="16">
        <v>50</v>
      </c>
      <c r="N86" s="15"/>
    </row>
    <row r="87" spans="1:14" ht="12.75" customHeight="1">
      <c r="A87" s="223"/>
      <c r="B87" s="10" t="s">
        <v>22</v>
      </c>
      <c r="C87" s="11">
        <v>269</v>
      </c>
      <c r="D87" s="11"/>
      <c r="E87" s="11">
        <v>5</v>
      </c>
      <c r="F87" s="11">
        <v>98</v>
      </c>
      <c r="G87" s="11">
        <v>3</v>
      </c>
      <c r="H87" s="12">
        <v>20</v>
      </c>
      <c r="I87" s="12"/>
      <c r="J87" s="24">
        <v>32</v>
      </c>
      <c r="K87" s="14">
        <f>SUM(C87*10,F87*5,G87*5,H87*5,I87*5,J87*5)</f>
        <v>3455</v>
      </c>
      <c r="L87" s="13">
        <v>50</v>
      </c>
      <c r="M87" s="16"/>
      <c r="N87" s="15"/>
    </row>
    <row r="88" spans="1:14" ht="12.75" customHeight="1">
      <c r="A88" s="223"/>
      <c r="B88" s="10" t="s">
        <v>23</v>
      </c>
      <c r="C88" s="11">
        <v>112</v>
      </c>
      <c r="D88" s="11"/>
      <c r="E88" s="11">
        <v>0</v>
      </c>
      <c r="F88" s="11">
        <v>15</v>
      </c>
      <c r="G88" s="11">
        <v>1</v>
      </c>
      <c r="H88" s="12">
        <v>27</v>
      </c>
      <c r="I88" s="12"/>
      <c r="J88" s="24">
        <v>23</v>
      </c>
      <c r="K88" s="14">
        <f>SUM(C88*10,F88*5,G88*5,H88*5,I88*5,J88*5)</f>
        <v>1450</v>
      </c>
      <c r="L88" s="13"/>
      <c r="M88" s="16"/>
      <c r="N88" s="15"/>
    </row>
    <row r="89" spans="1:14" ht="12.75" customHeight="1">
      <c r="A89" s="223"/>
      <c r="B89" s="17" t="s">
        <v>24</v>
      </c>
      <c r="C89" s="18">
        <f>SUM(C84:C88)</f>
        <v>1803</v>
      </c>
      <c r="D89" s="18"/>
      <c r="E89" s="18">
        <f aca="true" t="shared" si="15" ref="E89:M89">SUM(E84:E88)</f>
        <v>15</v>
      </c>
      <c r="F89" s="18">
        <f t="shared" si="15"/>
        <v>412</v>
      </c>
      <c r="G89" s="18">
        <f t="shared" si="15"/>
        <v>18</v>
      </c>
      <c r="H89" s="18">
        <f t="shared" si="15"/>
        <v>299</v>
      </c>
      <c r="I89" s="18">
        <f t="shared" si="15"/>
        <v>0</v>
      </c>
      <c r="J89" s="18">
        <f t="shared" si="15"/>
        <v>228</v>
      </c>
      <c r="K89" s="19">
        <f t="shared" si="15"/>
        <v>22815</v>
      </c>
      <c r="L89" s="18">
        <f t="shared" si="15"/>
        <v>60</v>
      </c>
      <c r="M89" s="18">
        <f t="shared" si="15"/>
        <v>50</v>
      </c>
      <c r="N89" s="20">
        <f>SUM(K84:K88)-L89+M89</f>
        <v>22805</v>
      </c>
    </row>
    <row r="90" spans="1:14" ht="12.75" customHeight="1">
      <c r="A90" s="223">
        <v>42750</v>
      </c>
      <c r="B90" s="10" t="s">
        <v>19</v>
      </c>
      <c r="C90" s="11">
        <v>763</v>
      </c>
      <c r="D90" s="11"/>
      <c r="E90" s="11">
        <v>9</v>
      </c>
      <c r="F90" s="11">
        <v>163</v>
      </c>
      <c r="G90" s="11">
        <v>1</v>
      </c>
      <c r="H90" s="12">
        <v>185</v>
      </c>
      <c r="I90" s="12"/>
      <c r="J90" s="24">
        <v>114</v>
      </c>
      <c r="K90" s="14">
        <f>SUM(C90*10,F90*5,G90*5,H90*5,I90*5,J90*5)</f>
        <v>9945</v>
      </c>
      <c r="L90" s="13"/>
      <c r="M90" s="15">
        <v>7</v>
      </c>
      <c r="N90" s="15"/>
    </row>
    <row r="91" spans="1:14" ht="12.75" customHeight="1">
      <c r="A91" s="223"/>
      <c r="B91" s="10" t="s">
        <v>20</v>
      </c>
      <c r="C91" s="11">
        <v>685</v>
      </c>
      <c r="D91" s="11"/>
      <c r="E91" s="11">
        <v>16</v>
      </c>
      <c r="F91" s="11">
        <v>72</v>
      </c>
      <c r="G91" s="11">
        <v>8</v>
      </c>
      <c r="H91" s="12">
        <v>88</v>
      </c>
      <c r="I91" s="12"/>
      <c r="J91" s="24">
        <v>73</v>
      </c>
      <c r="K91" s="14">
        <f>SUM(C91*10,F91*5,G91*5,H91*5,I91*5,J91*5)</f>
        <v>8055</v>
      </c>
      <c r="L91" s="13"/>
      <c r="M91" s="16"/>
      <c r="N91" s="15"/>
    </row>
    <row r="92" spans="1:14" ht="12.75" customHeight="1">
      <c r="A92" s="223"/>
      <c r="B92" s="10" t="s">
        <v>21</v>
      </c>
      <c r="C92" s="11">
        <v>497</v>
      </c>
      <c r="D92" s="11"/>
      <c r="E92" s="11">
        <v>4</v>
      </c>
      <c r="F92" s="11">
        <v>102</v>
      </c>
      <c r="G92" s="11">
        <v>3</v>
      </c>
      <c r="H92" s="12">
        <v>31</v>
      </c>
      <c r="I92" s="12"/>
      <c r="J92" s="24">
        <v>89</v>
      </c>
      <c r="K92" s="14">
        <f>SUM(C92*10,F92*5,G92*5,H92*5,I92*5,J92*5)</f>
        <v>6095</v>
      </c>
      <c r="L92" s="13"/>
      <c r="M92" s="16"/>
      <c r="N92" s="15"/>
    </row>
    <row r="93" spans="1:14" ht="12.75" customHeight="1">
      <c r="A93" s="223"/>
      <c r="B93" s="10" t="s">
        <v>22</v>
      </c>
      <c r="C93" s="11">
        <v>338</v>
      </c>
      <c r="D93" s="11"/>
      <c r="E93" s="11">
        <v>1</v>
      </c>
      <c r="F93" s="11">
        <v>102</v>
      </c>
      <c r="G93" s="11">
        <v>3</v>
      </c>
      <c r="H93" s="12">
        <v>9</v>
      </c>
      <c r="I93" s="12"/>
      <c r="J93" s="24">
        <v>60</v>
      </c>
      <c r="K93" s="14">
        <f>SUM(C93*10,F93*5,G93*5,H93*5,I93*5,J93*5)</f>
        <v>4250</v>
      </c>
      <c r="L93" s="13"/>
      <c r="M93" s="16"/>
      <c r="N93" s="15"/>
    </row>
    <row r="94" spans="1:14" ht="12.75" customHeight="1">
      <c r="A94" s="223"/>
      <c r="B94" s="10" t="s">
        <v>23</v>
      </c>
      <c r="C94" s="11">
        <v>133</v>
      </c>
      <c r="D94" s="11"/>
      <c r="E94" s="11"/>
      <c r="F94" s="11">
        <v>21</v>
      </c>
      <c r="G94" s="11"/>
      <c r="H94" s="12">
        <v>30</v>
      </c>
      <c r="I94" s="12"/>
      <c r="J94" s="24">
        <v>35</v>
      </c>
      <c r="K94" s="14">
        <f>SUM(C94*10,F94*5,G94*5,H94*5,I94*5,J94*5)</f>
        <v>1760</v>
      </c>
      <c r="L94" s="13"/>
      <c r="M94" s="16"/>
      <c r="N94" s="15"/>
    </row>
    <row r="95" spans="1:14" ht="12.75" customHeight="1">
      <c r="A95" s="223"/>
      <c r="B95" s="17" t="s">
        <v>24</v>
      </c>
      <c r="C95" s="18">
        <f>SUM(C90:C94)</f>
        <v>2416</v>
      </c>
      <c r="D95" s="18"/>
      <c r="E95" s="18">
        <f aca="true" t="shared" si="16" ref="E95:M95">SUM(E90:E94)</f>
        <v>30</v>
      </c>
      <c r="F95" s="18">
        <f t="shared" si="16"/>
        <v>460</v>
      </c>
      <c r="G95" s="18">
        <f t="shared" si="16"/>
        <v>15</v>
      </c>
      <c r="H95" s="18">
        <f t="shared" si="16"/>
        <v>343</v>
      </c>
      <c r="I95" s="18">
        <f t="shared" si="16"/>
        <v>0</v>
      </c>
      <c r="J95" s="18">
        <f t="shared" si="16"/>
        <v>371</v>
      </c>
      <c r="K95" s="19">
        <f t="shared" si="16"/>
        <v>30105</v>
      </c>
      <c r="L95" s="18">
        <f t="shared" si="16"/>
        <v>0</v>
      </c>
      <c r="M95" s="18">
        <f t="shared" si="16"/>
        <v>7</v>
      </c>
      <c r="N95" s="20">
        <f>SUM(K90:K94)-L95+M95</f>
        <v>30112</v>
      </c>
    </row>
    <row r="96" spans="1:14" ht="12.75" customHeight="1">
      <c r="A96" s="224" t="s">
        <v>25</v>
      </c>
      <c r="B96" s="224">
        <v>920</v>
      </c>
      <c r="C96" s="21">
        <f>SUM(C95,C89,C83,C77,C71,C65,C59)</f>
        <v>9392</v>
      </c>
      <c r="D96" s="21"/>
      <c r="E96" s="21">
        <f aca="true" t="shared" si="17" ref="E96:J96">SUM(E95,E89,E83,E77,E71,E65,E59)</f>
        <v>128</v>
      </c>
      <c r="F96" s="21">
        <f t="shared" si="17"/>
        <v>2138</v>
      </c>
      <c r="G96" s="21">
        <f t="shared" si="17"/>
        <v>65</v>
      </c>
      <c r="H96" s="21">
        <f t="shared" si="17"/>
        <v>1392</v>
      </c>
      <c r="I96" s="21">
        <f t="shared" si="17"/>
        <v>0</v>
      </c>
      <c r="J96" s="21">
        <f t="shared" si="17"/>
        <v>1110</v>
      </c>
      <c r="K96" s="22">
        <f>SUM(K59,K65,K71,K77,K83,K89,K95)</f>
        <v>117445</v>
      </c>
      <c r="L96" s="21">
        <f>SUM(L59,L65,L71,L77,L83,L89,L95)</f>
        <v>70</v>
      </c>
      <c r="M96" s="21">
        <f>SUM(M59,M65,M71,M77,M83,M89,M95)</f>
        <v>102</v>
      </c>
      <c r="N96" s="21">
        <f>SUM(N59,N65,N71,N77,N83,N89,N95)</f>
        <v>117477</v>
      </c>
    </row>
    <row r="97" spans="1:14" ht="12.75" customHeight="1">
      <c r="A97" s="223">
        <v>42385</v>
      </c>
      <c r="B97" s="10" t="s">
        <v>19</v>
      </c>
      <c r="C97" s="11">
        <v>252</v>
      </c>
      <c r="D97" s="11"/>
      <c r="E97" s="11">
        <v>13</v>
      </c>
      <c r="F97" s="11">
        <v>75</v>
      </c>
      <c r="G97" s="11">
        <v>2</v>
      </c>
      <c r="H97" s="12">
        <v>36</v>
      </c>
      <c r="I97" s="12">
        <v>11</v>
      </c>
      <c r="J97" s="24">
        <v>20</v>
      </c>
      <c r="K97" s="14">
        <f>SUM(C97*15,F97*7.5,G97*7.5,H97*7.5,I97*7.5,J97*7.5)</f>
        <v>4860</v>
      </c>
      <c r="L97" s="13"/>
      <c r="M97" s="15"/>
      <c r="N97" s="15"/>
    </row>
    <row r="98" spans="1:14" ht="12.75" customHeight="1">
      <c r="A98" s="223"/>
      <c r="B98" s="10" t="s">
        <v>20</v>
      </c>
      <c r="C98" s="11">
        <v>174</v>
      </c>
      <c r="D98" s="11"/>
      <c r="E98" s="11">
        <v>0</v>
      </c>
      <c r="F98" s="11">
        <v>52</v>
      </c>
      <c r="G98" s="11"/>
      <c r="H98" s="12">
        <v>56</v>
      </c>
      <c r="I98" s="12"/>
      <c r="J98" s="24">
        <v>12</v>
      </c>
      <c r="K98" s="14">
        <f>SUM(C98*15,F98*7.5,G98*7.5,H98*7.5,I98*7.5,J98*7.5)</f>
        <v>3510</v>
      </c>
      <c r="L98" s="13"/>
      <c r="M98" s="16"/>
      <c r="N98" s="15"/>
    </row>
    <row r="99" spans="1:14" ht="12.75" customHeight="1">
      <c r="A99" s="223"/>
      <c r="B99" s="10" t="s">
        <v>21</v>
      </c>
      <c r="C99" s="11">
        <v>239</v>
      </c>
      <c r="D99" s="11"/>
      <c r="E99" s="11">
        <v>4</v>
      </c>
      <c r="F99" s="11">
        <v>94</v>
      </c>
      <c r="G99" s="11">
        <v>2</v>
      </c>
      <c r="H99" s="12">
        <v>24</v>
      </c>
      <c r="I99" s="12"/>
      <c r="J99" s="24">
        <v>23</v>
      </c>
      <c r="K99" s="14">
        <f>SUM(C99*15,F99*7.5,G99*7.5,H99*7.5,I99*7.5,J99*7.5)</f>
        <v>4657.5</v>
      </c>
      <c r="L99" s="13">
        <v>52.5</v>
      </c>
      <c r="M99" s="16"/>
      <c r="N99" s="15"/>
    </row>
    <row r="100" spans="1:14" ht="12.75" customHeight="1">
      <c r="A100" s="223"/>
      <c r="B100" s="10" t="s">
        <v>22</v>
      </c>
      <c r="C100" s="11">
        <v>145</v>
      </c>
      <c r="D100" s="11"/>
      <c r="E100" s="11">
        <v>1</v>
      </c>
      <c r="F100" s="11">
        <v>73</v>
      </c>
      <c r="G100" s="11"/>
      <c r="H100" s="12">
        <v>9</v>
      </c>
      <c r="I100" s="12"/>
      <c r="J100" s="24">
        <v>11</v>
      </c>
      <c r="K100" s="14">
        <f>SUM(C100*15,F100*7.5,G100*7.5,H100*7.5,I100*7.5,J100*7.5)</f>
        <v>2872.5</v>
      </c>
      <c r="L100" s="13"/>
      <c r="M100" s="16"/>
      <c r="N100" s="15"/>
    </row>
    <row r="101" spans="1:14" ht="12.75" customHeight="1">
      <c r="A101" s="223"/>
      <c r="B101" s="10" t="s">
        <v>23</v>
      </c>
      <c r="C101" s="11">
        <v>56</v>
      </c>
      <c r="D101" s="11"/>
      <c r="E101" s="11">
        <v>2</v>
      </c>
      <c r="F101" s="11">
        <v>14</v>
      </c>
      <c r="G101" s="11"/>
      <c r="H101" s="12">
        <v>7</v>
      </c>
      <c r="I101" s="12"/>
      <c r="J101" s="24">
        <v>2</v>
      </c>
      <c r="K101" s="14">
        <f>SUM(C101*15,F101*7.5,G101*7.5,H101*7.5,I101*7.5,J101*7.5)</f>
        <v>1012.5</v>
      </c>
      <c r="L101" s="13"/>
      <c r="M101" s="16"/>
      <c r="N101" s="15"/>
    </row>
    <row r="102" spans="1:14" ht="12.75" customHeight="1">
      <c r="A102" s="223"/>
      <c r="B102" s="17" t="s">
        <v>24</v>
      </c>
      <c r="C102" s="18">
        <f>SUM(C97:C101)</f>
        <v>866</v>
      </c>
      <c r="D102" s="18"/>
      <c r="E102" s="18">
        <f aca="true" t="shared" si="18" ref="E102:M102">SUM(E97:E101)</f>
        <v>20</v>
      </c>
      <c r="F102" s="18">
        <f t="shared" si="18"/>
        <v>308</v>
      </c>
      <c r="G102" s="18">
        <f t="shared" si="18"/>
        <v>4</v>
      </c>
      <c r="H102" s="18">
        <f t="shared" si="18"/>
        <v>132</v>
      </c>
      <c r="I102" s="18">
        <f t="shared" si="18"/>
        <v>11</v>
      </c>
      <c r="J102" s="18">
        <f t="shared" si="18"/>
        <v>68</v>
      </c>
      <c r="K102" s="19">
        <f t="shared" si="18"/>
        <v>16912.5</v>
      </c>
      <c r="L102" s="18">
        <f t="shared" si="18"/>
        <v>52.5</v>
      </c>
      <c r="M102" s="18">
        <f t="shared" si="18"/>
        <v>0</v>
      </c>
      <c r="N102" s="20">
        <f>SUM(K97:K101)-L102+M102</f>
        <v>16860</v>
      </c>
    </row>
    <row r="103" spans="1:14" ht="12.75" customHeight="1">
      <c r="A103" s="223">
        <v>42752</v>
      </c>
      <c r="B103" s="10" t="s">
        <v>19</v>
      </c>
      <c r="C103" s="11">
        <v>324</v>
      </c>
      <c r="D103" s="11"/>
      <c r="E103" s="11">
        <v>4</v>
      </c>
      <c r="F103" s="11">
        <v>160</v>
      </c>
      <c r="G103" s="11"/>
      <c r="H103" s="12">
        <v>10</v>
      </c>
      <c r="I103" s="12"/>
      <c r="J103" s="24">
        <v>32</v>
      </c>
      <c r="K103" s="14">
        <f>SUM(C103*15,F103*7.5,G103*7.5,H103*7.5,I103*7.5,J103*7.5)</f>
        <v>6375</v>
      </c>
      <c r="L103" s="13"/>
      <c r="M103" s="15"/>
      <c r="N103" s="15"/>
    </row>
    <row r="104" spans="1:14" ht="12.75" customHeight="1">
      <c r="A104" s="223"/>
      <c r="B104" s="10" t="s">
        <v>20</v>
      </c>
      <c r="C104" s="11">
        <v>103</v>
      </c>
      <c r="D104" s="11"/>
      <c r="E104" s="11"/>
      <c r="F104" s="11">
        <v>39</v>
      </c>
      <c r="G104" s="11"/>
      <c r="H104" s="12">
        <v>14</v>
      </c>
      <c r="I104" s="12"/>
      <c r="J104" s="24">
        <v>15</v>
      </c>
      <c r="K104" s="14">
        <f>SUM(C104*15,F104*7.5,G104*7.5,H104*7.5,I104*7.5,J104*7.5)</f>
        <v>2055</v>
      </c>
      <c r="L104" s="13"/>
      <c r="M104" s="16"/>
      <c r="N104" s="15"/>
    </row>
    <row r="105" spans="1:14" ht="12.75" customHeight="1">
      <c r="A105" s="223"/>
      <c r="B105" s="10" t="s">
        <v>21</v>
      </c>
      <c r="C105" s="11">
        <v>304</v>
      </c>
      <c r="D105" s="11"/>
      <c r="E105" s="11">
        <v>58</v>
      </c>
      <c r="F105" s="11">
        <v>92</v>
      </c>
      <c r="G105" s="11">
        <v>8</v>
      </c>
      <c r="H105" s="12">
        <v>63</v>
      </c>
      <c r="I105" s="12"/>
      <c r="J105" s="24">
        <v>27</v>
      </c>
      <c r="K105" s="14">
        <f>SUM(C105*15,F105*7.5,G105*7.5,H105*7.5,I105*7.5,J105*7.5)</f>
        <v>5985</v>
      </c>
      <c r="L105" s="13"/>
      <c r="M105" s="16"/>
      <c r="N105" s="15"/>
    </row>
    <row r="106" spans="1:14" ht="12.75" customHeight="1">
      <c r="A106" s="223"/>
      <c r="B106" s="10" t="s">
        <v>22</v>
      </c>
      <c r="C106" s="11">
        <v>176</v>
      </c>
      <c r="D106" s="11"/>
      <c r="E106" s="11">
        <v>4</v>
      </c>
      <c r="F106" s="11">
        <v>50</v>
      </c>
      <c r="G106" s="11">
        <v>8</v>
      </c>
      <c r="H106" s="12">
        <v>33</v>
      </c>
      <c r="I106" s="12"/>
      <c r="J106" s="24">
        <v>48</v>
      </c>
      <c r="K106" s="14">
        <f>SUM(C106*15,F106*7.5,G106*7.5,H106*7.5,I106*7.5,J106*7.5)</f>
        <v>3682.5</v>
      </c>
      <c r="L106" s="13"/>
      <c r="M106" s="16">
        <v>2.5</v>
      </c>
      <c r="N106" s="15"/>
    </row>
    <row r="107" spans="1:14" ht="12.75" customHeight="1">
      <c r="A107" s="223"/>
      <c r="B107" s="10" t="s">
        <v>23</v>
      </c>
      <c r="C107" s="11">
        <v>52</v>
      </c>
      <c r="D107" s="11"/>
      <c r="E107" s="11">
        <v>0</v>
      </c>
      <c r="F107" s="11">
        <v>9</v>
      </c>
      <c r="G107" s="11"/>
      <c r="H107" s="12">
        <v>9</v>
      </c>
      <c r="I107" s="12"/>
      <c r="J107" s="24">
        <v>7</v>
      </c>
      <c r="K107" s="14">
        <f>SUM(C107*15,F107*7.5,G107*7.5,H107*7.5,I107*7.5,J107*7.5)</f>
        <v>967.5</v>
      </c>
      <c r="L107" s="13"/>
      <c r="M107" s="16"/>
      <c r="N107" s="15"/>
    </row>
    <row r="108" spans="1:14" ht="12.75" customHeight="1">
      <c r="A108" s="223"/>
      <c r="B108" s="17" t="s">
        <v>24</v>
      </c>
      <c r="C108" s="18">
        <f>SUM(C103:C107)</f>
        <v>959</v>
      </c>
      <c r="D108" s="18"/>
      <c r="E108" s="18">
        <f aca="true" t="shared" si="19" ref="E108:M108">SUM(E103:E107)</f>
        <v>66</v>
      </c>
      <c r="F108" s="18">
        <f t="shared" si="19"/>
        <v>350</v>
      </c>
      <c r="G108" s="18">
        <f t="shared" si="19"/>
        <v>16</v>
      </c>
      <c r="H108" s="18">
        <f t="shared" si="19"/>
        <v>129</v>
      </c>
      <c r="I108" s="18">
        <f t="shared" si="19"/>
        <v>0</v>
      </c>
      <c r="J108" s="18">
        <f t="shared" si="19"/>
        <v>129</v>
      </c>
      <c r="K108" s="19">
        <f t="shared" si="19"/>
        <v>19065</v>
      </c>
      <c r="L108" s="18">
        <f t="shared" si="19"/>
        <v>0</v>
      </c>
      <c r="M108" s="18">
        <f t="shared" si="19"/>
        <v>2.5</v>
      </c>
      <c r="N108" s="20">
        <f>SUM(K103:K107)-L108+M108</f>
        <v>19067.5</v>
      </c>
    </row>
    <row r="109" spans="1:14" ht="12.75" customHeight="1">
      <c r="A109" s="223">
        <v>42753</v>
      </c>
      <c r="B109" s="10" t="s">
        <v>19</v>
      </c>
      <c r="C109" s="11">
        <v>157</v>
      </c>
      <c r="D109" s="11"/>
      <c r="E109" s="11">
        <v>4</v>
      </c>
      <c r="F109" s="11">
        <v>30</v>
      </c>
      <c r="G109" s="11"/>
      <c r="H109" s="12">
        <v>22</v>
      </c>
      <c r="I109" s="12"/>
      <c r="J109" s="24">
        <v>21</v>
      </c>
      <c r="K109" s="14">
        <f>SUM(C109*15,F109*7.5,G109*7.5,H109*7.5,I109*7.5,J109*7.5)</f>
        <v>2902.5</v>
      </c>
      <c r="L109" s="13"/>
      <c r="M109" s="15"/>
      <c r="N109" s="15"/>
    </row>
    <row r="110" spans="1:14" ht="12.75" customHeight="1">
      <c r="A110" s="223"/>
      <c r="B110" s="10" t="s">
        <v>20</v>
      </c>
      <c r="C110" s="11">
        <v>284</v>
      </c>
      <c r="D110" s="11"/>
      <c r="E110" s="11">
        <v>2</v>
      </c>
      <c r="F110" s="11">
        <v>79</v>
      </c>
      <c r="G110" s="11">
        <v>3</v>
      </c>
      <c r="H110" s="12">
        <v>31</v>
      </c>
      <c r="I110" s="12"/>
      <c r="J110" s="24">
        <v>27</v>
      </c>
      <c r="K110" s="14">
        <f>SUM(C110*15,F110*7.5,G110*7.5,H110*7.5,I110*7.5,J110*7.5)</f>
        <v>5310</v>
      </c>
      <c r="L110" s="13"/>
      <c r="M110" s="16"/>
      <c r="N110" s="15"/>
    </row>
    <row r="111" spans="1:14" ht="12.75" customHeight="1">
      <c r="A111" s="223"/>
      <c r="B111" s="10" t="s">
        <v>21</v>
      </c>
      <c r="C111" s="11">
        <v>377</v>
      </c>
      <c r="D111" s="11"/>
      <c r="E111" s="11">
        <v>1</v>
      </c>
      <c r="F111" s="11">
        <v>161</v>
      </c>
      <c r="G111" s="11">
        <v>6</v>
      </c>
      <c r="H111" s="12">
        <v>6</v>
      </c>
      <c r="I111" s="12"/>
      <c r="J111" s="24">
        <v>51</v>
      </c>
      <c r="K111" s="14">
        <f>SUM(C111*15,F111*7.5,G111*7.5,H111*7.5,I111*7.5,J111*7.5)</f>
        <v>7335</v>
      </c>
      <c r="L111" s="13"/>
      <c r="M111" s="16"/>
      <c r="N111" s="15"/>
    </row>
    <row r="112" spans="1:14" ht="12.75" customHeight="1">
      <c r="A112" s="223"/>
      <c r="B112" s="10" t="s">
        <v>22</v>
      </c>
      <c r="C112" s="11">
        <v>135</v>
      </c>
      <c r="D112" s="11"/>
      <c r="E112" s="11">
        <v>2</v>
      </c>
      <c r="F112" s="11">
        <v>51</v>
      </c>
      <c r="G112" s="11"/>
      <c r="H112" s="12">
        <v>32</v>
      </c>
      <c r="I112" s="12"/>
      <c r="J112" s="24">
        <v>23</v>
      </c>
      <c r="K112" s="14">
        <f>SUM(C112*15,F112*7.5,G112*7.5,H112*7.5,I112*7.5,J112*7.5)</f>
        <v>2820</v>
      </c>
      <c r="L112" s="13">
        <v>15</v>
      </c>
      <c r="M112" s="16"/>
      <c r="N112" s="15"/>
    </row>
    <row r="113" spans="1:14" ht="12.75" customHeight="1">
      <c r="A113" s="223"/>
      <c r="B113" s="10" t="s">
        <v>23</v>
      </c>
      <c r="C113" s="11">
        <v>46</v>
      </c>
      <c r="D113" s="11"/>
      <c r="E113" s="11">
        <v>3</v>
      </c>
      <c r="F113" s="11">
        <v>23</v>
      </c>
      <c r="G113" s="11"/>
      <c r="H113" s="12">
        <v>1</v>
      </c>
      <c r="I113" s="12"/>
      <c r="J113" s="24">
        <v>12</v>
      </c>
      <c r="K113" s="14">
        <f>SUM(C113*15,F113*7.5,G113*7.5,H113*7.5,I113*7.5,J113*7.5)</f>
        <v>960</v>
      </c>
      <c r="L113" s="13"/>
      <c r="M113" s="16"/>
      <c r="N113" s="15"/>
    </row>
    <row r="114" spans="1:14" ht="12.75" customHeight="1">
      <c r="A114" s="223"/>
      <c r="B114" s="17" t="s">
        <v>24</v>
      </c>
      <c r="C114" s="18">
        <f>SUM(C109:C113)</f>
        <v>999</v>
      </c>
      <c r="D114" s="18"/>
      <c r="E114" s="18">
        <f aca="true" t="shared" si="20" ref="E114:M114">SUM(E109:E113)</f>
        <v>12</v>
      </c>
      <c r="F114" s="18">
        <f t="shared" si="20"/>
        <v>344</v>
      </c>
      <c r="G114" s="18">
        <f t="shared" si="20"/>
        <v>9</v>
      </c>
      <c r="H114" s="18">
        <f t="shared" si="20"/>
        <v>92</v>
      </c>
      <c r="I114" s="18">
        <f t="shared" si="20"/>
        <v>0</v>
      </c>
      <c r="J114" s="18">
        <f t="shared" si="20"/>
        <v>134</v>
      </c>
      <c r="K114" s="19">
        <f t="shared" si="20"/>
        <v>19327.5</v>
      </c>
      <c r="L114" s="18">
        <f t="shared" si="20"/>
        <v>15</v>
      </c>
      <c r="M114" s="18">
        <f t="shared" si="20"/>
        <v>0</v>
      </c>
      <c r="N114" s="20">
        <f>SUM(K109:K113)-L114+M114</f>
        <v>19312.5</v>
      </c>
    </row>
    <row r="115" spans="1:14" ht="12.75" customHeight="1">
      <c r="A115" s="223">
        <v>42754</v>
      </c>
      <c r="B115" s="10" t="s">
        <v>19</v>
      </c>
      <c r="C115" s="11">
        <v>161</v>
      </c>
      <c r="D115" s="11"/>
      <c r="E115" s="11">
        <v>3</v>
      </c>
      <c r="F115" s="11">
        <v>62</v>
      </c>
      <c r="G115" s="11">
        <v>2</v>
      </c>
      <c r="H115" s="12">
        <v>17</v>
      </c>
      <c r="I115" s="12"/>
      <c r="J115" s="24">
        <v>29</v>
      </c>
      <c r="K115" s="14">
        <f>SUM(C115*15,F115*7.5,G115*7.5,H115*7.5,I115*7.5,J115*7.5)</f>
        <v>3240</v>
      </c>
      <c r="L115" s="13"/>
      <c r="M115" s="15"/>
      <c r="N115" s="15"/>
    </row>
    <row r="116" spans="1:14" ht="12.75" customHeight="1">
      <c r="A116" s="223"/>
      <c r="B116" s="10" t="s">
        <v>20</v>
      </c>
      <c r="C116" s="11">
        <v>278</v>
      </c>
      <c r="D116" s="11"/>
      <c r="E116" s="11">
        <v>6</v>
      </c>
      <c r="F116" s="11">
        <v>47</v>
      </c>
      <c r="G116" s="11">
        <v>2</v>
      </c>
      <c r="H116" s="12">
        <v>58</v>
      </c>
      <c r="I116" s="12"/>
      <c r="J116" s="24">
        <v>49</v>
      </c>
      <c r="K116" s="14">
        <f>SUM(C116*15,F116*7.5,G116*7.5,H116*7.5,I116*7.5,J116*7.5)</f>
        <v>5340</v>
      </c>
      <c r="L116" s="13"/>
      <c r="M116" s="16"/>
      <c r="N116" s="15"/>
    </row>
    <row r="117" spans="1:14" ht="12.75" customHeight="1">
      <c r="A117" s="223"/>
      <c r="B117" s="10" t="s">
        <v>21</v>
      </c>
      <c r="C117" s="11">
        <v>335</v>
      </c>
      <c r="D117" s="11"/>
      <c r="E117" s="11">
        <v>1</v>
      </c>
      <c r="F117" s="11">
        <v>137</v>
      </c>
      <c r="G117" s="11">
        <v>6</v>
      </c>
      <c r="H117" s="12"/>
      <c r="I117" s="12"/>
      <c r="J117" s="24">
        <v>37</v>
      </c>
      <c r="K117" s="14">
        <f>SUM(C117*15,F117*7.5,G117*7.5,H117*7.5,I117*7.5,J117*7.5)</f>
        <v>6375</v>
      </c>
      <c r="L117" s="13"/>
      <c r="M117" s="16"/>
      <c r="N117" s="15"/>
    </row>
    <row r="118" spans="1:14" ht="12.75" customHeight="1">
      <c r="A118" s="223"/>
      <c r="B118" s="10" t="s">
        <v>22</v>
      </c>
      <c r="C118" s="11">
        <v>121</v>
      </c>
      <c r="D118" s="11"/>
      <c r="E118" s="11"/>
      <c r="F118" s="11">
        <v>51</v>
      </c>
      <c r="G118" s="11">
        <v>1</v>
      </c>
      <c r="H118" s="12">
        <v>6</v>
      </c>
      <c r="I118" s="12">
        <v>1</v>
      </c>
      <c r="J118" s="24">
        <v>15</v>
      </c>
      <c r="K118" s="14">
        <f>SUM(C118*15,F118*7.5,G118*7.5,H118*7.5,I118*7.5,J118*7.5)</f>
        <v>2370</v>
      </c>
      <c r="L118" s="13"/>
      <c r="M118" s="16"/>
      <c r="N118" s="15"/>
    </row>
    <row r="119" spans="1:14" ht="12.75" customHeight="1">
      <c r="A119" s="223"/>
      <c r="B119" s="10" t="s">
        <v>23</v>
      </c>
      <c r="C119" s="11">
        <v>71</v>
      </c>
      <c r="D119" s="11"/>
      <c r="E119" s="11">
        <v>1</v>
      </c>
      <c r="F119" s="11">
        <v>21</v>
      </c>
      <c r="G119" s="11"/>
      <c r="H119" s="12">
        <v>1</v>
      </c>
      <c r="I119" s="12"/>
      <c r="J119" s="24">
        <v>7</v>
      </c>
      <c r="K119" s="14">
        <f>SUM(C119*15,F119*7.5,G119*7.5,H119*7.5,I119*7.5,J119*7.5)</f>
        <v>1282.5</v>
      </c>
      <c r="L119" s="13"/>
      <c r="M119" s="16"/>
      <c r="N119" s="15"/>
    </row>
    <row r="120" spans="1:14" ht="12.75" customHeight="1">
      <c r="A120" s="223"/>
      <c r="B120" s="17" t="s">
        <v>24</v>
      </c>
      <c r="C120" s="18">
        <f>SUM(C115:C119)</f>
        <v>966</v>
      </c>
      <c r="D120" s="18"/>
      <c r="E120" s="18">
        <f aca="true" t="shared" si="21" ref="E120:M120">SUM(E115:E119)</f>
        <v>11</v>
      </c>
      <c r="F120" s="18">
        <f t="shared" si="21"/>
        <v>318</v>
      </c>
      <c r="G120" s="18">
        <f t="shared" si="21"/>
        <v>11</v>
      </c>
      <c r="H120" s="18">
        <f t="shared" si="21"/>
        <v>82</v>
      </c>
      <c r="I120" s="18">
        <f t="shared" si="21"/>
        <v>1</v>
      </c>
      <c r="J120" s="18">
        <f t="shared" si="21"/>
        <v>137</v>
      </c>
      <c r="K120" s="19">
        <f t="shared" si="21"/>
        <v>18607.5</v>
      </c>
      <c r="L120" s="18">
        <f t="shared" si="21"/>
        <v>0</v>
      </c>
      <c r="M120" s="18">
        <f t="shared" si="21"/>
        <v>0</v>
      </c>
      <c r="N120" s="20">
        <f>SUM(K115:K119)-L120+M120</f>
        <v>18607.5</v>
      </c>
    </row>
    <row r="121" spans="1:14" ht="12.75" customHeight="1">
      <c r="A121" s="223">
        <v>42755</v>
      </c>
      <c r="B121" s="10" t="s">
        <v>19</v>
      </c>
      <c r="C121" s="11">
        <v>451</v>
      </c>
      <c r="D121" s="11"/>
      <c r="E121" s="11">
        <v>18</v>
      </c>
      <c r="F121" s="11">
        <v>81</v>
      </c>
      <c r="G121" s="11">
        <v>1</v>
      </c>
      <c r="H121" s="12">
        <v>87</v>
      </c>
      <c r="I121" s="12">
        <v>3</v>
      </c>
      <c r="J121" s="24">
        <v>37</v>
      </c>
      <c r="K121" s="14">
        <f>SUM(C121*15,F121*7.5,G121*7.5,H121*7.5,I121*7.5,J121*7.5)</f>
        <v>8332.5</v>
      </c>
      <c r="L121" s="13"/>
      <c r="M121" s="15"/>
      <c r="N121" s="15"/>
    </row>
    <row r="122" spans="1:14" ht="12.75" customHeight="1">
      <c r="A122" s="223"/>
      <c r="B122" s="10" t="s">
        <v>20</v>
      </c>
      <c r="C122" s="11">
        <v>357</v>
      </c>
      <c r="D122" s="11"/>
      <c r="E122" s="11">
        <v>5</v>
      </c>
      <c r="F122" s="11">
        <v>110</v>
      </c>
      <c r="G122" s="11">
        <v>4</v>
      </c>
      <c r="H122" s="12">
        <v>29</v>
      </c>
      <c r="I122" s="12"/>
      <c r="J122" s="24">
        <v>40</v>
      </c>
      <c r="K122" s="14">
        <f>SUM(C122*15,F122*7.5,G122*7.5,H122*7.5,I122*7.5,J122*7.5)</f>
        <v>6727.5</v>
      </c>
      <c r="L122" s="13"/>
      <c r="M122" s="16"/>
      <c r="N122" s="15"/>
    </row>
    <row r="123" spans="1:14" ht="12.75" customHeight="1">
      <c r="A123" s="223"/>
      <c r="B123" s="10" t="s">
        <v>21</v>
      </c>
      <c r="C123" s="11">
        <v>528</v>
      </c>
      <c r="D123" s="11"/>
      <c r="E123" s="11">
        <v>6</v>
      </c>
      <c r="F123" s="11">
        <v>96</v>
      </c>
      <c r="G123" s="11">
        <v>8</v>
      </c>
      <c r="H123" s="12">
        <v>118</v>
      </c>
      <c r="I123" s="12"/>
      <c r="J123" s="24">
        <v>80</v>
      </c>
      <c r="K123" s="14">
        <f>SUM(C123*15,F123*7.5,G123*7.5,H123*7.5,I123*7.5,J123*7.5)</f>
        <v>10185</v>
      </c>
      <c r="L123" s="13"/>
      <c r="M123" s="16">
        <v>5</v>
      </c>
      <c r="N123" s="15"/>
    </row>
    <row r="124" spans="1:14" ht="12.75" customHeight="1">
      <c r="A124" s="223"/>
      <c r="B124" s="10" t="s">
        <v>22</v>
      </c>
      <c r="C124" s="11">
        <v>248</v>
      </c>
      <c r="D124" s="11"/>
      <c r="E124" s="11">
        <v>4</v>
      </c>
      <c r="F124" s="11">
        <v>83</v>
      </c>
      <c r="G124" s="11">
        <v>2</v>
      </c>
      <c r="H124" s="12">
        <v>30</v>
      </c>
      <c r="I124" s="12"/>
      <c r="J124" s="24">
        <v>25</v>
      </c>
      <c r="K124" s="14">
        <f>SUM(C124*15,F124*7.5,G124*7.5,H124*7.5,I124*7.5,J124*7.5)</f>
        <v>4770</v>
      </c>
      <c r="L124" s="13">
        <v>15</v>
      </c>
      <c r="M124" s="16"/>
      <c r="N124" s="15"/>
    </row>
    <row r="125" spans="1:14" ht="12.75" customHeight="1">
      <c r="A125" s="223"/>
      <c r="B125" s="10" t="s">
        <v>23</v>
      </c>
      <c r="C125" s="11">
        <v>93</v>
      </c>
      <c r="D125" s="11"/>
      <c r="E125" s="11">
        <v>1</v>
      </c>
      <c r="F125" s="11">
        <v>33</v>
      </c>
      <c r="G125" s="11">
        <v>6</v>
      </c>
      <c r="H125" s="12">
        <v>5</v>
      </c>
      <c r="I125" s="12"/>
      <c r="J125" s="24">
        <v>14</v>
      </c>
      <c r="K125" s="14">
        <f>SUM(C125*15,F125*7.5,G125*7.5,H125*7.5,I125*7.5,J125*7.5)</f>
        <v>1830</v>
      </c>
      <c r="L125" s="13"/>
      <c r="M125" s="16"/>
      <c r="N125" s="15"/>
    </row>
    <row r="126" spans="1:14" ht="12.75" customHeight="1">
      <c r="A126" s="223"/>
      <c r="B126" s="17" t="s">
        <v>24</v>
      </c>
      <c r="C126" s="18">
        <f>SUM(C121:C125)</f>
        <v>1677</v>
      </c>
      <c r="D126" s="18"/>
      <c r="E126" s="18">
        <f aca="true" t="shared" si="22" ref="E126:M126">SUM(E121:E125)</f>
        <v>34</v>
      </c>
      <c r="F126" s="18">
        <f t="shared" si="22"/>
        <v>403</v>
      </c>
      <c r="G126" s="18">
        <f t="shared" si="22"/>
        <v>21</v>
      </c>
      <c r="H126" s="18">
        <f t="shared" si="22"/>
        <v>269</v>
      </c>
      <c r="I126" s="18">
        <f t="shared" si="22"/>
        <v>3</v>
      </c>
      <c r="J126" s="18">
        <f t="shared" si="22"/>
        <v>196</v>
      </c>
      <c r="K126" s="19">
        <f t="shared" si="22"/>
        <v>31845</v>
      </c>
      <c r="L126" s="18">
        <f t="shared" si="22"/>
        <v>15</v>
      </c>
      <c r="M126" s="18">
        <f t="shared" si="22"/>
        <v>5</v>
      </c>
      <c r="N126" s="20">
        <f>SUM(K121:K125)-L126+M126</f>
        <v>31835</v>
      </c>
    </row>
    <row r="127" spans="1:14" ht="12.75" customHeight="1">
      <c r="A127" s="223">
        <v>42756</v>
      </c>
      <c r="B127" s="10" t="s">
        <v>19</v>
      </c>
      <c r="C127" s="11">
        <v>360</v>
      </c>
      <c r="D127" s="11"/>
      <c r="E127" s="11">
        <v>10</v>
      </c>
      <c r="F127" s="11">
        <v>97</v>
      </c>
      <c r="G127" s="11">
        <v>5</v>
      </c>
      <c r="H127" s="12">
        <v>43</v>
      </c>
      <c r="I127" s="12"/>
      <c r="J127" s="24">
        <v>47</v>
      </c>
      <c r="K127" s="14">
        <f>SUM(C127*15,F127*7.5,G127*7.5,H127*7.5,I127*7.5,J127*7.5)</f>
        <v>6840</v>
      </c>
      <c r="L127" s="13"/>
      <c r="M127" s="15">
        <v>15</v>
      </c>
      <c r="N127" s="15"/>
    </row>
    <row r="128" spans="1:14" ht="12.75" customHeight="1">
      <c r="A128" s="223"/>
      <c r="B128" s="10" t="s">
        <v>20</v>
      </c>
      <c r="C128" s="11">
        <v>523</v>
      </c>
      <c r="D128" s="11"/>
      <c r="E128" s="11">
        <v>6</v>
      </c>
      <c r="F128" s="11">
        <v>159</v>
      </c>
      <c r="G128" s="11">
        <v>4</v>
      </c>
      <c r="H128" s="12">
        <v>35</v>
      </c>
      <c r="I128" s="12">
        <v>8</v>
      </c>
      <c r="J128" s="24">
        <v>66</v>
      </c>
      <c r="K128" s="14">
        <f>SUM(C128*15,F128*7.5,G128*7.5,H128*7.5,I128*7.5,J128*7.5)</f>
        <v>9885</v>
      </c>
      <c r="L128" s="13"/>
      <c r="M128" s="16"/>
      <c r="N128" s="15"/>
    </row>
    <row r="129" spans="1:14" ht="12.75" customHeight="1">
      <c r="A129" s="223"/>
      <c r="B129" s="10" t="s">
        <v>21</v>
      </c>
      <c r="C129" s="11">
        <v>521</v>
      </c>
      <c r="D129" s="11"/>
      <c r="E129" s="11">
        <v>21</v>
      </c>
      <c r="F129" s="11">
        <v>104</v>
      </c>
      <c r="G129" s="11">
        <v>1</v>
      </c>
      <c r="H129" s="12">
        <v>105</v>
      </c>
      <c r="I129" s="12"/>
      <c r="J129" s="24">
        <v>86</v>
      </c>
      <c r="K129" s="14">
        <f>SUM(C129*15,F129*7.5,G129*7.5,H129*7.5,I129*7.5,J129*7.5)</f>
        <v>10035</v>
      </c>
      <c r="L129" s="13"/>
      <c r="M129" s="16"/>
      <c r="N129" s="15"/>
    </row>
    <row r="130" spans="1:14" ht="12.75" customHeight="1">
      <c r="A130" s="223"/>
      <c r="B130" s="10" t="s">
        <v>22</v>
      </c>
      <c r="C130" s="11">
        <v>280</v>
      </c>
      <c r="D130" s="11"/>
      <c r="E130" s="11">
        <v>1</v>
      </c>
      <c r="F130" s="11">
        <v>60</v>
      </c>
      <c r="G130" s="11">
        <v>1</v>
      </c>
      <c r="H130" s="12">
        <v>41</v>
      </c>
      <c r="I130" s="12"/>
      <c r="J130" s="24">
        <v>38</v>
      </c>
      <c r="K130" s="14">
        <f>SUM(C130*15,F130*7.5,G130*7.5,H130*7.5,I130*7.5,J130*7.5)</f>
        <v>5250</v>
      </c>
      <c r="L130" s="13"/>
      <c r="M130" s="16"/>
      <c r="N130" s="15"/>
    </row>
    <row r="131" spans="1:14" ht="12.75" customHeight="1">
      <c r="A131" s="223"/>
      <c r="B131" s="10" t="s">
        <v>23</v>
      </c>
      <c r="C131" s="11">
        <v>72</v>
      </c>
      <c r="D131" s="11"/>
      <c r="E131" s="11">
        <v>1</v>
      </c>
      <c r="F131" s="11">
        <v>29</v>
      </c>
      <c r="G131" s="11"/>
      <c r="H131" s="12">
        <v>10</v>
      </c>
      <c r="I131" s="12"/>
      <c r="J131" s="24">
        <v>15</v>
      </c>
      <c r="K131" s="14">
        <f>SUM(C131*15,F131*7.5,G131*7.5,H131*7.5,I131*7.5,J131*7.5)</f>
        <v>1485</v>
      </c>
      <c r="L131" s="13"/>
      <c r="M131" s="16">
        <v>15</v>
      </c>
      <c r="N131" s="15"/>
    </row>
    <row r="132" spans="1:14" ht="12.75" customHeight="1">
      <c r="A132" s="223"/>
      <c r="B132" s="17" t="s">
        <v>24</v>
      </c>
      <c r="C132" s="18">
        <f>SUM(C127:C131)</f>
        <v>1756</v>
      </c>
      <c r="D132" s="18"/>
      <c r="E132" s="18">
        <f aca="true" t="shared" si="23" ref="E132:M132">SUM(E127:E131)</f>
        <v>39</v>
      </c>
      <c r="F132" s="18">
        <f t="shared" si="23"/>
        <v>449</v>
      </c>
      <c r="G132" s="18">
        <f t="shared" si="23"/>
        <v>11</v>
      </c>
      <c r="H132" s="18">
        <f t="shared" si="23"/>
        <v>234</v>
      </c>
      <c r="I132" s="18">
        <f t="shared" si="23"/>
        <v>8</v>
      </c>
      <c r="J132" s="18">
        <f t="shared" si="23"/>
        <v>252</v>
      </c>
      <c r="K132" s="19">
        <f t="shared" si="23"/>
        <v>33495</v>
      </c>
      <c r="L132" s="18">
        <f t="shared" si="23"/>
        <v>0</v>
      </c>
      <c r="M132" s="18">
        <f t="shared" si="23"/>
        <v>30</v>
      </c>
      <c r="N132" s="20">
        <f>SUM(K127:K131)-L132+M132</f>
        <v>33525</v>
      </c>
    </row>
    <row r="133" spans="1:14" ht="12.75" customHeight="1">
      <c r="A133" s="223">
        <v>42757</v>
      </c>
      <c r="B133" s="10" t="s">
        <v>19</v>
      </c>
      <c r="C133" s="11">
        <v>530</v>
      </c>
      <c r="D133" s="11"/>
      <c r="E133" s="11">
        <v>6</v>
      </c>
      <c r="F133" s="11">
        <v>151</v>
      </c>
      <c r="G133" s="11">
        <v>2</v>
      </c>
      <c r="H133" s="12">
        <v>48</v>
      </c>
      <c r="I133" s="12"/>
      <c r="J133" s="24">
        <v>68</v>
      </c>
      <c r="K133" s="14">
        <f>SUM(C133*15,F133*7.5,G133*7.5,H133*7.5,I133*7.5,J133*7.5)</f>
        <v>9967.5</v>
      </c>
      <c r="L133" s="13"/>
      <c r="M133" s="15"/>
      <c r="N133" s="15"/>
    </row>
    <row r="134" spans="1:14" ht="12.75" customHeight="1">
      <c r="A134" s="223"/>
      <c r="B134" s="10" t="s">
        <v>20</v>
      </c>
      <c r="C134" s="11">
        <v>565</v>
      </c>
      <c r="D134" s="11"/>
      <c r="E134" s="11">
        <v>6</v>
      </c>
      <c r="F134" s="11">
        <v>95</v>
      </c>
      <c r="G134" s="11">
        <v>7</v>
      </c>
      <c r="H134" s="12">
        <v>98</v>
      </c>
      <c r="I134" s="12"/>
      <c r="J134" s="24">
        <v>76</v>
      </c>
      <c r="K134" s="14">
        <f>SUM(C134*15,F134*7.5,G134*7.5,H134*7.5,I134*7.5,J134*7.5)</f>
        <v>10545</v>
      </c>
      <c r="L134" s="13">
        <v>128</v>
      </c>
      <c r="M134" s="16"/>
      <c r="N134" s="15"/>
    </row>
    <row r="135" spans="1:14" ht="12.75" customHeight="1">
      <c r="A135" s="223"/>
      <c r="B135" s="10" t="s">
        <v>21</v>
      </c>
      <c r="C135" s="11">
        <v>598</v>
      </c>
      <c r="D135" s="11"/>
      <c r="E135" s="11">
        <v>6</v>
      </c>
      <c r="F135" s="11">
        <v>129</v>
      </c>
      <c r="G135" s="11">
        <v>12</v>
      </c>
      <c r="H135" s="12">
        <v>109</v>
      </c>
      <c r="I135" s="12"/>
      <c r="J135" s="24">
        <v>101</v>
      </c>
      <c r="K135" s="14">
        <f>SUM(C135*15,F135*7.5,G135*7.5,H135*7.5,I135*7.5,J135*7.5)</f>
        <v>11602.5</v>
      </c>
      <c r="L135" s="13"/>
      <c r="M135" s="16">
        <v>3.5</v>
      </c>
      <c r="N135" s="15"/>
    </row>
    <row r="136" spans="1:14" ht="12.75" customHeight="1">
      <c r="A136" s="223"/>
      <c r="B136" s="10" t="s">
        <v>22</v>
      </c>
      <c r="C136" s="11">
        <v>349</v>
      </c>
      <c r="D136" s="11"/>
      <c r="E136" s="11">
        <v>2</v>
      </c>
      <c r="F136" s="11">
        <v>139</v>
      </c>
      <c r="G136" s="11">
        <v>1</v>
      </c>
      <c r="H136" s="12">
        <v>19</v>
      </c>
      <c r="I136" s="12">
        <v>1</v>
      </c>
      <c r="J136" s="24">
        <v>79</v>
      </c>
      <c r="K136" s="14">
        <f>SUM(C136*15,F136*7.5,G136*7.5,H136*7.5,I136*7.5,J136*7.5)</f>
        <v>7027.5</v>
      </c>
      <c r="L136" s="13">
        <v>15</v>
      </c>
      <c r="M136" s="16"/>
      <c r="N136" s="15"/>
    </row>
    <row r="137" spans="1:14" ht="12.75" customHeight="1">
      <c r="A137" s="223"/>
      <c r="B137" s="10" t="s">
        <v>23</v>
      </c>
      <c r="C137" s="11">
        <v>96</v>
      </c>
      <c r="D137" s="11"/>
      <c r="E137" s="11">
        <v>3</v>
      </c>
      <c r="F137" s="11">
        <v>30</v>
      </c>
      <c r="G137" s="11"/>
      <c r="H137" s="12">
        <v>22</v>
      </c>
      <c r="I137" s="12"/>
      <c r="J137" s="24">
        <v>20</v>
      </c>
      <c r="K137" s="14">
        <f>SUM(C137*15,F137*7.5,G137*7.5,H137*7.5,I137*7.5,J137*7.5)</f>
        <v>1980</v>
      </c>
      <c r="L137" s="13"/>
      <c r="M137" s="16"/>
      <c r="N137" s="15"/>
    </row>
    <row r="138" spans="1:14" ht="12.75" customHeight="1">
      <c r="A138" s="223"/>
      <c r="B138" s="17" t="s">
        <v>24</v>
      </c>
      <c r="C138" s="18">
        <f>SUM(C133:C137)</f>
        <v>2138</v>
      </c>
      <c r="D138" s="18"/>
      <c r="E138" s="18">
        <f aca="true" t="shared" si="24" ref="E138:M138">SUM(E133:E137)</f>
        <v>23</v>
      </c>
      <c r="F138" s="18">
        <f t="shared" si="24"/>
        <v>544</v>
      </c>
      <c r="G138" s="18">
        <f t="shared" si="24"/>
        <v>22</v>
      </c>
      <c r="H138" s="18">
        <f t="shared" si="24"/>
        <v>296</v>
      </c>
      <c r="I138" s="18">
        <f t="shared" si="24"/>
        <v>1</v>
      </c>
      <c r="J138" s="18">
        <f t="shared" si="24"/>
        <v>344</v>
      </c>
      <c r="K138" s="19">
        <f t="shared" si="24"/>
        <v>41122.5</v>
      </c>
      <c r="L138" s="18">
        <f t="shared" si="24"/>
        <v>143</v>
      </c>
      <c r="M138" s="18">
        <f t="shared" si="24"/>
        <v>3.5</v>
      </c>
      <c r="N138" s="20">
        <f>SUM(K133:K137)-L138+M138</f>
        <v>40983</v>
      </c>
    </row>
    <row r="139" spans="1:14" ht="12.75" customHeight="1">
      <c r="A139" s="224" t="s">
        <v>25</v>
      </c>
      <c r="B139" s="224">
        <v>920</v>
      </c>
      <c r="C139" s="21">
        <f>SUM(C138,C132,C126,C120,C114,C108,C102)</f>
        <v>9361</v>
      </c>
      <c r="D139" s="21"/>
      <c r="E139" s="21">
        <f aca="true" t="shared" si="25" ref="E139:J139">SUM(E138,E132,E126,E120,E114,E108,E102)</f>
        <v>205</v>
      </c>
      <c r="F139" s="21">
        <f t="shared" si="25"/>
        <v>2716</v>
      </c>
      <c r="G139" s="21">
        <f t="shared" si="25"/>
        <v>94</v>
      </c>
      <c r="H139" s="21">
        <f t="shared" si="25"/>
        <v>1234</v>
      </c>
      <c r="I139" s="21">
        <f t="shared" si="25"/>
        <v>24</v>
      </c>
      <c r="J139" s="21">
        <f t="shared" si="25"/>
        <v>1260</v>
      </c>
      <c r="K139" s="22">
        <f>SUM(K102,K108,K114,K120,K126,K132,K138)</f>
        <v>180375</v>
      </c>
      <c r="L139" s="21">
        <f>SUM(L102,L108,L114,L120,L126,L132,L138)</f>
        <v>225.5</v>
      </c>
      <c r="M139" s="21">
        <f>SUM(M102,M108,M114,M120,M126,M132,M138)</f>
        <v>41</v>
      </c>
      <c r="N139" s="21">
        <f>SUM(N102,N108,N114,N120,N126,N132,N138)</f>
        <v>180190.5</v>
      </c>
    </row>
    <row r="140" spans="1:14" ht="12.75" customHeight="1">
      <c r="A140" s="223">
        <v>42758</v>
      </c>
      <c r="B140" s="10" t="s">
        <v>19</v>
      </c>
      <c r="C140" s="11">
        <v>277</v>
      </c>
      <c r="D140" s="11"/>
      <c r="E140" s="11">
        <v>3</v>
      </c>
      <c r="F140" s="11">
        <v>60</v>
      </c>
      <c r="G140" s="11">
        <v>1</v>
      </c>
      <c r="H140" s="12">
        <v>36</v>
      </c>
      <c r="I140" s="12"/>
      <c r="J140" s="23">
        <v>24</v>
      </c>
      <c r="K140" s="14">
        <f>SUM(C140*15,F140*7.5,G140*7.5,H140*7.5,I140*7.5,J140*7.5)</f>
        <v>5062.5</v>
      </c>
      <c r="L140" s="13"/>
      <c r="M140" s="25"/>
      <c r="N140" s="15"/>
    </row>
    <row r="141" spans="1:14" ht="12.75" customHeight="1">
      <c r="A141" s="223"/>
      <c r="B141" s="10" t="s">
        <v>20</v>
      </c>
      <c r="C141" s="11">
        <v>187</v>
      </c>
      <c r="D141" s="11"/>
      <c r="E141" s="11">
        <v>1</v>
      </c>
      <c r="F141" s="11">
        <v>46</v>
      </c>
      <c r="G141" s="11">
        <v>2</v>
      </c>
      <c r="H141" s="12">
        <v>22</v>
      </c>
      <c r="I141" s="12"/>
      <c r="J141" s="23">
        <v>33</v>
      </c>
      <c r="K141" s="14">
        <f>SUM(C141*15,F141*7.5,G141*7.5,H141*7.5,I141*7.5,J141*7.5)</f>
        <v>3577.5</v>
      </c>
      <c r="L141" s="13"/>
      <c r="M141" s="26">
        <v>9.5</v>
      </c>
      <c r="N141" s="15"/>
    </row>
    <row r="142" spans="1:14" ht="12.75" customHeight="1">
      <c r="A142" s="223"/>
      <c r="B142" s="10" t="s">
        <v>21</v>
      </c>
      <c r="C142" s="11">
        <v>168</v>
      </c>
      <c r="D142" s="11"/>
      <c r="E142" s="11">
        <v>4</v>
      </c>
      <c r="F142" s="11">
        <v>65</v>
      </c>
      <c r="G142" s="11"/>
      <c r="H142" s="12">
        <v>4</v>
      </c>
      <c r="I142" s="12"/>
      <c r="J142" s="23">
        <v>20</v>
      </c>
      <c r="K142" s="14">
        <f>SUM(C142*15,F142*7.5,G142*7.5,H142*7.5,I142*7.5,J142*7.5)</f>
        <v>3187.5</v>
      </c>
      <c r="L142" s="13"/>
      <c r="M142" s="26"/>
      <c r="N142" s="15"/>
    </row>
    <row r="143" spans="1:14" ht="12.75" customHeight="1">
      <c r="A143" s="223"/>
      <c r="B143" s="10" t="s">
        <v>22</v>
      </c>
      <c r="C143" s="11">
        <v>149</v>
      </c>
      <c r="D143" s="11"/>
      <c r="E143" s="11"/>
      <c r="F143" s="11">
        <v>41</v>
      </c>
      <c r="G143" s="11">
        <v>2</v>
      </c>
      <c r="H143" s="12">
        <v>36</v>
      </c>
      <c r="I143" s="12"/>
      <c r="J143" s="23">
        <v>8</v>
      </c>
      <c r="K143" s="14">
        <f>SUM(C143*15,F143*7.5,G143*7.5,H143*7.5,I143*7.5,J143*7.5)</f>
        <v>2887.5</v>
      </c>
      <c r="L143" s="13"/>
      <c r="M143" s="26"/>
      <c r="N143" s="15"/>
    </row>
    <row r="144" spans="1:14" ht="12.75" customHeight="1">
      <c r="A144" s="223"/>
      <c r="B144" s="10" t="s">
        <v>23</v>
      </c>
      <c r="C144" s="11">
        <v>40</v>
      </c>
      <c r="D144" s="11"/>
      <c r="E144" s="11">
        <v>1</v>
      </c>
      <c r="F144" s="11">
        <v>21</v>
      </c>
      <c r="G144" s="11"/>
      <c r="H144" s="12"/>
      <c r="I144" s="12"/>
      <c r="J144" s="23">
        <v>2</v>
      </c>
      <c r="K144" s="14">
        <f>SUM(C144*15,F144*7.5,G144*7.5,H144*7.5,I144*7.5,J144*7.5)</f>
        <v>772.5</v>
      </c>
      <c r="L144" s="13"/>
      <c r="M144" s="26">
        <v>7.5</v>
      </c>
      <c r="N144" s="15"/>
    </row>
    <row r="145" spans="1:14" ht="12.75" customHeight="1">
      <c r="A145" s="223"/>
      <c r="B145" s="17" t="s">
        <v>24</v>
      </c>
      <c r="C145" s="18">
        <f>SUM(C140:C144)</f>
        <v>821</v>
      </c>
      <c r="D145" s="18"/>
      <c r="E145" s="18">
        <f aca="true" t="shared" si="26" ref="E145:M145">SUM(E140:E144)</f>
        <v>9</v>
      </c>
      <c r="F145" s="18">
        <f t="shared" si="26"/>
        <v>233</v>
      </c>
      <c r="G145" s="18">
        <f t="shared" si="26"/>
        <v>5</v>
      </c>
      <c r="H145" s="18">
        <f t="shared" si="26"/>
        <v>98</v>
      </c>
      <c r="I145" s="18">
        <f t="shared" si="26"/>
        <v>0</v>
      </c>
      <c r="J145" s="18">
        <f t="shared" si="26"/>
        <v>87</v>
      </c>
      <c r="K145" s="19">
        <f t="shared" si="26"/>
        <v>15487.5</v>
      </c>
      <c r="L145" s="18">
        <f t="shared" si="26"/>
        <v>0</v>
      </c>
      <c r="M145" s="18">
        <f t="shared" si="26"/>
        <v>17</v>
      </c>
      <c r="N145" s="20">
        <f>SUM(K140:K144)-L145+M145</f>
        <v>15504.5</v>
      </c>
    </row>
    <row r="146" spans="1:14" ht="12.75" customHeight="1">
      <c r="A146" s="223">
        <v>42759</v>
      </c>
      <c r="B146" s="10" t="s">
        <v>19</v>
      </c>
      <c r="C146" s="11">
        <v>134</v>
      </c>
      <c r="D146" s="11"/>
      <c r="E146" s="11">
        <v>2</v>
      </c>
      <c r="F146" s="11">
        <v>52</v>
      </c>
      <c r="G146" s="11">
        <v>5</v>
      </c>
      <c r="H146" s="12">
        <v>18</v>
      </c>
      <c r="I146" s="12"/>
      <c r="J146" s="23">
        <v>14</v>
      </c>
      <c r="K146" s="14">
        <f>SUM(C146*15,F146*7.5,G146*7.5,H146*7.5,I146*7.5,J146*7.5)</f>
        <v>2677.5</v>
      </c>
      <c r="L146" s="13">
        <v>15</v>
      </c>
      <c r="M146" s="15">
        <v>30</v>
      </c>
      <c r="N146" s="15"/>
    </row>
    <row r="147" spans="1:14" ht="12.75" customHeight="1">
      <c r="A147" s="223"/>
      <c r="B147" s="10" t="s">
        <v>20</v>
      </c>
      <c r="C147" s="11">
        <v>310</v>
      </c>
      <c r="D147" s="11"/>
      <c r="E147" s="11">
        <v>20</v>
      </c>
      <c r="F147" s="11">
        <v>69</v>
      </c>
      <c r="G147" s="11"/>
      <c r="H147" s="12">
        <v>82</v>
      </c>
      <c r="I147" s="12"/>
      <c r="J147" s="23">
        <v>26</v>
      </c>
      <c r="K147" s="14">
        <f>SUM(C147*15,F147*7.5,G147*7.5,H147*7.5,I147*7.5,J147*7.5)</f>
        <v>5977.5</v>
      </c>
      <c r="L147" s="13"/>
      <c r="M147" s="16"/>
      <c r="N147" s="15"/>
    </row>
    <row r="148" spans="1:14" ht="12.75" customHeight="1">
      <c r="A148" s="223"/>
      <c r="B148" s="10" t="s">
        <v>21</v>
      </c>
      <c r="C148" s="11">
        <v>234</v>
      </c>
      <c r="D148" s="11"/>
      <c r="E148" s="11">
        <v>5</v>
      </c>
      <c r="F148" s="11">
        <v>92</v>
      </c>
      <c r="G148" s="11">
        <v>5</v>
      </c>
      <c r="H148" s="12">
        <v>16</v>
      </c>
      <c r="I148" s="12"/>
      <c r="J148" s="23">
        <v>46</v>
      </c>
      <c r="K148" s="14">
        <f>SUM(C148*15,F148*7.5,G148*7.5,H148*7.5,I148*7.5,J148*7.5)</f>
        <v>4702.5</v>
      </c>
      <c r="L148" s="13"/>
      <c r="M148" s="16"/>
      <c r="N148" s="15"/>
    </row>
    <row r="149" spans="1:14" ht="12.75" customHeight="1">
      <c r="A149" s="223"/>
      <c r="B149" s="10" t="s">
        <v>22</v>
      </c>
      <c r="C149" s="11">
        <v>178</v>
      </c>
      <c r="D149" s="11"/>
      <c r="E149" s="11">
        <v>1</v>
      </c>
      <c r="F149" s="11">
        <v>49</v>
      </c>
      <c r="G149" s="11">
        <v>35</v>
      </c>
      <c r="H149" s="12">
        <v>1</v>
      </c>
      <c r="I149" s="12"/>
      <c r="J149" s="23">
        <v>21</v>
      </c>
      <c r="K149" s="14">
        <f>SUM(C149*15,F149*7.5,G149*7.5,H149*7.5,I149*7.5,J149*7.5)</f>
        <v>3465</v>
      </c>
      <c r="L149" s="13"/>
      <c r="M149" s="16"/>
      <c r="N149" s="15"/>
    </row>
    <row r="150" spans="1:14" ht="12.75" customHeight="1">
      <c r="A150" s="223"/>
      <c r="B150" s="10" t="s">
        <v>23</v>
      </c>
      <c r="C150" s="11">
        <v>69</v>
      </c>
      <c r="D150" s="11"/>
      <c r="E150" s="11">
        <v>3</v>
      </c>
      <c r="F150" s="11">
        <v>17</v>
      </c>
      <c r="G150" s="11"/>
      <c r="H150" s="12">
        <v>17</v>
      </c>
      <c r="I150" s="12"/>
      <c r="J150" s="23">
        <v>9</v>
      </c>
      <c r="K150" s="14">
        <f>SUM(C150*15,F150*7.5,G150*7.5,H150*7.5,I150*7.5,J150*7.5)</f>
        <v>1357.5</v>
      </c>
      <c r="L150" s="13"/>
      <c r="M150" s="16"/>
      <c r="N150" s="15"/>
    </row>
    <row r="151" spans="1:14" ht="12.75" customHeight="1">
      <c r="A151" s="223"/>
      <c r="B151" s="17" t="s">
        <v>24</v>
      </c>
      <c r="C151" s="18">
        <f>SUM(C146:C150)</f>
        <v>925</v>
      </c>
      <c r="D151" s="18"/>
      <c r="E151" s="18">
        <f aca="true" t="shared" si="27" ref="E151:M151">SUM(E146:E150)</f>
        <v>31</v>
      </c>
      <c r="F151" s="18">
        <f t="shared" si="27"/>
        <v>279</v>
      </c>
      <c r="G151" s="18">
        <f t="shared" si="27"/>
        <v>45</v>
      </c>
      <c r="H151" s="18">
        <f t="shared" si="27"/>
        <v>134</v>
      </c>
      <c r="I151" s="18">
        <f t="shared" si="27"/>
        <v>0</v>
      </c>
      <c r="J151" s="18">
        <f t="shared" si="27"/>
        <v>116</v>
      </c>
      <c r="K151" s="19">
        <f t="shared" si="27"/>
        <v>18180</v>
      </c>
      <c r="L151" s="18">
        <f t="shared" si="27"/>
        <v>15</v>
      </c>
      <c r="M151" s="18">
        <f t="shared" si="27"/>
        <v>30</v>
      </c>
      <c r="N151" s="20">
        <f>SUM(K146:K150)-L151+M151</f>
        <v>18195</v>
      </c>
    </row>
    <row r="152" spans="1:14" ht="12.75" customHeight="1">
      <c r="A152" s="223">
        <v>42149</v>
      </c>
      <c r="B152" s="10" t="s">
        <v>19</v>
      </c>
      <c r="C152" s="11">
        <v>126</v>
      </c>
      <c r="D152" s="11"/>
      <c r="E152" s="11">
        <v>35</v>
      </c>
      <c r="F152" s="11">
        <v>45</v>
      </c>
      <c r="G152" s="11"/>
      <c r="H152" s="12">
        <v>12</v>
      </c>
      <c r="I152" s="12"/>
      <c r="J152" s="24">
        <v>19</v>
      </c>
      <c r="K152" s="14">
        <f>SUM(C152*15,F152*7.5,G152*7.5,H152*7.5,I152*7.5,J152*7.5)</f>
        <v>2460</v>
      </c>
      <c r="L152" s="13"/>
      <c r="M152" s="15"/>
      <c r="N152" s="15"/>
    </row>
    <row r="153" spans="1:14" ht="12.75" customHeight="1">
      <c r="A153" s="223"/>
      <c r="B153" s="10" t="s">
        <v>20</v>
      </c>
      <c r="C153" s="11">
        <v>338</v>
      </c>
      <c r="D153" s="11"/>
      <c r="E153" s="11">
        <v>2</v>
      </c>
      <c r="F153" s="11">
        <v>99</v>
      </c>
      <c r="G153" s="11">
        <v>2</v>
      </c>
      <c r="H153" s="12">
        <v>45</v>
      </c>
      <c r="I153" s="12">
        <v>1</v>
      </c>
      <c r="J153" s="24">
        <v>45</v>
      </c>
      <c r="K153" s="14">
        <f>SUM(C153*15,F153*7.5,G153*7.5,H153*7.5,I153*7.5,J153*7.5)</f>
        <v>6510</v>
      </c>
      <c r="L153" s="13"/>
      <c r="M153" s="16"/>
      <c r="N153" s="15"/>
    </row>
    <row r="154" spans="1:14" ht="12.75" customHeight="1">
      <c r="A154" s="223"/>
      <c r="B154" s="10" t="s">
        <v>21</v>
      </c>
      <c r="C154" s="11">
        <v>303</v>
      </c>
      <c r="D154" s="11"/>
      <c r="E154" s="11">
        <v>8</v>
      </c>
      <c r="F154" s="11">
        <v>63</v>
      </c>
      <c r="G154" s="11">
        <v>1</v>
      </c>
      <c r="H154" s="12">
        <v>70</v>
      </c>
      <c r="I154" s="12"/>
      <c r="J154" s="24">
        <v>34</v>
      </c>
      <c r="K154" s="14">
        <f>SUM(C154*15,F154*7.5,G154*7.5,H154*7.5,I154*7.5,J154*7.5)</f>
        <v>5805</v>
      </c>
      <c r="L154" s="13"/>
      <c r="M154" s="16"/>
      <c r="N154" s="15"/>
    </row>
    <row r="155" spans="1:14" ht="12.75" customHeight="1">
      <c r="A155" s="223"/>
      <c r="B155" s="10" t="s">
        <v>22</v>
      </c>
      <c r="C155" s="11">
        <v>149</v>
      </c>
      <c r="D155" s="11"/>
      <c r="E155" s="11">
        <v>0</v>
      </c>
      <c r="F155" s="11">
        <v>43</v>
      </c>
      <c r="G155" s="11">
        <v>2</v>
      </c>
      <c r="H155" s="12">
        <v>23</v>
      </c>
      <c r="I155" s="12"/>
      <c r="J155" s="24">
        <v>19</v>
      </c>
      <c r="K155" s="14">
        <f>SUM(C155*15,F155*7.5,G155*7.5,H155*7.5,I155*7.5,J155*7.5)</f>
        <v>2887.5</v>
      </c>
      <c r="L155" s="13"/>
      <c r="M155" s="16">
        <v>1</v>
      </c>
      <c r="N155" s="15"/>
    </row>
    <row r="156" spans="1:14" ht="12.75" customHeight="1">
      <c r="A156" s="223"/>
      <c r="B156" s="10" t="s">
        <v>23</v>
      </c>
      <c r="C156" s="11">
        <v>46</v>
      </c>
      <c r="D156" s="11"/>
      <c r="E156" s="11">
        <v>2</v>
      </c>
      <c r="F156" s="11">
        <v>23</v>
      </c>
      <c r="G156" s="11">
        <v>1</v>
      </c>
      <c r="H156" s="12">
        <v>9</v>
      </c>
      <c r="I156" s="12"/>
      <c r="J156" s="24">
        <v>3</v>
      </c>
      <c r="K156" s="14">
        <f>SUM(C156*15,F156*7.5,G156*7.5,H156*7.5,I156*7.5,J156*7.5)</f>
        <v>960</v>
      </c>
      <c r="L156" s="13">
        <v>7.5</v>
      </c>
      <c r="M156" s="16"/>
      <c r="N156" s="15"/>
    </row>
    <row r="157" spans="1:14" ht="12.75" customHeight="1">
      <c r="A157" s="223"/>
      <c r="B157" s="17" t="s">
        <v>24</v>
      </c>
      <c r="C157" s="18">
        <f>SUM(C152:C156)</f>
        <v>962</v>
      </c>
      <c r="D157" s="18"/>
      <c r="E157" s="18">
        <f aca="true" t="shared" si="28" ref="E157:M157">SUM(E152:E156)</f>
        <v>47</v>
      </c>
      <c r="F157" s="18">
        <f t="shared" si="28"/>
        <v>273</v>
      </c>
      <c r="G157" s="18">
        <f t="shared" si="28"/>
        <v>6</v>
      </c>
      <c r="H157" s="18">
        <f t="shared" si="28"/>
        <v>159</v>
      </c>
      <c r="I157" s="18">
        <f t="shared" si="28"/>
        <v>1</v>
      </c>
      <c r="J157" s="18">
        <f t="shared" si="28"/>
        <v>120</v>
      </c>
      <c r="K157" s="19">
        <f t="shared" si="28"/>
        <v>18622.5</v>
      </c>
      <c r="L157" s="18">
        <f t="shared" si="28"/>
        <v>7.5</v>
      </c>
      <c r="M157" s="18">
        <f t="shared" si="28"/>
        <v>1</v>
      </c>
      <c r="N157" s="20">
        <f>SUM(K152:K156)-L157+M157</f>
        <v>18616</v>
      </c>
    </row>
    <row r="158" spans="1:14" ht="12.75" customHeight="1">
      <c r="A158" s="223">
        <v>42150</v>
      </c>
      <c r="B158" s="10" t="s">
        <v>19</v>
      </c>
      <c r="C158" s="11">
        <v>121</v>
      </c>
      <c r="D158" s="11"/>
      <c r="E158" s="11">
        <v>4</v>
      </c>
      <c r="F158" s="11">
        <v>27</v>
      </c>
      <c r="G158" s="11">
        <v>2</v>
      </c>
      <c r="H158" s="12">
        <v>24</v>
      </c>
      <c r="I158" s="12"/>
      <c r="J158" s="24">
        <v>25</v>
      </c>
      <c r="K158" s="14">
        <f>SUM(C158*15,F158*7.5,G158*7.5,H158*7.5,I158*7.5,J158*7.5)</f>
        <v>2400</v>
      </c>
      <c r="L158" s="13"/>
      <c r="M158" s="15"/>
      <c r="N158" s="15"/>
    </row>
    <row r="159" spans="1:14" ht="12.75" customHeight="1">
      <c r="A159" s="223"/>
      <c r="B159" s="10" t="s">
        <v>20</v>
      </c>
      <c r="C159" s="11">
        <v>303</v>
      </c>
      <c r="D159" s="11"/>
      <c r="E159" s="11">
        <v>3</v>
      </c>
      <c r="F159" s="11">
        <v>69</v>
      </c>
      <c r="G159" s="11">
        <v>1</v>
      </c>
      <c r="H159" s="12">
        <v>34</v>
      </c>
      <c r="I159" s="12"/>
      <c r="J159" s="24">
        <v>42</v>
      </c>
      <c r="K159" s="14">
        <f>SUM(C159*15,F159*7.5,G159*7.5,H159*7.5,I159*7.5,J159*7.5)</f>
        <v>5640</v>
      </c>
      <c r="L159" s="13"/>
      <c r="M159" s="16"/>
      <c r="N159" s="15"/>
    </row>
    <row r="160" spans="1:14" ht="12.75" customHeight="1">
      <c r="A160" s="223"/>
      <c r="B160" s="10" t="s">
        <v>21</v>
      </c>
      <c r="C160" s="11">
        <v>297</v>
      </c>
      <c r="D160" s="11"/>
      <c r="E160" s="11">
        <v>3</v>
      </c>
      <c r="F160" s="11">
        <v>114</v>
      </c>
      <c r="G160" s="11">
        <v>2</v>
      </c>
      <c r="H160" s="12">
        <v>3</v>
      </c>
      <c r="I160" s="12"/>
      <c r="J160" s="24">
        <v>44</v>
      </c>
      <c r="K160" s="14">
        <f>SUM(C160*15,F160*7.5,G160*7.5,H160*7.5,I160*7.5,J160*7.5)</f>
        <v>5677.5</v>
      </c>
      <c r="L160" s="13">
        <v>15</v>
      </c>
      <c r="M160" s="16"/>
      <c r="N160" s="15"/>
    </row>
    <row r="161" spans="1:14" ht="12.75" customHeight="1">
      <c r="A161" s="223"/>
      <c r="B161" s="10" t="s">
        <v>22</v>
      </c>
      <c r="C161" s="11">
        <v>168</v>
      </c>
      <c r="D161" s="11"/>
      <c r="E161" s="11"/>
      <c r="F161" s="11">
        <v>40</v>
      </c>
      <c r="G161" s="11"/>
      <c r="H161" s="12">
        <v>40</v>
      </c>
      <c r="I161" s="12"/>
      <c r="J161" s="24">
        <v>28</v>
      </c>
      <c r="K161" s="14">
        <f>SUM(C161*15,F161*7.5,G161*7.5,H161*7.5,I161*7.5,J161*7.5)</f>
        <v>3330</v>
      </c>
      <c r="L161" s="13"/>
      <c r="M161" s="16">
        <v>10</v>
      </c>
      <c r="N161" s="15"/>
    </row>
    <row r="162" spans="1:14" ht="12.75" customHeight="1">
      <c r="A162" s="223"/>
      <c r="B162" s="10" t="s">
        <v>23</v>
      </c>
      <c r="C162" s="11">
        <v>58</v>
      </c>
      <c r="D162" s="11"/>
      <c r="E162" s="11">
        <v>1</v>
      </c>
      <c r="F162" s="11">
        <v>14</v>
      </c>
      <c r="G162" s="11">
        <v>1</v>
      </c>
      <c r="H162" s="12">
        <v>11</v>
      </c>
      <c r="I162" s="12"/>
      <c r="J162" s="24">
        <v>3</v>
      </c>
      <c r="K162" s="14">
        <f>SUM(C162*15,F162*7.5,G162*7.5,H162*7.5,I162*7.5,J162*7.5)</f>
        <v>1087.5</v>
      </c>
      <c r="L162" s="13">
        <v>30</v>
      </c>
      <c r="M162" s="16"/>
      <c r="N162" s="15"/>
    </row>
    <row r="163" spans="1:14" ht="12.75" customHeight="1">
      <c r="A163" s="223"/>
      <c r="B163" s="17" t="s">
        <v>24</v>
      </c>
      <c r="C163" s="18">
        <f>SUM(C158:C162)</f>
        <v>947</v>
      </c>
      <c r="D163" s="18"/>
      <c r="E163" s="18">
        <f aca="true" t="shared" si="29" ref="E163:M163">SUM(E158:E162)</f>
        <v>11</v>
      </c>
      <c r="F163" s="18">
        <f t="shared" si="29"/>
        <v>264</v>
      </c>
      <c r="G163" s="18">
        <f t="shared" si="29"/>
        <v>6</v>
      </c>
      <c r="H163" s="18">
        <f t="shared" si="29"/>
        <v>112</v>
      </c>
      <c r="I163" s="18">
        <f t="shared" si="29"/>
        <v>0</v>
      </c>
      <c r="J163" s="18">
        <f t="shared" si="29"/>
        <v>142</v>
      </c>
      <c r="K163" s="19">
        <f t="shared" si="29"/>
        <v>18135</v>
      </c>
      <c r="L163" s="18">
        <f t="shared" si="29"/>
        <v>45</v>
      </c>
      <c r="M163" s="18">
        <f t="shared" si="29"/>
        <v>10</v>
      </c>
      <c r="N163" s="20">
        <f>SUM(K158:K162)-L163+M163</f>
        <v>18100</v>
      </c>
    </row>
    <row r="164" spans="1:14" ht="12.75" customHeight="1">
      <c r="A164" s="223">
        <v>42762</v>
      </c>
      <c r="B164" s="10" t="s">
        <v>19</v>
      </c>
      <c r="C164" s="11">
        <v>197</v>
      </c>
      <c r="D164" s="11"/>
      <c r="E164" s="11">
        <v>4</v>
      </c>
      <c r="F164" s="11">
        <v>68</v>
      </c>
      <c r="G164" s="11">
        <v>1</v>
      </c>
      <c r="H164" s="12">
        <v>13</v>
      </c>
      <c r="I164" s="12"/>
      <c r="J164" s="24">
        <v>21</v>
      </c>
      <c r="K164" s="14">
        <f>SUM(C164*15,F164*7.5,G164*7.5,H164*7.5,I164*7.5,J164*7.5)</f>
        <v>3727.5</v>
      </c>
      <c r="L164" s="13"/>
      <c r="M164" s="15"/>
      <c r="N164" s="15"/>
    </row>
    <row r="165" spans="1:16" ht="12.75" customHeight="1">
      <c r="A165" s="223"/>
      <c r="B165" s="10" t="s">
        <v>20</v>
      </c>
      <c r="C165" s="11">
        <v>218</v>
      </c>
      <c r="D165" s="11"/>
      <c r="E165" s="11">
        <v>17</v>
      </c>
      <c r="F165" s="11">
        <v>62</v>
      </c>
      <c r="G165" s="11"/>
      <c r="H165" s="12">
        <v>54</v>
      </c>
      <c r="I165" s="12"/>
      <c r="J165" s="24">
        <v>35</v>
      </c>
      <c r="K165" s="14">
        <f>SUM(C165*15,F165*7.5,G165*7.5,H165*7.5,I165*7.5,J165*7.5)</f>
        <v>4402.5</v>
      </c>
      <c r="L165" s="13"/>
      <c r="M165" s="16"/>
      <c r="N165" s="15"/>
      <c r="P165">
        <v>4997090</v>
      </c>
    </row>
    <row r="166" spans="1:14" ht="12.75" customHeight="1">
      <c r="A166" s="223"/>
      <c r="B166" s="10" t="s">
        <v>21</v>
      </c>
      <c r="C166" s="11">
        <v>304</v>
      </c>
      <c r="D166" s="11"/>
      <c r="E166" s="11">
        <v>2</v>
      </c>
      <c r="F166" s="11">
        <v>141</v>
      </c>
      <c r="G166" s="11"/>
      <c r="H166" s="12">
        <v>2</v>
      </c>
      <c r="I166" s="12"/>
      <c r="J166" s="24">
        <v>37</v>
      </c>
      <c r="K166" s="14">
        <f>SUM(C166*15,F166*7.5,G166*7.5,H166*7.5,I166*7.5,J166*7.5)</f>
        <v>5910</v>
      </c>
      <c r="L166" s="13"/>
      <c r="M166" s="16"/>
      <c r="N166" s="15"/>
    </row>
    <row r="167" spans="1:14" ht="12.75" customHeight="1">
      <c r="A167" s="223"/>
      <c r="B167" s="27" t="s">
        <v>22</v>
      </c>
      <c r="C167" s="28">
        <v>151</v>
      </c>
      <c r="D167" s="28"/>
      <c r="E167" s="28">
        <v>1</v>
      </c>
      <c r="F167" s="28">
        <v>46</v>
      </c>
      <c r="G167" s="28">
        <v>2</v>
      </c>
      <c r="H167" s="29">
        <v>18</v>
      </c>
      <c r="I167" s="29"/>
      <c r="J167" s="30">
        <v>18</v>
      </c>
      <c r="K167" s="31">
        <f>SUM(C167*15,F167*7.5,G167*7.5,H167*7.5,I167*7.5,J167*7.5)</f>
        <v>2895</v>
      </c>
      <c r="L167" s="32"/>
      <c r="M167" s="33">
        <v>7.5</v>
      </c>
      <c r="N167" s="34"/>
    </row>
    <row r="168" spans="1:14" ht="12.75" customHeight="1">
      <c r="A168" s="223"/>
      <c r="B168" s="10" t="s">
        <v>23</v>
      </c>
      <c r="C168" s="11">
        <v>71</v>
      </c>
      <c r="D168" s="11"/>
      <c r="E168" s="11">
        <v>2</v>
      </c>
      <c r="F168" s="11">
        <v>19</v>
      </c>
      <c r="G168" s="11"/>
      <c r="H168" s="12">
        <v>6</v>
      </c>
      <c r="I168" s="12"/>
      <c r="J168" s="24">
        <v>7</v>
      </c>
      <c r="K168" s="14">
        <f>SUM(C168*15,F168*7.5,G168*7.5,H168*7.5,I168*7.5,J168*7.5)</f>
        <v>1305</v>
      </c>
      <c r="L168" s="13"/>
      <c r="M168" s="16"/>
      <c r="N168" s="15"/>
    </row>
    <row r="169" spans="1:14" ht="12.75" customHeight="1">
      <c r="A169" s="223"/>
      <c r="B169" s="17" t="s">
        <v>24</v>
      </c>
      <c r="C169" s="18">
        <f>SUM(C164:C168)</f>
        <v>941</v>
      </c>
      <c r="D169" s="18"/>
      <c r="E169" s="18">
        <f aca="true" t="shared" si="30" ref="E169:M169">SUM(E164:E168)</f>
        <v>26</v>
      </c>
      <c r="F169" s="18">
        <f t="shared" si="30"/>
        <v>336</v>
      </c>
      <c r="G169" s="18">
        <f t="shared" si="30"/>
        <v>3</v>
      </c>
      <c r="H169" s="18">
        <f t="shared" si="30"/>
        <v>93</v>
      </c>
      <c r="I169" s="18">
        <f t="shared" si="30"/>
        <v>0</v>
      </c>
      <c r="J169" s="18">
        <f t="shared" si="30"/>
        <v>118</v>
      </c>
      <c r="K169" s="19">
        <f t="shared" si="30"/>
        <v>18240</v>
      </c>
      <c r="L169" s="18">
        <f t="shared" si="30"/>
        <v>0</v>
      </c>
      <c r="M169" s="18">
        <f t="shared" si="30"/>
        <v>7.5</v>
      </c>
      <c r="N169" s="20">
        <f>SUM(K164:K168)-L169+M169</f>
        <v>18247.5</v>
      </c>
    </row>
    <row r="170" spans="1:14" ht="12.75" customHeight="1">
      <c r="A170" s="223">
        <v>42763</v>
      </c>
      <c r="B170" s="10" t="s">
        <v>19</v>
      </c>
      <c r="C170" s="11">
        <v>529</v>
      </c>
      <c r="D170" s="11"/>
      <c r="E170" s="11">
        <v>7</v>
      </c>
      <c r="F170" s="11">
        <v>102</v>
      </c>
      <c r="G170" s="11">
        <v>5</v>
      </c>
      <c r="H170" s="12">
        <v>100</v>
      </c>
      <c r="I170" s="12"/>
      <c r="J170" s="24">
        <v>92</v>
      </c>
      <c r="K170" s="14">
        <f>SUM(C170*15,F170*7.5,G170*7.5,H170*7.5,I170*7.5,J170*7.5)</f>
        <v>10177.5</v>
      </c>
      <c r="L170" s="13"/>
      <c r="M170" s="15"/>
      <c r="N170" s="15"/>
    </row>
    <row r="171" spans="1:14" ht="12.75" customHeight="1">
      <c r="A171" s="223"/>
      <c r="B171" s="10" t="s">
        <v>20</v>
      </c>
      <c r="C171" s="11">
        <v>355</v>
      </c>
      <c r="D171" s="11"/>
      <c r="E171" s="11">
        <v>5</v>
      </c>
      <c r="F171" s="11">
        <v>119</v>
      </c>
      <c r="G171" s="11">
        <v>4</v>
      </c>
      <c r="H171" s="12">
        <v>35</v>
      </c>
      <c r="I171" s="12"/>
      <c r="J171" s="24">
        <v>56</v>
      </c>
      <c r="K171" s="14">
        <f>SUM(C171*15,F171*7.5,G171*7.5,H171*7.5,I171*7.5,J171*7.5)</f>
        <v>6930</v>
      </c>
      <c r="L171" s="13">
        <v>15</v>
      </c>
      <c r="M171" s="16"/>
      <c r="N171" s="15"/>
    </row>
    <row r="172" spans="1:14" ht="12.75" customHeight="1">
      <c r="A172" s="223"/>
      <c r="B172" s="10" t="s">
        <v>21</v>
      </c>
      <c r="C172" s="11">
        <v>267</v>
      </c>
      <c r="D172" s="11"/>
      <c r="E172" s="11"/>
      <c r="F172" s="11">
        <v>67</v>
      </c>
      <c r="G172" s="11">
        <v>1</v>
      </c>
      <c r="H172" s="12">
        <v>41</v>
      </c>
      <c r="I172" s="12"/>
      <c r="J172" s="24">
        <v>43</v>
      </c>
      <c r="K172" s="14">
        <f>SUM(C172*15,F172*7.5,G172*7.5,H172*7.5,I172*7.5,J172*7.5)</f>
        <v>5145</v>
      </c>
      <c r="L172" s="13"/>
      <c r="M172" s="16">
        <v>15</v>
      </c>
      <c r="N172" s="15"/>
    </row>
    <row r="173" spans="1:14" ht="12.75" customHeight="1">
      <c r="A173" s="223"/>
      <c r="B173" s="10" t="s">
        <v>22</v>
      </c>
      <c r="C173" s="11">
        <v>227</v>
      </c>
      <c r="D173" s="11"/>
      <c r="E173" s="11"/>
      <c r="F173" s="11">
        <v>66</v>
      </c>
      <c r="G173" s="11"/>
      <c r="H173" s="12">
        <v>35</v>
      </c>
      <c r="I173" s="12"/>
      <c r="J173" s="24">
        <v>33</v>
      </c>
      <c r="K173" s="14">
        <f>SUM(C173*15,F173*7.5,G173*7.5,H173*7.5,I173*7.5,J173*7.5)</f>
        <v>4410</v>
      </c>
      <c r="L173" s="13"/>
      <c r="M173" s="16"/>
      <c r="N173" s="15"/>
    </row>
    <row r="174" spans="1:14" ht="12.75" customHeight="1">
      <c r="A174" s="223"/>
      <c r="B174" s="10" t="s">
        <v>23</v>
      </c>
      <c r="C174" s="11">
        <v>137</v>
      </c>
      <c r="D174" s="11"/>
      <c r="E174" s="11">
        <v>4</v>
      </c>
      <c r="F174" s="11">
        <v>27</v>
      </c>
      <c r="G174" s="11">
        <v>2</v>
      </c>
      <c r="H174" s="12">
        <v>17</v>
      </c>
      <c r="I174" s="12"/>
      <c r="J174" s="24">
        <v>26</v>
      </c>
      <c r="K174" s="14">
        <f>SUM(C174*15,F174*7.5,G174*7.5,H174*7.5,I174*7.5,J174*7.5)</f>
        <v>2595</v>
      </c>
      <c r="L174" s="13"/>
      <c r="M174" s="16"/>
      <c r="N174" s="15"/>
    </row>
    <row r="175" spans="1:14" ht="12.75" customHeight="1">
      <c r="A175" s="223"/>
      <c r="B175" s="17" t="s">
        <v>24</v>
      </c>
      <c r="C175" s="18">
        <f>SUM(C170:C174)</f>
        <v>1515</v>
      </c>
      <c r="D175" s="18"/>
      <c r="E175" s="18">
        <f aca="true" t="shared" si="31" ref="E175:M175">SUM(E170:E174)</f>
        <v>16</v>
      </c>
      <c r="F175" s="18">
        <f t="shared" si="31"/>
        <v>381</v>
      </c>
      <c r="G175" s="18">
        <f t="shared" si="31"/>
        <v>12</v>
      </c>
      <c r="H175" s="18">
        <f t="shared" si="31"/>
        <v>228</v>
      </c>
      <c r="I175" s="18">
        <f t="shared" si="31"/>
        <v>0</v>
      </c>
      <c r="J175" s="18">
        <f t="shared" si="31"/>
        <v>250</v>
      </c>
      <c r="K175" s="19">
        <f t="shared" si="31"/>
        <v>29257.5</v>
      </c>
      <c r="L175" s="18">
        <f t="shared" si="31"/>
        <v>15</v>
      </c>
      <c r="M175" s="18">
        <f t="shared" si="31"/>
        <v>15</v>
      </c>
      <c r="N175" s="20">
        <f>SUM(K170:K174)-L175+M175</f>
        <v>29257.5</v>
      </c>
    </row>
    <row r="176" spans="1:14" ht="12.75" customHeight="1">
      <c r="A176" s="223">
        <v>42764</v>
      </c>
      <c r="B176" s="10" t="s">
        <v>19</v>
      </c>
      <c r="C176" s="11">
        <v>483</v>
      </c>
      <c r="D176" s="11"/>
      <c r="E176" s="11">
        <v>13</v>
      </c>
      <c r="F176" s="11">
        <v>156</v>
      </c>
      <c r="G176" s="11">
        <v>3</v>
      </c>
      <c r="H176" s="12">
        <v>55</v>
      </c>
      <c r="I176" s="12"/>
      <c r="J176" s="24">
        <v>67</v>
      </c>
      <c r="K176" s="14">
        <f>SUM(C176*15,F176*7.5,G176*7.5,H176*7.5,I176*7.5,J176*7.5)</f>
        <v>9352.5</v>
      </c>
      <c r="L176" s="13"/>
      <c r="M176" s="15"/>
      <c r="N176" s="15"/>
    </row>
    <row r="177" spans="1:14" ht="12.75" customHeight="1">
      <c r="A177" s="223"/>
      <c r="B177" s="10" t="s">
        <v>20</v>
      </c>
      <c r="C177" s="11">
        <v>535</v>
      </c>
      <c r="D177" s="11"/>
      <c r="E177" s="11">
        <v>6</v>
      </c>
      <c r="F177" s="11">
        <v>170</v>
      </c>
      <c r="G177" s="11">
        <v>4</v>
      </c>
      <c r="H177" s="12">
        <v>13</v>
      </c>
      <c r="I177" s="12"/>
      <c r="J177" s="24">
        <v>43</v>
      </c>
      <c r="K177" s="14">
        <f>SUM(C177*15,F177*7.5,G177*7.5,H177*7.5,I177*7.5,J177*7.5)</f>
        <v>9750</v>
      </c>
      <c r="L177" s="13"/>
      <c r="M177" s="16"/>
      <c r="N177" s="15"/>
    </row>
    <row r="178" spans="1:14" ht="12.75" customHeight="1">
      <c r="A178" s="223"/>
      <c r="B178" s="10" t="s">
        <v>21</v>
      </c>
      <c r="C178" s="11">
        <v>604</v>
      </c>
      <c r="D178" s="11"/>
      <c r="E178" s="11">
        <v>2</v>
      </c>
      <c r="F178" s="11">
        <v>101</v>
      </c>
      <c r="G178" s="11">
        <v>10</v>
      </c>
      <c r="H178" s="12">
        <v>101</v>
      </c>
      <c r="I178" s="12"/>
      <c r="J178" s="24">
        <v>105</v>
      </c>
      <c r="K178" s="14">
        <f>SUM(C178*15,F178*7.5,G178*7.5,H178*7.5,I178*7.5,J178*7.5)</f>
        <v>11437.5</v>
      </c>
      <c r="L178" s="13"/>
      <c r="M178" s="16"/>
      <c r="N178" s="15"/>
    </row>
    <row r="179" spans="1:14" ht="12.75" customHeight="1">
      <c r="A179" s="223"/>
      <c r="B179" s="10" t="s">
        <v>22</v>
      </c>
      <c r="C179" s="11">
        <v>251</v>
      </c>
      <c r="D179" s="11"/>
      <c r="E179" s="11"/>
      <c r="F179" s="11">
        <v>76</v>
      </c>
      <c r="G179" s="11"/>
      <c r="H179" s="12">
        <v>25</v>
      </c>
      <c r="I179" s="12"/>
      <c r="J179" s="24">
        <v>43</v>
      </c>
      <c r="K179" s="14">
        <f>SUM(C179*15,F179*7.5,G179*7.5,H179*7.5,I179*7.5,J179*7.5)</f>
        <v>4845</v>
      </c>
      <c r="L179" s="13"/>
      <c r="M179" s="16"/>
      <c r="N179" s="15"/>
    </row>
    <row r="180" spans="1:14" ht="12.75" customHeight="1">
      <c r="A180" s="223"/>
      <c r="B180" s="10" t="s">
        <v>23</v>
      </c>
      <c r="C180" s="11">
        <v>124</v>
      </c>
      <c r="D180" s="11"/>
      <c r="E180" s="11">
        <v>7</v>
      </c>
      <c r="F180" s="11">
        <v>27</v>
      </c>
      <c r="G180" s="11">
        <v>3</v>
      </c>
      <c r="H180" s="12">
        <v>8</v>
      </c>
      <c r="I180" s="12"/>
      <c r="J180" s="24">
        <v>20</v>
      </c>
      <c r="K180" s="14">
        <f>SUM(C180*15,F180*7.5,G180*7.5,H180*7.5,I180*7.5,J180*7.5)</f>
        <v>2295</v>
      </c>
      <c r="L180" s="13"/>
      <c r="M180" s="16">
        <v>20</v>
      </c>
      <c r="N180" s="15"/>
    </row>
    <row r="181" spans="1:14" ht="12.75" customHeight="1">
      <c r="A181" s="223"/>
      <c r="B181" s="17" t="s">
        <v>24</v>
      </c>
      <c r="C181" s="18">
        <f>SUM(C176:C180)</f>
        <v>1997</v>
      </c>
      <c r="D181" s="18"/>
      <c r="E181" s="18">
        <f aca="true" t="shared" si="32" ref="E181:M181">SUM(E176:E180)</f>
        <v>28</v>
      </c>
      <c r="F181" s="18">
        <f t="shared" si="32"/>
        <v>530</v>
      </c>
      <c r="G181" s="18">
        <f t="shared" si="32"/>
        <v>20</v>
      </c>
      <c r="H181" s="18">
        <f t="shared" si="32"/>
        <v>202</v>
      </c>
      <c r="I181" s="18">
        <f t="shared" si="32"/>
        <v>0</v>
      </c>
      <c r="J181" s="18">
        <f t="shared" si="32"/>
        <v>278</v>
      </c>
      <c r="K181" s="19">
        <f t="shared" si="32"/>
        <v>37680</v>
      </c>
      <c r="L181" s="18">
        <f t="shared" si="32"/>
        <v>0</v>
      </c>
      <c r="M181" s="18">
        <f t="shared" si="32"/>
        <v>20</v>
      </c>
      <c r="N181" s="20">
        <f>SUM(K176:K180)-L181+M181</f>
        <v>37700</v>
      </c>
    </row>
    <row r="182" spans="1:14" ht="12.75" customHeight="1">
      <c r="A182" s="224" t="s">
        <v>25</v>
      </c>
      <c r="B182" s="224">
        <v>920</v>
      </c>
      <c r="C182" s="21">
        <f>SUM(C181,C175,C169,C163,C157,C151,C145)</f>
        <v>8108</v>
      </c>
      <c r="D182" s="21"/>
      <c r="E182" s="21">
        <f aca="true" t="shared" si="33" ref="E182:J182">SUM(E181,E175,E169,E163,E157,E151,E145)</f>
        <v>168</v>
      </c>
      <c r="F182" s="21">
        <f t="shared" si="33"/>
        <v>2296</v>
      </c>
      <c r="G182" s="21">
        <f t="shared" si="33"/>
        <v>97</v>
      </c>
      <c r="H182" s="21">
        <f t="shared" si="33"/>
        <v>1026</v>
      </c>
      <c r="I182" s="21">
        <f t="shared" si="33"/>
        <v>1</v>
      </c>
      <c r="J182" s="21">
        <f t="shared" si="33"/>
        <v>1111</v>
      </c>
      <c r="K182" s="22">
        <f>SUM(K145,K151,K157,K163,K169,K175,K181)</f>
        <v>155602.5</v>
      </c>
      <c r="L182" s="21">
        <f>SUM(L145,L151,L157,L163,L169,L175,L181)</f>
        <v>82.5</v>
      </c>
      <c r="M182" s="21">
        <f>SUM(M145,M151,M157,M163,M169,M175,M181)</f>
        <v>100.5</v>
      </c>
      <c r="N182" s="21">
        <f>SUM(N145,N151,N157,N163,N169,N175,N181)</f>
        <v>155620.5</v>
      </c>
    </row>
    <row r="183" spans="1:14" ht="12.75" customHeight="1">
      <c r="A183" s="223">
        <v>42765</v>
      </c>
      <c r="B183" s="10" t="s">
        <v>19</v>
      </c>
      <c r="C183" s="11">
        <v>187</v>
      </c>
      <c r="D183" s="11"/>
      <c r="E183" s="11">
        <v>1</v>
      </c>
      <c r="F183" s="11">
        <v>43</v>
      </c>
      <c r="G183" s="11">
        <v>1</v>
      </c>
      <c r="H183" s="12">
        <v>13</v>
      </c>
      <c r="I183" s="12"/>
      <c r="J183" s="24">
        <v>10</v>
      </c>
      <c r="K183" s="14">
        <f>SUM(C183*15,F183*7.5,G183*7.5,H183*7.5,I183*7.5,J183*7.5)</f>
        <v>3307.5</v>
      </c>
      <c r="L183" s="13"/>
      <c r="M183" s="15"/>
      <c r="N183" s="15"/>
    </row>
    <row r="184" spans="1:14" ht="12.75" customHeight="1">
      <c r="A184" s="223"/>
      <c r="B184" s="10" t="s">
        <v>20</v>
      </c>
      <c r="C184" s="11">
        <v>197</v>
      </c>
      <c r="D184" s="11"/>
      <c r="E184" s="11">
        <v>3</v>
      </c>
      <c r="F184" s="11">
        <v>33</v>
      </c>
      <c r="G184" s="11">
        <v>2</v>
      </c>
      <c r="H184" s="12"/>
      <c r="I184" s="12"/>
      <c r="J184" s="24">
        <v>15</v>
      </c>
      <c r="K184" s="14">
        <f>SUM(C184*15,F184*7.5,G184*7.5,H184*7.5,I184*7.5,J184*7.5)</f>
        <v>3330</v>
      </c>
      <c r="L184" s="13"/>
      <c r="M184" s="16">
        <v>0.5</v>
      </c>
      <c r="N184" s="15"/>
    </row>
    <row r="185" spans="1:14" ht="12.75" customHeight="1">
      <c r="A185" s="223"/>
      <c r="B185" s="10" t="s">
        <v>21</v>
      </c>
      <c r="C185" s="11">
        <v>171</v>
      </c>
      <c r="D185" s="11"/>
      <c r="E185" s="11">
        <v>1</v>
      </c>
      <c r="F185" s="11">
        <v>54</v>
      </c>
      <c r="G185" s="11">
        <v>5</v>
      </c>
      <c r="H185" s="12">
        <v>30</v>
      </c>
      <c r="I185" s="12"/>
      <c r="J185" s="24">
        <v>42</v>
      </c>
      <c r="K185" s="14">
        <f>SUM(C185*15,F185*7.5,G185*7.5,H185*7.5,I185*7.5,J185*7.5)</f>
        <v>3547.5</v>
      </c>
      <c r="L185" s="13"/>
      <c r="M185" s="16"/>
      <c r="N185" s="15"/>
    </row>
    <row r="186" spans="1:14" ht="12.75" customHeight="1">
      <c r="A186" s="223"/>
      <c r="B186" s="10" t="s">
        <v>22</v>
      </c>
      <c r="C186" s="11">
        <v>90</v>
      </c>
      <c r="D186" s="11"/>
      <c r="E186" s="35"/>
      <c r="F186" s="11">
        <v>40</v>
      </c>
      <c r="G186" s="11"/>
      <c r="H186" s="12">
        <v>7</v>
      </c>
      <c r="I186" s="12">
        <v>1</v>
      </c>
      <c r="J186" s="24">
        <v>8</v>
      </c>
      <c r="K186" s="14">
        <f>SUM(C186*15,F186*7.5,G186*7.5,H186*7.5,I186*7.5,J186*7.5)</f>
        <v>1770</v>
      </c>
      <c r="L186" s="13"/>
      <c r="M186" s="16"/>
      <c r="N186" s="15"/>
    </row>
    <row r="187" spans="1:14" ht="12.75" customHeight="1">
      <c r="A187" s="223"/>
      <c r="B187" s="10" t="s">
        <v>23</v>
      </c>
      <c r="C187" s="11">
        <v>32</v>
      </c>
      <c r="D187" s="11"/>
      <c r="E187" s="11">
        <v>2</v>
      </c>
      <c r="F187" s="11">
        <v>4</v>
      </c>
      <c r="G187" s="11"/>
      <c r="H187" s="12">
        <v>7</v>
      </c>
      <c r="I187" s="12"/>
      <c r="J187" s="24">
        <v>4</v>
      </c>
      <c r="K187" s="14">
        <f>SUM(C187*15,F187*7.5,G187*7.5,H187*7.5,I187*7.5,J187*7.5)</f>
        <v>592.5</v>
      </c>
      <c r="L187" s="13"/>
      <c r="M187" s="16"/>
      <c r="N187" s="15"/>
    </row>
    <row r="188" spans="1:14" ht="12.75" customHeight="1">
      <c r="A188" s="223"/>
      <c r="B188" s="17" t="s">
        <v>24</v>
      </c>
      <c r="C188" s="18">
        <f>SUM(C183:C187)</f>
        <v>677</v>
      </c>
      <c r="D188" s="18"/>
      <c r="E188" s="18">
        <f aca="true" t="shared" si="34" ref="E188:M188">SUM(E183:E187)</f>
        <v>7</v>
      </c>
      <c r="F188" s="18">
        <f t="shared" si="34"/>
        <v>174</v>
      </c>
      <c r="G188" s="18">
        <f t="shared" si="34"/>
        <v>8</v>
      </c>
      <c r="H188" s="18">
        <f t="shared" si="34"/>
        <v>57</v>
      </c>
      <c r="I188" s="18">
        <f t="shared" si="34"/>
        <v>1</v>
      </c>
      <c r="J188" s="18">
        <f t="shared" si="34"/>
        <v>79</v>
      </c>
      <c r="K188" s="19">
        <f t="shared" si="34"/>
        <v>12547.5</v>
      </c>
      <c r="L188" s="18">
        <f t="shared" si="34"/>
        <v>0</v>
      </c>
      <c r="M188" s="18">
        <f t="shared" si="34"/>
        <v>0.5</v>
      </c>
      <c r="N188" s="20">
        <f>SUM(K183:K187)-L188+M188</f>
        <v>12548</v>
      </c>
    </row>
    <row r="189" spans="1:14" ht="12.75" customHeight="1">
      <c r="A189" s="223">
        <v>42766</v>
      </c>
      <c r="B189" s="10" t="s">
        <v>19</v>
      </c>
      <c r="C189" s="11">
        <v>297</v>
      </c>
      <c r="D189" s="11"/>
      <c r="E189" s="11">
        <v>2</v>
      </c>
      <c r="F189" s="11">
        <v>86</v>
      </c>
      <c r="G189" s="11">
        <v>6</v>
      </c>
      <c r="H189" s="12">
        <v>9</v>
      </c>
      <c r="I189" s="12"/>
      <c r="J189" s="24">
        <v>31</v>
      </c>
      <c r="K189" s="14">
        <f>SUM(C189*15,F189*7.5,G189*7.5,H189*7.5,I189*7.5,J189*7.5)</f>
        <v>5445</v>
      </c>
      <c r="L189" s="13"/>
      <c r="M189" s="15"/>
      <c r="N189" s="15"/>
    </row>
    <row r="190" spans="1:14" ht="12.75" customHeight="1">
      <c r="A190" s="223"/>
      <c r="B190" s="10" t="s">
        <v>20</v>
      </c>
      <c r="C190" s="11">
        <v>244</v>
      </c>
      <c r="D190" s="11"/>
      <c r="E190" s="11">
        <v>2</v>
      </c>
      <c r="F190" s="11">
        <v>65</v>
      </c>
      <c r="G190" s="11">
        <v>3</v>
      </c>
      <c r="H190" s="12">
        <v>33</v>
      </c>
      <c r="I190" s="12"/>
      <c r="J190" s="24">
        <v>28</v>
      </c>
      <c r="K190" s="14">
        <f>SUM(C190*15,F190*7.5,G190*7.5,H190*7.5,I190*7.5,J190*7.5)</f>
        <v>4627.5</v>
      </c>
      <c r="L190" s="13"/>
      <c r="M190" s="16"/>
      <c r="N190" s="15"/>
    </row>
    <row r="191" spans="1:14" ht="12.75" customHeight="1">
      <c r="A191" s="223"/>
      <c r="B191" s="10" t="s">
        <v>21</v>
      </c>
      <c r="C191" s="11">
        <v>101</v>
      </c>
      <c r="D191" s="11"/>
      <c r="E191" s="11">
        <v>0</v>
      </c>
      <c r="F191" s="11">
        <v>33</v>
      </c>
      <c r="G191" s="11"/>
      <c r="H191" s="12">
        <v>10</v>
      </c>
      <c r="I191" s="12"/>
      <c r="J191" s="24">
        <v>22</v>
      </c>
      <c r="K191" s="14">
        <f>SUM(C191*15,F191*7.5,G191*7.5,H191*7.5,I191*7.5,J191*7.5)</f>
        <v>2002.5</v>
      </c>
      <c r="L191" s="13">
        <v>3.75</v>
      </c>
      <c r="M191" s="16"/>
      <c r="N191" s="15"/>
    </row>
    <row r="192" spans="1:14" ht="12.75" customHeight="1">
      <c r="A192" s="223"/>
      <c r="B192" s="10" t="s">
        <v>22</v>
      </c>
      <c r="C192" s="11">
        <v>117</v>
      </c>
      <c r="D192" s="11"/>
      <c r="E192" s="11">
        <v>0</v>
      </c>
      <c r="F192" s="11">
        <v>32</v>
      </c>
      <c r="G192" s="11">
        <v>1</v>
      </c>
      <c r="H192" s="12">
        <v>28</v>
      </c>
      <c r="I192" s="12"/>
      <c r="J192" s="24">
        <v>16</v>
      </c>
      <c r="K192" s="14">
        <f>SUM(C192*15,F192*7.5,G192*7.5,H192*7.5,I192*7.5,J192*7.5)</f>
        <v>2332.5</v>
      </c>
      <c r="L192" s="13"/>
      <c r="M192" s="16"/>
      <c r="N192" s="15"/>
    </row>
    <row r="193" spans="1:14" ht="12.75" customHeight="1">
      <c r="A193" s="223"/>
      <c r="B193" s="10" t="s">
        <v>23</v>
      </c>
      <c r="C193" s="11">
        <v>25</v>
      </c>
      <c r="D193" s="11"/>
      <c r="E193" s="11">
        <v>1</v>
      </c>
      <c r="F193" s="11">
        <v>12</v>
      </c>
      <c r="G193" s="11"/>
      <c r="H193" s="12">
        <v>5</v>
      </c>
      <c r="I193" s="12"/>
      <c r="J193" s="13">
        <v>6</v>
      </c>
      <c r="K193" s="14">
        <f>SUM(C193*15,F193*7.5,G193*7.5,H193*7.5,I193*7.5,J193*7.5)</f>
        <v>547.5</v>
      </c>
      <c r="L193" s="13">
        <v>7.5</v>
      </c>
      <c r="M193" s="16"/>
      <c r="N193" s="15"/>
    </row>
    <row r="194" spans="1:22" ht="12.75" customHeight="1">
      <c r="A194" s="223"/>
      <c r="B194" s="17" t="s">
        <v>24</v>
      </c>
      <c r="C194" s="18">
        <f>SUM(C189:C193)</f>
        <v>784</v>
      </c>
      <c r="D194" s="18"/>
      <c r="E194" s="18">
        <f aca="true" t="shared" si="35" ref="E194:M194">SUM(E189:E193)</f>
        <v>5</v>
      </c>
      <c r="F194" s="18">
        <f t="shared" si="35"/>
        <v>228</v>
      </c>
      <c r="G194" s="18">
        <f t="shared" si="35"/>
        <v>10</v>
      </c>
      <c r="H194" s="18">
        <f t="shared" si="35"/>
        <v>85</v>
      </c>
      <c r="I194" s="18">
        <f t="shared" si="35"/>
        <v>0</v>
      </c>
      <c r="J194" s="18">
        <f t="shared" si="35"/>
        <v>103</v>
      </c>
      <c r="K194" s="19">
        <f t="shared" si="35"/>
        <v>14955</v>
      </c>
      <c r="L194" s="18">
        <f t="shared" si="35"/>
        <v>11.25</v>
      </c>
      <c r="M194" s="18">
        <f t="shared" si="35"/>
        <v>0</v>
      </c>
      <c r="N194" s="20">
        <f>SUM(K189:K193)-L194+M194</f>
        <v>14943.75</v>
      </c>
      <c r="T194">
        <f>C96*10</f>
        <v>93920</v>
      </c>
      <c r="U194" s="36">
        <f>SUM(F53:J53)*5</f>
        <v>33350</v>
      </c>
      <c r="V194">
        <f>SUM(T194:U194)</f>
        <v>127270</v>
      </c>
    </row>
    <row r="195" spans="1:22" ht="12.75" customHeight="1">
      <c r="A195" s="225" t="s">
        <v>25</v>
      </c>
      <c r="B195" s="225">
        <v>920</v>
      </c>
      <c r="C195" s="37">
        <f>SUM(C194,C188)</f>
        <v>1461</v>
      </c>
      <c r="D195" s="37"/>
      <c r="E195" s="37">
        <f aca="true" t="shared" si="36" ref="E195:N195">SUM(E188,E194)</f>
        <v>12</v>
      </c>
      <c r="F195" s="37">
        <f t="shared" si="36"/>
        <v>402</v>
      </c>
      <c r="G195" s="37">
        <f t="shared" si="36"/>
        <v>18</v>
      </c>
      <c r="H195" s="37">
        <f t="shared" si="36"/>
        <v>142</v>
      </c>
      <c r="I195" s="37">
        <f t="shared" si="36"/>
        <v>1</v>
      </c>
      <c r="J195" s="37">
        <f t="shared" si="36"/>
        <v>182</v>
      </c>
      <c r="K195" s="38">
        <f t="shared" si="36"/>
        <v>27502.5</v>
      </c>
      <c r="L195" s="37">
        <f t="shared" si="36"/>
        <v>11.25</v>
      </c>
      <c r="M195" s="37">
        <f t="shared" si="36"/>
        <v>0.5</v>
      </c>
      <c r="N195" s="37">
        <f t="shared" si="36"/>
        <v>27491.75</v>
      </c>
      <c r="T195">
        <f>C53*10</f>
        <v>142180</v>
      </c>
      <c r="U195">
        <f>SUM(F96:J96)*5</f>
        <v>23525</v>
      </c>
      <c r="V195">
        <f>SUM(T195:U195)</f>
        <v>165705</v>
      </c>
    </row>
    <row r="196" spans="1:22" s="41" customFormat="1" ht="12.75" customHeight="1">
      <c r="A196" s="226"/>
      <c r="B196" s="226" t="s">
        <v>20</v>
      </c>
      <c r="C196" s="39">
        <f>SUM(C195,C182,C139,C96,C53,C10)</f>
        <v>42540</v>
      </c>
      <c r="D196" s="39">
        <v>3351</v>
      </c>
      <c r="E196" s="39">
        <f aca="true" t="shared" si="37" ref="E196:J196">SUM(E195,E182,E139,E96,E53,E10)</f>
        <v>654</v>
      </c>
      <c r="F196" s="39">
        <f t="shared" si="37"/>
        <v>10992</v>
      </c>
      <c r="G196" s="39">
        <f t="shared" si="37"/>
        <v>408</v>
      </c>
      <c r="H196" s="39">
        <f t="shared" si="37"/>
        <v>5329</v>
      </c>
      <c r="I196" s="39">
        <f t="shared" si="37"/>
        <v>29</v>
      </c>
      <c r="J196" s="39">
        <f t="shared" si="37"/>
        <v>5221</v>
      </c>
      <c r="K196" s="40">
        <f>SUM(K195,K182,K139,K96,K53)</f>
        <v>656455</v>
      </c>
      <c r="L196" s="39">
        <f>SUM(L195,L182,L139,L96,L53)</f>
        <v>422.25</v>
      </c>
      <c r="M196" s="39">
        <f>SUM(M195,M182,M139,M96,M53)</f>
        <v>308</v>
      </c>
      <c r="N196" s="39">
        <f>SUM(N195,N182,N139,N96,N53)</f>
        <v>656340.75</v>
      </c>
      <c r="T196">
        <f>C139*15</f>
        <v>140415</v>
      </c>
      <c r="U196">
        <f>SUM(F139:J139)*7.5</f>
        <v>39960</v>
      </c>
      <c r="V196">
        <f>SUM(T196:U196)</f>
        <v>180375</v>
      </c>
    </row>
    <row r="197" spans="20:22" ht="12.75" customHeight="1">
      <c r="T197">
        <f>C182*15</f>
        <v>121620</v>
      </c>
      <c r="U197">
        <f>SUM(F182:J182)*7.5</f>
        <v>33982.5</v>
      </c>
      <c r="V197">
        <f>SUM(T197:U197)</f>
        <v>155602.5</v>
      </c>
    </row>
    <row r="198" spans="20:22" ht="12.75" customHeight="1">
      <c r="T198">
        <f>C195*15</f>
        <v>21915</v>
      </c>
      <c r="U198">
        <f>SUM(F195:J195)*7.5</f>
        <v>5587.5</v>
      </c>
      <c r="V198">
        <f>SUM(T198:U198)</f>
        <v>27502.5</v>
      </c>
    </row>
    <row r="199" ht="12.75" customHeight="1">
      <c r="V199">
        <f>SUM(V194:V198)</f>
        <v>656455</v>
      </c>
    </row>
    <row r="200" ht="12.75" customHeight="1">
      <c r="T200">
        <f>SUM(T194:T198)</f>
        <v>520050</v>
      </c>
    </row>
    <row r="204" spans="20:21" ht="12.75" customHeight="1">
      <c r="T204">
        <f>SUM(T194:T195)</f>
        <v>236100</v>
      </c>
      <c r="U204">
        <f>SUM(U194:U195)</f>
        <v>56875</v>
      </c>
    </row>
    <row r="205" spans="20:21" ht="12.75" customHeight="1">
      <c r="T205">
        <f>SUM(T196:T198)</f>
        <v>283950</v>
      </c>
      <c r="U205">
        <f>SUM(U196:U198)</f>
        <v>79530</v>
      </c>
    </row>
    <row r="207" spans="20:22" ht="12.75" customHeight="1">
      <c r="T207">
        <f>SUM(T204:T205)</f>
        <v>520050</v>
      </c>
      <c r="U207">
        <f>SUM(U204:U205)</f>
        <v>136405</v>
      </c>
      <c r="V207">
        <f>SUM(T207:U207)</f>
        <v>656455</v>
      </c>
    </row>
  </sheetData>
  <sheetProtection selectLockedCells="1" selectUnlockedCells="1"/>
  <mergeCells count="42">
    <mergeCell ref="A1:N1"/>
    <mergeCell ref="A2:B2"/>
    <mergeCell ref="C2:E2"/>
    <mergeCell ref="F2:J2"/>
    <mergeCell ref="A4:A9"/>
    <mergeCell ref="A10:B10"/>
    <mergeCell ref="A11:A16"/>
    <mergeCell ref="A17:A22"/>
    <mergeCell ref="A23:A28"/>
    <mergeCell ref="A29:A34"/>
    <mergeCell ref="A35:A40"/>
    <mergeCell ref="A41:A46"/>
    <mergeCell ref="A47:A52"/>
    <mergeCell ref="A53:B53"/>
    <mergeCell ref="A54:A59"/>
    <mergeCell ref="A60:A65"/>
    <mergeCell ref="A66:A71"/>
    <mergeCell ref="A72:A77"/>
    <mergeCell ref="A78:A83"/>
    <mergeCell ref="A84:A89"/>
    <mergeCell ref="A90:A95"/>
    <mergeCell ref="A96:B96"/>
    <mergeCell ref="A97:A102"/>
    <mergeCell ref="A103:A108"/>
    <mergeCell ref="A109:A114"/>
    <mergeCell ref="A115:A120"/>
    <mergeCell ref="A121:A126"/>
    <mergeCell ref="A127:A132"/>
    <mergeCell ref="A133:A138"/>
    <mergeCell ref="A139:B139"/>
    <mergeCell ref="A140:A145"/>
    <mergeCell ref="A146:A151"/>
    <mergeCell ref="A152:A157"/>
    <mergeCell ref="A158:A163"/>
    <mergeCell ref="A164:A169"/>
    <mergeCell ref="A170:A175"/>
    <mergeCell ref="A176:A181"/>
    <mergeCell ref="A182:B182"/>
    <mergeCell ref="A183:A188"/>
    <mergeCell ref="A189:A194"/>
    <mergeCell ref="A195:B195"/>
    <mergeCell ref="A196:B196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96"/>
  <sheetViews>
    <sheetView zoomScalePageLayoutView="0" workbookViewId="0" topLeftCell="A1">
      <pane xSplit="2" ySplit="3" topLeftCell="C148" activePane="bottomRight" state="frozen"/>
      <selection pane="topLeft" activeCell="A1" sqref="A1"/>
      <selection pane="topRight" activeCell="C1" sqref="C1"/>
      <selection pane="bottomLeft" activeCell="A148" sqref="A148"/>
      <selection pane="bottomRight" activeCell="D148" activeCellId="1" sqref="A35:IV40 D148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4" width="9.57421875" style="1" customWidth="1"/>
    <col min="5" max="5" width="9.7109375" style="1" customWidth="1"/>
    <col min="6" max="6" width="12.8515625" style="1" customWidth="1"/>
    <col min="7" max="7" width="7.7109375" style="1" customWidth="1"/>
    <col min="8" max="8" width="11.8515625" style="2" customWidth="1"/>
    <col min="9" max="9" width="13.421875" style="1" customWidth="1"/>
    <col min="10" max="10" width="10.57421875" style="67" customWidth="1"/>
    <col min="11" max="11" width="10.421875" style="67" customWidth="1"/>
    <col min="12" max="12" width="14.57421875" style="67" customWidth="1"/>
    <col min="13" max="13" width="9.140625" style="119" customWidth="1"/>
    <col min="14" max="14" width="14.421875" style="0" customWidth="1"/>
  </cols>
  <sheetData>
    <row r="1" spans="1:17" ht="12.7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4"/>
      <c r="O1" s="64"/>
      <c r="P1" s="64"/>
      <c r="Q1" s="64"/>
    </row>
    <row r="2" spans="1:17" ht="24" customHeight="1">
      <c r="A2" s="228" t="s">
        <v>67</v>
      </c>
      <c r="B2" s="228"/>
      <c r="C2" s="229" t="s">
        <v>2</v>
      </c>
      <c r="D2" s="229"/>
      <c r="E2" s="229"/>
      <c r="F2" s="4" t="s">
        <v>54</v>
      </c>
      <c r="G2" s="227" t="s">
        <v>3</v>
      </c>
      <c r="H2" s="227"/>
      <c r="I2" s="227"/>
      <c r="J2" s="227"/>
      <c r="K2" s="227"/>
      <c r="L2" s="238" t="s">
        <v>29</v>
      </c>
      <c r="M2" s="238"/>
      <c r="N2" s="42" t="s">
        <v>4</v>
      </c>
      <c r="O2" s="6" t="s">
        <v>5</v>
      </c>
      <c r="P2" s="6" t="s">
        <v>6</v>
      </c>
      <c r="Q2" s="7" t="s">
        <v>7</v>
      </c>
    </row>
    <row r="3" spans="1:247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96" t="s">
        <v>55</v>
      </c>
      <c r="G3" s="4" t="s">
        <v>13</v>
      </c>
      <c r="H3" s="4" t="s">
        <v>14</v>
      </c>
      <c r="I3" s="4" t="s">
        <v>15</v>
      </c>
      <c r="J3" s="120" t="s">
        <v>30</v>
      </c>
      <c r="K3" s="120" t="s">
        <v>17</v>
      </c>
      <c r="L3" s="120" t="s">
        <v>31</v>
      </c>
      <c r="M3" s="120" t="s">
        <v>32</v>
      </c>
      <c r="N3" s="4" t="s">
        <v>18</v>
      </c>
      <c r="O3" s="4"/>
      <c r="P3" s="4"/>
      <c r="Q3" s="4" t="s">
        <v>18</v>
      </c>
      <c r="ID3"/>
      <c r="IE3"/>
      <c r="IF3"/>
      <c r="IG3"/>
      <c r="IH3"/>
      <c r="II3"/>
      <c r="IJ3"/>
      <c r="IK3"/>
      <c r="IL3"/>
      <c r="IM3"/>
    </row>
    <row r="4" spans="1:17" ht="12.75" customHeight="1">
      <c r="A4" s="223">
        <v>43009</v>
      </c>
      <c r="B4" s="10" t="s">
        <v>19</v>
      </c>
      <c r="C4" s="11">
        <v>198</v>
      </c>
      <c r="D4" s="11"/>
      <c r="E4" s="11">
        <v>19</v>
      </c>
      <c r="F4" s="11">
        <v>15</v>
      </c>
      <c r="G4" s="12">
        <v>36</v>
      </c>
      <c r="H4" s="12">
        <v>2</v>
      </c>
      <c r="I4" s="12">
        <v>42</v>
      </c>
      <c r="J4" s="24"/>
      <c r="K4" s="24">
        <v>48</v>
      </c>
      <c r="L4" s="103"/>
      <c r="M4" s="103"/>
      <c r="N4" s="83">
        <f>SUM(C4*15,F4*12,G4*7.5,H4*7.5,I4*7.5,J4*7.5,K4*7.5,L4*100,M4*20)</f>
        <v>4110</v>
      </c>
      <c r="O4" s="25"/>
      <c r="P4" s="25"/>
      <c r="Q4" s="25"/>
    </row>
    <row r="5" spans="1:17" ht="12.75" customHeight="1">
      <c r="A5" s="223"/>
      <c r="B5" s="10" t="s">
        <v>20</v>
      </c>
      <c r="C5" s="11">
        <v>278</v>
      </c>
      <c r="D5" s="11"/>
      <c r="E5" s="11">
        <v>13</v>
      </c>
      <c r="F5" s="11">
        <v>8</v>
      </c>
      <c r="G5" s="12">
        <v>61</v>
      </c>
      <c r="H5" s="12">
        <v>2</v>
      </c>
      <c r="I5" s="12">
        <v>30</v>
      </c>
      <c r="J5" s="24"/>
      <c r="K5" s="24">
        <v>76</v>
      </c>
      <c r="L5" s="104"/>
      <c r="M5" s="104"/>
      <c r="N5" s="83">
        <f>SUM(C5*15,F5*12,G5*7.5,H5*7.5,I5*7.5,J5*7.5,K5*7.5,L5*100,M5*20)</f>
        <v>5533.5</v>
      </c>
      <c r="O5" s="25">
        <v>15</v>
      </c>
      <c r="P5" s="25"/>
      <c r="Q5" s="25"/>
    </row>
    <row r="6" spans="1:17" ht="12.75" customHeight="1">
      <c r="A6" s="223"/>
      <c r="B6" s="10" t="s">
        <v>21</v>
      </c>
      <c r="C6" s="11">
        <v>250</v>
      </c>
      <c r="D6" s="11"/>
      <c r="E6" s="11">
        <v>2</v>
      </c>
      <c r="F6" s="11">
        <v>8</v>
      </c>
      <c r="G6" s="12">
        <v>123</v>
      </c>
      <c r="H6" s="12">
        <v>2</v>
      </c>
      <c r="I6" s="12">
        <v>1</v>
      </c>
      <c r="J6" s="24"/>
      <c r="K6" s="24">
        <v>75</v>
      </c>
      <c r="L6" s="104"/>
      <c r="M6" s="104"/>
      <c r="N6" s="83">
        <f>SUM(C6*15,F6*12,G6*7.5,H6*7.5,I6*7.5,J6*7.5,K6*7.5,L6*100,M6*20)</f>
        <v>5353.5</v>
      </c>
      <c r="O6" s="25"/>
      <c r="P6" s="25"/>
      <c r="Q6" s="25"/>
    </row>
    <row r="7" spans="1:17" ht="12.75" customHeight="1">
      <c r="A7" s="223"/>
      <c r="B7" s="10" t="s">
        <v>22</v>
      </c>
      <c r="C7" s="11">
        <v>131</v>
      </c>
      <c r="D7" s="11"/>
      <c r="E7" s="11">
        <v>22</v>
      </c>
      <c r="F7" s="11">
        <v>27</v>
      </c>
      <c r="G7" s="12">
        <v>33</v>
      </c>
      <c r="H7" s="12">
        <v>3</v>
      </c>
      <c r="I7" s="12">
        <v>28</v>
      </c>
      <c r="J7" s="24"/>
      <c r="K7" s="24">
        <v>51</v>
      </c>
      <c r="L7" s="104"/>
      <c r="M7" s="104"/>
      <c r="N7" s="83">
        <f>SUM(C7*15,F7*12,G7*7.5,H7*7.5,I7*7.5,J7*7.5,K7*7.5,L7*100,M7*20)</f>
        <v>3151.5</v>
      </c>
      <c r="O7" s="25">
        <v>15</v>
      </c>
      <c r="P7" s="25"/>
      <c r="Q7" s="25"/>
    </row>
    <row r="8" spans="1:17" ht="12.75" customHeight="1">
      <c r="A8" s="223"/>
      <c r="B8" s="10" t="s">
        <v>23</v>
      </c>
      <c r="C8" s="11">
        <v>37</v>
      </c>
      <c r="D8" s="11"/>
      <c r="E8" s="11">
        <v>4</v>
      </c>
      <c r="F8" s="11">
        <v>29</v>
      </c>
      <c r="G8" s="12">
        <v>12</v>
      </c>
      <c r="H8" s="12"/>
      <c r="I8" s="12">
        <v>8</v>
      </c>
      <c r="J8" s="24"/>
      <c r="K8" s="24">
        <v>16</v>
      </c>
      <c r="L8" s="104"/>
      <c r="M8" s="104"/>
      <c r="N8" s="83">
        <f>SUM(C8*15,F8*12,G8*7.5,H8*7.5,I8*7.5,J8*7.5,K8*7.5,L8*100,M8*20)</f>
        <v>1173</v>
      </c>
      <c r="O8" s="25"/>
      <c r="P8" s="25"/>
      <c r="Q8" s="25"/>
    </row>
    <row r="9" spans="1:17" ht="12.75" customHeight="1">
      <c r="A9" s="223"/>
      <c r="B9" s="17" t="s">
        <v>24</v>
      </c>
      <c r="C9" s="18">
        <f>SUM(C4:C8)</f>
        <v>894</v>
      </c>
      <c r="D9" s="18">
        <v>232</v>
      </c>
      <c r="E9" s="18">
        <f aca="true" t="shared" si="0" ref="E9:P9">SUM(E4:E8)</f>
        <v>60</v>
      </c>
      <c r="F9" s="18">
        <f t="shared" si="0"/>
        <v>87</v>
      </c>
      <c r="G9" s="18">
        <f t="shared" si="0"/>
        <v>265</v>
      </c>
      <c r="H9" s="18">
        <f t="shared" si="0"/>
        <v>9</v>
      </c>
      <c r="I9" s="18">
        <f t="shared" si="0"/>
        <v>109</v>
      </c>
      <c r="J9" s="86">
        <f t="shared" si="0"/>
        <v>0</v>
      </c>
      <c r="K9" s="86">
        <f t="shared" si="0"/>
        <v>266</v>
      </c>
      <c r="L9" s="18">
        <f t="shared" si="0"/>
        <v>0</v>
      </c>
      <c r="M9" s="18">
        <f t="shared" si="0"/>
        <v>0</v>
      </c>
      <c r="N9" s="44">
        <f t="shared" si="0"/>
        <v>19321.5</v>
      </c>
      <c r="O9" s="44">
        <f t="shared" si="0"/>
        <v>30</v>
      </c>
      <c r="P9" s="44">
        <f t="shared" si="0"/>
        <v>0</v>
      </c>
      <c r="Q9" s="107">
        <f>SUM(N4:N8)-O9+P9</f>
        <v>19291.5</v>
      </c>
    </row>
    <row r="10" spans="1:17" ht="12.75" customHeight="1">
      <c r="A10" s="224" t="s">
        <v>25</v>
      </c>
      <c r="B10" s="224">
        <v>920</v>
      </c>
      <c r="C10" s="21">
        <f aca="true" t="shared" si="1" ref="C10:Q10">SUM(C9)</f>
        <v>894</v>
      </c>
      <c r="D10" s="21">
        <f t="shared" si="1"/>
        <v>232</v>
      </c>
      <c r="E10" s="21">
        <f t="shared" si="1"/>
        <v>60</v>
      </c>
      <c r="F10" s="21">
        <f t="shared" si="1"/>
        <v>87</v>
      </c>
      <c r="G10" s="21">
        <f t="shared" si="1"/>
        <v>265</v>
      </c>
      <c r="H10" s="21">
        <f t="shared" si="1"/>
        <v>9</v>
      </c>
      <c r="I10" s="21">
        <f t="shared" si="1"/>
        <v>109</v>
      </c>
      <c r="J10" s="21">
        <f t="shared" si="1"/>
        <v>0</v>
      </c>
      <c r="K10" s="21">
        <f t="shared" si="1"/>
        <v>266</v>
      </c>
      <c r="L10" s="101">
        <f t="shared" si="1"/>
        <v>0</v>
      </c>
      <c r="M10" s="101">
        <f t="shared" si="1"/>
        <v>0</v>
      </c>
      <c r="N10" s="21">
        <f t="shared" si="1"/>
        <v>19321.5</v>
      </c>
      <c r="O10" s="48">
        <f t="shared" si="1"/>
        <v>30</v>
      </c>
      <c r="P10" s="48">
        <f t="shared" si="1"/>
        <v>0</v>
      </c>
      <c r="Q10" s="48">
        <f t="shared" si="1"/>
        <v>19291.5</v>
      </c>
    </row>
    <row r="11" spans="1:17" ht="12.75" customHeight="1">
      <c r="A11" s="223">
        <v>43010</v>
      </c>
      <c r="B11" s="10" t="s">
        <v>19</v>
      </c>
      <c r="C11" s="11">
        <v>63</v>
      </c>
      <c r="D11" s="11"/>
      <c r="E11" s="11">
        <v>5</v>
      </c>
      <c r="F11" s="11">
        <v>1</v>
      </c>
      <c r="G11" s="12">
        <v>30</v>
      </c>
      <c r="H11" s="12"/>
      <c r="I11" s="12">
        <v>11</v>
      </c>
      <c r="J11" s="24"/>
      <c r="K11" s="24">
        <v>8</v>
      </c>
      <c r="L11" s="103"/>
      <c r="M11" s="103"/>
      <c r="N11" s="83">
        <f>SUM(C11*15,F11*12,G11*7.5,H11*7.5,I11*7.5,J11*7.5,K11*7.5,L11*100,M11*20)</f>
        <v>1324.5</v>
      </c>
      <c r="O11" s="25"/>
      <c r="P11" s="25"/>
      <c r="Q11" s="25"/>
    </row>
    <row r="12" spans="1:17" ht="12.75" customHeight="1">
      <c r="A12" s="223"/>
      <c r="B12" s="10" t="s">
        <v>20</v>
      </c>
      <c r="C12" s="11">
        <v>102</v>
      </c>
      <c r="D12" s="11"/>
      <c r="E12" s="11">
        <v>3</v>
      </c>
      <c r="F12" s="11"/>
      <c r="G12" s="12">
        <v>20</v>
      </c>
      <c r="H12" s="12">
        <v>2</v>
      </c>
      <c r="I12" s="12">
        <v>1</v>
      </c>
      <c r="J12" s="24"/>
      <c r="K12" s="24">
        <v>7</v>
      </c>
      <c r="L12" s="104"/>
      <c r="M12" s="104"/>
      <c r="N12" s="83">
        <f>SUM(C12*15,F12*12,G12*7.5,H12*7.5,I12*7.5,J12*7.5,K12*7.5,L12*100,M12*20)</f>
        <v>1755</v>
      </c>
      <c r="O12" s="25"/>
      <c r="P12" s="25"/>
      <c r="Q12" s="25"/>
    </row>
    <row r="13" spans="1:17" ht="12.75" customHeight="1">
      <c r="A13" s="223"/>
      <c r="B13" s="10" t="s">
        <v>21</v>
      </c>
      <c r="C13" s="11">
        <v>67</v>
      </c>
      <c r="D13" s="11"/>
      <c r="E13" s="11">
        <v>121</v>
      </c>
      <c r="F13" s="11">
        <v>1</v>
      </c>
      <c r="G13" s="12">
        <v>16</v>
      </c>
      <c r="H13" s="12"/>
      <c r="I13" s="12">
        <v>5</v>
      </c>
      <c r="J13" s="24"/>
      <c r="K13" s="24">
        <v>6</v>
      </c>
      <c r="L13" s="104"/>
      <c r="M13" s="104"/>
      <c r="N13" s="83">
        <f>SUM(C13*15,F13*12,G13*7.5,H13*7.5,I13*7.5,J13*7.5,K13*7.5,L13*100,M13*20)</f>
        <v>1219.5</v>
      </c>
      <c r="O13" s="25"/>
      <c r="P13" s="25"/>
      <c r="Q13" s="25"/>
    </row>
    <row r="14" spans="1:17" ht="12.75" customHeight="1">
      <c r="A14" s="223"/>
      <c r="B14" s="10" t="s">
        <v>22</v>
      </c>
      <c r="C14" s="11">
        <v>46</v>
      </c>
      <c r="D14" s="11"/>
      <c r="E14" s="11">
        <v>77</v>
      </c>
      <c r="F14" s="11"/>
      <c r="G14" s="12">
        <v>19</v>
      </c>
      <c r="H14" s="12"/>
      <c r="I14" s="12"/>
      <c r="J14" s="24"/>
      <c r="K14" s="24">
        <v>4</v>
      </c>
      <c r="L14" s="104"/>
      <c r="M14" s="104"/>
      <c r="N14" s="83">
        <f>SUM(C14*15,F14*12,G14*7.5,H14*7.5,I14*7.5,J14*7.5,K14*7.5,L14*100,M14*20)</f>
        <v>862.5</v>
      </c>
      <c r="O14" s="25"/>
      <c r="P14" s="25"/>
      <c r="Q14" s="25"/>
    </row>
    <row r="15" spans="1:17" ht="12.75" customHeight="1">
      <c r="A15" s="223"/>
      <c r="B15" s="10" t="s">
        <v>23</v>
      </c>
      <c r="C15" s="11">
        <v>23</v>
      </c>
      <c r="D15" s="11"/>
      <c r="E15" s="11"/>
      <c r="F15" s="11"/>
      <c r="G15" s="12">
        <v>5</v>
      </c>
      <c r="H15" s="12"/>
      <c r="I15" s="12"/>
      <c r="J15" s="24"/>
      <c r="K15" s="24">
        <v>1</v>
      </c>
      <c r="L15" s="104"/>
      <c r="M15" s="104"/>
      <c r="N15" s="83">
        <f>SUM(C15*15,F15*12,G15*7.5,H15*7.5,I15*7.5,J15*7.5,K15*7.5,L15*100,M15*20)</f>
        <v>390</v>
      </c>
      <c r="O15" s="25"/>
      <c r="P15" s="25"/>
      <c r="Q15" s="25"/>
    </row>
    <row r="16" spans="1:17" ht="12.75" customHeight="1">
      <c r="A16" s="223"/>
      <c r="B16" s="17" t="s">
        <v>24</v>
      </c>
      <c r="C16" s="18">
        <f>SUM(C11:C15)</f>
        <v>301</v>
      </c>
      <c r="D16" s="18">
        <v>49</v>
      </c>
      <c r="E16" s="18">
        <f aca="true" t="shared" si="2" ref="E16:P16">SUM(E11:E15)</f>
        <v>206</v>
      </c>
      <c r="F16" s="18">
        <f t="shared" si="2"/>
        <v>2</v>
      </c>
      <c r="G16" s="18">
        <f t="shared" si="2"/>
        <v>90</v>
      </c>
      <c r="H16" s="18">
        <f t="shared" si="2"/>
        <v>2</v>
      </c>
      <c r="I16" s="18">
        <f t="shared" si="2"/>
        <v>17</v>
      </c>
      <c r="J16" s="86">
        <f t="shared" si="2"/>
        <v>0</v>
      </c>
      <c r="K16" s="86">
        <f t="shared" si="2"/>
        <v>26</v>
      </c>
      <c r="L16" s="18">
        <f t="shared" si="2"/>
        <v>0</v>
      </c>
      <c r="M16" s="18">
        <f t="shared" si="2"/>
        <v>0</v>
      </c>
      <c r="N16" s="44">
        <f t="shared" si="2"/>
        <v>5551.5</v>
      </c>
      <c r="O16" s="44">
        <f t="shared" si="2"/>
        <v>0</v>
      </c>
      <c r="P16" s="44">
        <f t="shared" si="2"/>
        <v>0</v>
      </c>
      <c r="Q16" s="107">
        <f>SUM(N11:N15)-O16+P16</f>
        <v>5551.5</v>
      </c>
    </row>
    <row r="17" spans="1:17" ht="12.75" customHeight="1">
      <c r="A17" s="223">
        <v>43011</v>
      </c>
      <c r="B17" s="10" t="s">
        <v>19</v>
      </c>
      <c r="C17" s="11">
        <v>24</v>
      </c>
      <c r="D17" s="11"/>
      <c r="E17" s="11">
        <v>2</v>
      </c>
      <c r="F17" s="11"/>
      <c r="G17" s="12"/>
      <c r="H17" s="12"/>
      <c r="I17" s="12">
        <v>1</v>
      </c>
      <c r="J17" s="24"/>
      <c r="K17" s="24">
        <v>3</v>
      </c>
      <c r="L17" s="103"/>
      <c r="M17" s="103"/>
      <c r="N17" s="83">
        <f>SUM(C17*15,F17*12,G17*7.5,H17*7.5,I17*7.5,J17*7.5,K17*7.5,L17*100,M17*20)</f>
        <v>390</v>
      </c>
      <c r="O17" s="25"/>
      <c r="P17" s="25"/>
      <c r="Q17" s="25"/>
    </row>
    <row r="18" spans="1:17" ht="12.75" customHeight="1">
      <c r="A18" s="223"/>
      <c r="B18" s="10" t="s">
        <v>20</v>
      </c>
      <c r="C18" s="11">
        <v>69</v>
      </c>
      <c r="D18" s="11"/>
      <c r="E18" s="11">
        <v>20</v>
      </c>
      <c r="F18" s="11">
        <v>1</v>
      </c>
      <c r="G18" s="12">
        <v>29</v>
      </c>
      <c r="H18" s="12"/>
      <c r="I18" s="12"/>
      <c r="J18" s="24"/>
      <c r="K18" s="24">
        <v>4</v>
      </c>
      <c r="L18" s="104"/>
      <c r="M18" s="104"/>
      <c r="N18" s="83">
        <f>SUM(C18*15,F18*12,G18*7.5,H18*7.5,I18*7.5,J18*7.5,K18*7.5,L18*100,M18*20)</f>
        <v>1294.5</v>
      </c>
      <c r="O18" s="25"/>
      <c r="P18" s="25"/>
      <c r="Q18" s="25"/>
    </row>
    <row r="19" spans="1:17" ht="12.75" customHeight="1">
      <c r="A19" s="223"/>
      <c r="B19" s="10" t="s">
        <v>21</v>
      </c>
      <c r="C19" s="11">
        <v>92</v>
      </c>
      <c r="D19" s="11"/>
      <c r="E19" s="11">
        <v>3</v>
      </c>
      <c r="F19" s="11">
        <v>1</v>
      </c>
      <c r="G19" s="12">
        <v>7</v>
      </c>
      <c r="H19" s="12">
        <v>2</v>
      </c>
      <c r="I19" s="12">
        <v>9</v>
      </c>
      <c r="J19" s="24"/>
      <c r="K19" s="24">
        <v>5</v>
      </c>
      <c r="L19" s="104"/>
      <c r="M19" s="104"/>
      <c r="N19" s="83">
        <f>SUM(C19*15,F19*12,G19*7.5,H19*7.5,I19*7.5,J19*7.5,K19*7.5,L19*100,M19*20)</f>
        <v>1564.5</v>
      </c>
      <c r="O19" s="25"/>
      <c r="P19" s="25"/>
      <c r="Q19" s="25"/>
    </row>
    <row r="20" spans="1:17" ht="12.75" customHeight="1">
      <c r="A20" s="223"/>
      <c r="B20" s="10" t="s">
        <v>22</v>
      </c>
      <c r="C20" s="11">
        <v>45</v>
      </c>
      <c r="D20" s="11"/>
      <c r="E20" s="11"/>
      <c r="F20" s="11">
        <v>2</v>
      </c>
      <c r="G20" s="12">
        <v>7</v>
      </c>
      <c r="H20" s="12"/>
      <c r="I20" s="12"/>
      <c r="J20" s="24"/>
      <c r="K20" s="24">
        <v>6</v>
      </c>
      <c r="L20" s="24"/>
      <c r="M20" s="104"/>
      <c r="N20" s="83">
        <f>SUM(C20*15,F20*12,G20*7.5,H20*7.5,I20*7.5,J20*7.5,K20*7.5,L20*100,M20*20)</f>
        <v>796.5</v>
      </c>
      <c r="O20" s="25"/>
      <c r="P20" s="25"/>
      <c r="Q20" s="25"/>
    </row>
    <row r="21" spans="1:17" ht="12.75" customHeight="1">
      <c r="A21" s="223"/>
      <c r="B21" s="10" t="s">
        <v>23</v>
      </c>
      <c r="C21" s="11">
        <v>11</v>
      </c>
      <c r="D21" s="11"/>
      <c r="E21" s="11"/>
      <c r="F21" s="11"/>
      <c r="G21" s="12">
        <v>4</v>
      </c>
      <c r="H21" s="12"/>
      <c r="I21" s="12"/>
      <c r="J21" s="24"/>
      <c r="K21" s="24">
        <v>3</v>
      </c>
      <c r="L21" s="104"/>
      <c r="M21" s="104"/>
      <c r="N21" s="83">
        <f>SUM(C21*15,F21*12,G21*7.5,H21*7.5,I21*7.5,J21*7.5,K21*7.5,L21*100,M21*20)</f>
        <v>217.5</v>
      </c>
      <c r="O21" s="25"/>
      <c r="P21" s="25"/>
      <c r="Q21" s="25"/>
    </row>
    <row r="22" spans="1:17" ht="12.75" customHeight="1">
      <c r="A22" s="223"/>
      <c r="B22" s="17" t="s">
        <v>24</v>
      </c>
      <c r="C22" s="18">
        <f>SUM(C17:C21)</f>
        <v>241</v>
      </c>
      <c r="D22" s="18">
        <v>45</v>
      </c>
      <c r="E22" s="18">
        <f aca="true" t="shared" si="3" ref="E22:P22">SUM(E17:E21)</f>
        <v>25</v>
      </c>
      <c r="F22" s="18">
        <f t="shared" si="3"/>
        <v>4</v>
      </c>
      <c r="G22" s="18">
        <f t="shared" si="3"/>
        <v>47</v>
      </c>
      <c r="H22" s="18">
        <f t="shared" si="3"/>
        <v>2</v>
      </c>
      <c r="I22" s="18">
        <f t="shared" si="3"/>
        <v>10</v>
      </c>
      <c r="J22" s="18">
        <f t="shared" si="3"/>
        <v>0</v>
      </c>
      <c r="K22" s="18">
        <f t="shared" si="3"/>
        <v>21</v>
      </c>
      <c r="L22" s="18">
        <f t="shared" si="3"/>
        <v>0</v>
      </c>
      <c r="M22" s="18">
        <f t="shared" si="3"/>
        <v>0</v>
      </c>
      <c r="N22" s="44">
        <f t="shared" si="3"/>
        <v>4263</v>
      </c>
      <c r="O22" s="44">
        <f t="shared" si="3"/>
        <v>0</v>
      </c>
      <c r="P22" s="44">
        <f t="shared" si="3"/>
        <v>0</v>
      </c>
      <c r="Q22" s="107">
        <f>SUM(N17:N21)-O22+P22</f>
        <v>4263</v>
      </c>
    </row>
    <row r="23" spans="1:17" ht="12.75" customHeight="1">
      <c r="A23" s="223">
        <v>42281</v>
      </c>
      <c r="B23" s="10" t="s">
        <v>19</v>
      </c>
      <c r="C23" s="11">
        <v>133</v>
      </c>
      <c r="D23" s="11"/>
      <c r="E23" s="11">
        <v>34</v>
      </c>
      <c r="F23" s="11"/>
      <c r="G23" s="12">
        <v>42</v>
      </c>
      <c r="H23" s="12"/>
      <c r="I23" s="12">
        <v>7</v>
      </c>
      <c r="J23" s="115">
        <v>4</v>
      </c>
      <c r="K23" s="24">
        <v>32</v>
      </c>
      <c r="L23" s="103"/>
      <c r="M23" s="103">
        <v>2</v>
      </c>
      <c r="N23" s="83">
        <f>SUM(C23*15,F23*12,G23*7.5,H23*7.5,I23*7.5,J23*7.5,K23*7.5,L23*100,M23*20)</f>
        <v>2672.5</v>
      </c>
      <c r="O23" s="25"/>
      <c r="P23" s="25">
        <v>1</v>
      </c>
      <c r="Q23" s="25"/>
    </row>
    <row r="24" spans="1:17" ht="12.75" customHeight="1">
      <c r="A24" s="223"/>
      <c r="B24" s="10" t="s">
        <v>20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2">
        <v>0</v>
      </c>
      <c r="I24" s="12">
        <v>0</v>
      </c>
      <c r="J24" s="24">
        <v>0</v>
      </c>
      <c r="K24" s="24">
        <v>0</v>
      </c>
      <c r="L24" s="24">
        <v>0</v>
      </c>
      <c r="M24" s="24">
        <v>0</v>
      </c>
      <c r="N24" s="83">
        <v>0</v>
      </c>
      <c r="O24" s="25"/>
      <c r="P24" s="25"/>
      <c r="Q24" s="25"/>
    </row>
    <row r="25" spans="1:17" ht="12.75" customHeight="1">
      <c r="A25" s="223"/>
      <c r="B25" s="10" t="s">
        <v>21</v>
      </c>
      <c r="C25" s="11">
        <v>264</v>
      </c>
      <c r="D25" s="11"/>
      <c r="E25" s="11">
        <v>20</v>
      </c>
      <c r="F25" s="11">
        <v>4</v>
      </c>
      <c r="G25" s="12">
        <v>25</v>
      </c>
      <c r="H25" s="12">
        <v>2</v>
      </c>
      <c r="I25" s="12">
        <v>37</v>
      </c>
      <c r="J25" s="24"/>
      <c r="K25" s="24">
        <v>28</v>
      </c>
      <c r="L25" s="104"/>
      <c r="M25" s="104"/>
      <c r="N25" s="83">
        <f>SUM(C25*15,F25*12,G25*7.5,H25*7.5,I25*7.5,J25*7.5,K25*7.5,L25*100,M25*20)</f>
        <v>4698</v>
      </c>
      <c r="O25" s="25"/>
      <c r="P25" s="25"/>
      <c r="Q25" s="25"/>
    </row>
    <row r="26" spans="1:17" ht="12.75" customHeight="1">
      <c r="A26" s="223"/>
      <c r="B26" s="10" t="s">
        <v>22</v>
      </c>
      <c r="C26" s="11">
        <v>130</v>
      </c>
      <c r="D26" s="11"/>
      <c r="E26" s="11">
        <v>6</v>
      </c>
      <c r="F26" s="11">
        <v>3</v>
      </c>
      <c r="G26" s="12">
        <v>24</v>
      </c>
      <c r="H26" s="12">
        <v>5</v>
      </c>
      <c r="I26" s="12">
        <v>11</v>
      </c>
      <c r="J26" s="24"/>
      <c r="K26" s="24">
        <v>27</v>
      </c>
      <c r="L26" s="104"/>
      <c r="M26" s="104"/>
      <c r="N26" s="83">
        <f>SUM(C26*15,F26*12,G26*7.5,H26*7.5,I26*7.5,J26*7.5,K26*7.5,L26*100,M26*20)</f>
        <v>2488.5</v>
      </c>
      <c r="O26" s="25"/>
      <c r="P26" s="25"/>
      <c r="Q26" s="25"/>
    </row>
    <row r="27" spans="1:17" ht="12.75" customHeight="1">
      <c r="A27" s="223"/>
      <c r="B27" s="10" t="s">
        <v>23</v>
      </c>
      <c r="C27" s="11">
        <v>22</v>
      </c>
      <c r="D27" s="11"/>
      <c r="E27" s="11">
        <v>3</v>
      </c>
      <c r="F27" s="11"/>
      <c r="G27" s="12">
        <v>5</v>
      </c>
      <c r="H27" s="12"/>
      <c r="I27" s="12">
        <v>1</v>
      </c>
      <c r="J27" s="115">
        <v>1</v>
      </c>
      <c r="K27" s="24">
        <v>5</v>
      </c>
      <c r="L27" s="104"/>
      <c r="M27" s="104"/>
      <c r="N27" s="83">
        <f>SUM(C27*15,F27*12,G27*7.5,H27*7.5,I27*7.5,J27*7.5,K27*7.5,L27*100,M27*20)</f>
        <v>420</v>
      </c>
      <c r="O27" s="25"/>
      <c r="P27" s="25"/>
      <c r="Q27" s="25"/>
    </row>
    <row r="28" spans="1:17" ht="12.75" customHeight="1">
      <c r="A28" s="223"/>
      <c r="B28" s="17" t="s">
        <v>24</v>
      </c>
      <c r="C28" s="18">
        <f>SUM(C23:C27)</f>
        <v>549</v>
      </c>
      <c r="D28" s="18">
        <v>126</v>
      </c>
      <c r="E28" s="18">
        <f aca="true" t="shared" si="4" ref="E28:P28">SUM(E23:E27)</f>
        <v>63</v>
      </c>
      <c r="F28" s="18">
        <f t="shared" si="4"/>
        <v>7</v>
      </c>
      <c r="G28" s="18">
        <f t="shared" si="4"/>
        <v>96</v>
      </c>
      <c r="H28" s="18">
        <f t="shared" si="4"/>
        <v>7</v>
      </c>
      <c r="I28" s="18">
        <f t="shared" si="4"/>
        <v>56</v>
      </c>
      <c r="J28" s="18">
        <f t="shared" si="4"/>
        <v>5</v>
      </c>
      <c r="K28" s="18">
        <f t="shared" si="4"/>
        <v>92</v>
      </c>
      <c r="L28" s="18">
        <f t="shared" si="4"/>
        <v>0</v>
      </c>
      <c r="M28" s="18">
        <f t="shared" si="4"/>
        <v>2</v>
      </c>
      <c r="N28" s="44">
        <f t="shared" si="4"/>
        <v>10279</v>
      </c>
      <c r="O28" s="44">
        <f t="shared" si="4"/>
        <v>0</v>
      </c>
      <c r="P28" s="44">
        <f t="shared" si="4"/>
        <v>1</v>
      </c>
      <c r="Q28" s="107">
        <f>SUM(N23:N27)-O28+P28</f>
        <v>10280</v>
      </c>
    </row>
    <row r="29" spans="1:17" ht="12.75" customHeight="1">
      <c r="A29" s="223">
        <v>42282</v>
      </c>
      <c r="B29" s="10" t="s">
        <v>19</v>
      </c>
      <c r="C29" s="11">
        <v>89</v>
      </c>
      <c r="D29" s="11"/>
      <c r="E29" s="11">
        <v>48</v>
      </c>
      <c r="F29" s="11">
        <v>1</v>
      </c>
      <c r="G29" s="12">
        <v>65</v>
      </c>
      <c r="H29" s="12"/>
      <c r="I29" s="12">
        <v>8</v>
      </c>
      <c r="J29" s="115">
        <v>1</v>
      </c>
      <c r="K29" s="24">
        <v>20</v>
      </c>
      <c r="L29" s="103">
        <v>2</v>
      </c>
      <c r="M29" s="103">
        <v>2</v>
      </c>
      <c r="N29" s="83">
        <f>SUM(C29*15,F29*12,G29*7.5,H29*7.5,I29*7.5,J29*7.5,K29*7.5,L29*100,M29*20)</f>
        <v>2292</v>
      </c>
      <c r="O29" s="25">
        <v>30</v>
      </c>
      <c r="P29" s="25"/>
      <c r="Q29" s="25"/>
    </row>
    <row r="30" spans="1:17" ht="12.75" customHeight="1">
      <c r="A30" s="223"/>
      <c r="B30" s="10" t="s">
        <v>20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2">
        <v>0</v>
      </c>
      <c r="I30" s="12">
        <v>0</v>
      </c>
      <c r="J30" s="115">
        <v>0</v>
      </c>
      <c r="K30" s="24">
        <v>0</v>
      </c>
      <c r="L30" s="104">
        <v>0</v>
      </c>
      <c r="M30" s="104">
        <v>0</v>
      </c>
      <c r="N30" s="83">
        <v>0</v>
      </c>
      <c r="O30" s="25"/>
      <c r="P30" s="25"/>
      <c r="Q30" s="25"/>
    </row>
    <row r="31" spans="1:17" ht="12.75" customHeight="1">
      <c r="A31" s="223"/>
      <c r="B31" s="10" t="s">
        <v>21</v>
      </c>
      <c r="C31" s="11">
        <v>115</v>
      </c>
      <c r="D31" s="11"/>
      <c r="E31" s="11">
        <v>105</v>
      </c>
      <c r="F31" s="11">
        <v>7</v>
      </c>
      <c r="G31" s="12">
        <v>101</v>
      </c>
      <c r="H31" s="12"/>
      <c r="I31" s="12">
        <v>6</v>
      </c>
      <c r="J31" s="115"/>
      <c r="K31" s="24">
        <v>19</v>
      </c>
      <c r="L31" s="104"/>
      <c r="M31" s="104"/>
      <c r="N31" s="83">
        <f>SUM(C31*15,F31*12,G31*7.5,H31*7.5,I31*7.5,J31*7.5,K31*7.5,L31*100,M31*20)</f>
        <v>2754</v>
      </c>
      <c r="O31" s="25">
        <v>29.5</v>
      </c>
      <c r="P31" s="25"/>
      <c r="Q31" s="25"/>
    </row>
    <row r="32" spans="1:17" ht="12.75" customHeight="1">
      <c r="A32" s="223"/>
      <c r="B32" s="10" t="s">
        <v>22</v>
      </c>
      <c r="C32" s="11">
        <v>67</v>
      </c>
      <c r="D32" s="11"/>
      <c r="E32" s="11">
        <v>13</v>
      </c>
      <c r="F32" s="11">
        <v>4</v>
      </c>
      <c r="G32" s="12">
        <v>10</v>
      </c>
      <c r="H32" s="12">
        <v>1</v>
      </c>
      <c r="I32" s="12">
        <v>6</v>
      </c>
      <c r="J32" s="115"/>
      <c r="K32" s="24">
        <v>19</v>
      </c>
      <c r="L32" s="104"/>
      <c r="M32" s="104"/>
      <c r="N32" s="83">
        <f>SUM(C32*15,F32*12,G32*7.5,H32*7.5,I32*7.5,J32*7.5,K32*7.5,L32*100,M32*20)</f>
        <v>1323</v>
      </c>
      <c r="O32" s="25"/>
      <c r="P32" s="25">
        <v>15</v>
      </c>
      <c r="Q32" s="25"/>
    </row>
    <row r="33" spans="1:17" ht="12.75" customHeight="1">
      <c r="A33" s="223"/>
      <c r="B33" s="10" t="s">
        <v>23</v>
      </c>
      <c r="C33" s="11">
        <v>8</v>
      </c>
      <c r="D33" s="11"/>
      <c r="E33" s="11">
        <v>1</v>
      </c>
      <c r="F33" s="11"/>
      <c r="G33" s="12"/>
      <c r="H33" s="12"/>
      <c r="I33" s="12">
        <v>2</v>
      </c>
      <c r="J33" s="115"/>
      <c r="K33" s="24">
        <v>7</v>
      </c>
      <c r="L33" s="104"/>
      <c r="M33" s="104"/>
      <c r="N33" s="83">
        <f>SUM(C33*15,F33*12,G33*7.5,H33*7.5,I33*7.5,J33*7.5,K33*7.5,L33*100,M33*20)</f>
        <v>187.5</v>
      </c>
      <c r="O33" s="25"/>
      <c r="P33" s="25"/>
      <c r="Q33" s="25"/>
    </row>
    <row r="34" spans="1:17" ht="12.75" customHeight="1">
      <c r="A34" s="223"/>
      <c r="B34" s="17" t="s">
        <v>24</v>
      </c>
      <c r="C34" s="18">
        <f>SUM(C29:C33)</f>
        <v>279</v>
      </c>
      <c r="D34" s="18">
        <v>97</v>
      </c>
      <c r="E34" s="18">
        <f aca="true" t="shared" si="5" ref="E34:P34">SUM(E29:E33)</f>
        <v>167</v>
      </c>
      <c r="F34" s="18">
        <f t="shared" si="5"/>
        <v>12</v>
      </c>
      <c r="G34" s="18">
        <f t="shared" si="5"/>
        <v>176</v>
      </c>
      <c r="H34" s="18">
        <f t="shared" si="5"/>
        <v>1</v>
      </c>
      <c r="I34" s="18">
        <f t="shared" si="5"/>
        <v>22</v>
      </c>
      <c r="J34" s="18">
        <f t="shared" si="5"/>
        <v>1</v>
      </c>
      <c r="K34" s="18">
        <f t="shared" si="5"/>
        <v>65</v>
      </c>
      <c r="L34" s="18">
        <f t="shared" si="5"/>
        <v>2</v>
      </c>
      <c r="M34" s="18">
        <f t="shared" si="5"/>
        <v>2</v>
      </c>
      <c r="N34" s="44">
        <f t="shared" si="5"/>
        <v>6556.5</v>
      </c>
      <c r="O34" s="44">
        <f t="shared" si="5"/>
        <v>59.5</v>
      </c>
      <c r="P34" s="44">
        <f t="shared" si="5"/>
        <v>15</v>
      </c>
      <c r="Q34" s="107">
        <f>SUM(N29:N33)-O34+P34</f>
        <v>6512</v>
      </c>
    </row>
    <row r="35" spans="1:17" ht="12.75" customHeight="1">
      <c r="A35" s="223">
        <v>42283</v>
      </c>
      <c r="B35" s="10" t="s">
        <v>19</v>
      </c>
      <c r="C35" s="11">
        <v>129</v>
      </c>
      <c r="D35" s="11"/>
      <c r="E35" s="11">
        <v>15</v>
      </c>
      <c r="F35" s="11">
        <v>2</v>
      </c>
      <c r="G35" s="12">
        <v>81</v>
      </c>
      <c r="H35" s="12"/>
      <c r="I35" s="12">
        <v>4</v>
      </c>
      <c r="J35" s="115">
        <v>4</v>
      </c>
      <c r="K35" s="24">
        <v>18</v>
      </c>
      <c r="L35" s="103">
        <v>2</v>
      </c>
      <c r="M35" s="103">
        <v>2</v>
      </c>
      <c r="N35" s="83">
        <f>SUM(C35*15,F35*12,G35*7.5,H35*7.5,I35*7.5,J35*7.5,K35*7.5,L35*100,M35*20)</f>
        <v>3001.5</v>
      </c>
      <c r="O35" s="25"/>
      <c r="P35" s="25"/>
      <c r="Q35" s="25"/>
    </row>
    <row r="36" spans="1:17" ht="12.75" customHeight="1">
      <c r="A36" s="223"/>
      <c r="B36" s="10" t="s">
        <v>20</v>
      </c>
      <c r="C36" s="11">
        <v>0</v>
      </c>
      <c r="D36" s="11">
        <v>0</v>
      </c>
      <c r="E36" s="11">
        <v>0</v>
      </c>
      <c r="F36" s="11">
        <v>0</v>
      </c>
      <c r="G36" s="12">
        <v>0</v>
      </c>
      <c r="H36" s="12">
        <v>0</v>
      </c>
      <c r="I36" s="12">
        <v>0</v>
      </c>
      <c r="J36" s="24">
        <v>0</v>
      </c>
      <c r="K36" s="24">
        <v>0</v>
      </c>
      <c r="L36" s="104">
        <v>0</v>
      </c>
      <c r="M36" s="104">
        <v>0</v>
      </c>
      <c r="N36" s="83">
        <f>SUM(C36*15,F36*12,G36*7.5,H36*7.5,I36*7.5,J36*7.5,K36*7.5,L36*100,M36*20)</f>
        <v>0</v>
      </c>
      <c r="O36" s="25"/>
      <c r="P36" s="25"/>
      <c r="Q36" s="25"/>
    </row>
    <row r="37" spans="1:17" ht="12.75" customHeight="1">
      <c r="A37" s="223"/>
      <c r="B37" s="10" t="s">
        <v>21</v>
      </c>
      <c r="C37" s="11">
        <v>181</v>
      </c>
      <c r="D37" s="11"/>
      <c r="E37" s="11">
        <v>69</v>
      </c>
      <c r="F37" s="11">
        <v>3</v>
      </c>
      <c r="G37" s="12">
        <v>93</v>
      </c>
      <c r="H37" s="12">
        <v>1</v>
      </c>
      <c r="I37" s="12">
        <v>15</v>
      </c>
      <c r="J37" s="24"/>
      <c r="K37" s="24">
        <v>29</v>
      </c>
      <c r="L37" s="104"/>
      <c r="M37" s="104"/>
      <c r="N37" s="83">
        <f>SUM(C37*15,F37*12,G37*7.5,H37*7.5,I37*7.5,J37*7.5,K37*7.5,L37*100,M37*20)</f>
        <v>3786</v>
      </c>
      <c r="O37" s="25"/>
      <c r="P37" s="25"/>
      <c r="Q37" s="25"/>
    </row>
    <row r="38" spans="1:17" ht="12.75" customHeight="1">
      <c r="A38" s="223"/>
      <c r="B38" s="10" t="s">
        <v>22</v>
      </c>
      <c r="C38" s="11">
        <v>63</v>
      </c>
      <c r="D38" s="11"/>
      <c r="E38" s="11">
        <v>1</v>
      </c>
      <c r="F38" s="11">
        <v>4</v>
      </c>
      <c r="G38" s="12">
        <v>20</v>
      </c>
      <c r="H38" s="12">
        <v>2</v>
      </c>
      <c r="I38" s="12">
        <v>4</v>
      </c>
      <c r="J38" s="24">
        <v>1</v>
      </c>
      <c r="K38" s="24">
        <v>4</v>
      </c>
      <c r="L38" s="104"/>
      <c r="M38" s="104"/>
      <c r="N38" s="83">
        <f>SUM(C38*15,F38*12,G38*7.5,H38*7.5,I38*7.5,J38*7.5,K38*7.5,L38*100,M38*20)</f>
        <v>1225.5</v>
      </c>
      <c r="O38" s="25"/>
      <c r="P38" s="25"/>
      <c r="Q38" s="25"/>
    </row>
    <row r="39" spans="1:17" ht="12.75" customHeight="1">
      <c r="A39" s="223"/>
      <c r="B39" s="10" t="s">
        <v>23</v>
      </c>
      <c r="C39" s="11">
        <v>53</v>
      </c>
      <c r="D39" s="11"/>
      <c r="E39" s="11">
        <v>4</v>
      </c>
      <c r="F39" s="11">
        <v>4</v>
      </c>
      <c r="G39" s="12">
        <v>1</v>
      </c>
      <c r="H39" s="12"/>
      <c r="I39" s="12">
        <v>1</v>
      </c>
      <c r="J39" s="24"/>
      <c r="K39" s="24">
        <v>8</v>
      </c>
      <c r="L39" s="104"/>
      <c r="M39" s="104"/>
      <c r="N39" s="83">
        <f>SUM(C39*15,F39*12,G39*7.5,H39*7.5,I39*7.5,J39*7.5,K39*7.5,L39*100,M39*20)</f>
        <v>918</v>
      </c>
      <c r="O39" s="25"/>
      <c r="P39" s="25"/>
      <c r="Q39" s="25"/>
    </row>
    <row r="40" spans="1:17" ht="12.75" customHeight="1">
      <c r="A40" s="223"/>
      <c r="B40" s="17" t="s">
        <v>24</v>
      </c>
      <c r="C40" s="18">
        <f>SUM(C35:C39)</f>
        <v>426</v>
      </c>
      <c r="D40" s="18">
        <v>155</v>
      </c>
      <c r="E40" s="18">
        <f aca="true" t="shared" si="6" ref="E40:P40">SUM(E35:E39)</f>
        <v>89</v>
      </c>
      <c r="F40" s="18">
        <f t="shared" si="6"/>
        <v>13</v>
      </c>
      <c r="G40" s="18">
        <f t="shared" si="6"/>
        <v>195</v>
      </c>
      <c r="H40" s="18">
        <f t="shared" si="6"/>
        <v>3</v>
      </c>
      <c r="I40" s="18">
        <f t="shared" si="6"/>
        <v>24</v>
      </c>
      <c r="J40" s="18">
        <f t="shared" si="6"/>
        <v>5</v>
      </c>
      <c r="K40" s="18">
        <f t="shared" si="6"/>
        <v>59</v>
      </c>
      <c r="L40" s="18">
        <f t="shared" si="6"/>
        <v>2</v>
      </c>
      <c r="M40" s="18">
        <f t="shared" si="6"/>
        <v>2</v>
      </c>
      <c r="N40" s="44">
        <f t="shared" si="6"/>
        <v>8931</v>
      </c>
      <c r="O40" s="44">
        <f t="shared" si="6"/>
        <v>0</v>
      </c>
      <c r="P40" s="44">
        <f t="shared" si="6"/>
        <v>0</v>
      </c>
      <c r="Q40" s="107">
        <f>SUM(N35:N39)-O40+P40</f>
        <v>8931</v>
      </c>
    </row>
    <row r="41" spans="1:17" ht="12.75" customHeight="1">
      <c r="A41" s="223">
        <v>42284</v>
      </c>
      <c r="B41" s="10" t="s">
        <v>19</v>
      </c>
      <c r="C41" s="11">
        <v>245</v>
      </c>
      <c r="D41" s="11"/>
      <c r="E41" s="11">
        <v>8</v>
      </c>
      <c r="F41" s="11">
        <v>25</v>
      </c>
      <c r="G41" s="12">
        <v>48</v>
      </c>
      <c r="H41" s="12">
        <v>3</v>
      </c>
      <c r="I41" s="12">
        <v>57</v>
      </c>
      <c r="J41" s="24"/>
      <c r="K41" s="24">
        <v>55</v>
      </c>
      <c r="L41" s="103"/>
      <c r="M41" s="103">
        <v>6</v>
      </c>
      <c r="N41" s="83">
        <f>SUM(C41*15,F41*12,G41*7.5,H41*7.5,I41*7.5,J41*7.5,K41*7.5,L41*100,M41*20)</f>
        <v>5317.5</v>
      </c>
      <c r="O41" s="25"/>
      <c r="P41" s="25"/>
      <c r="Q41" s="25"/>
    </row>
    <row r="42" spans="1:17" ht="12.75" customHeight="1">
      <c r="A42" s="223"/>
      <c r="B42" s="10" t="s">
        <v>20</v>
      </c>
      <c r="C42" s="11">
        <v>288</v>
      </c>
      <c r="D42" s="11"/>
      <c r="E42" s="11">
        <v>13</v>
      </c>
      <c r="F42" s="11">
        <v>20</v>
      </c>
      <c r="G42" s="12">
        <v>77</v>
      </c>
      <c r="H42" s="12">
        <v>2</v>
      </c>
      <c r="I42" s="12">
        <v>61</v>
      </c>
      <c r="J42" s="24"/>
      <c r="K42" s="24">
        <v>55</v>
      </c>
      <c r="L42" s="104">
        <v>3</v>
      </c>
      <c r="M42" s="104">
        <v>4</v>
      </c>
      <c r="N42" s="83">
        <f>SUM(C42*15,F42*12,G42*7.5,H42*7.5,I42*7.5,J42*7.5,K42*7.5,L42*100,M42*20)</f>
        <v>6402.5</v>
      </c>
      <c r="O42" s="25"/>
      <c r="P42" s="25"/>
      <c r="Q42" s="25"/>
    </row>
    <row r="43" spans="1:17" ht="12.75" customHeight="1">
      <c r="A43" s="223"/>
      <c r="B43" s="10" t="s">
        <v>21</v>
      </c>
      <c r="C43" s="11">
        <v>190</v>
      </c>
      <c r="D43" s="11"/>
      <c r="E43" s="11">
        <v>19</v>
      </c>
      <c r="F43" s="11">
        <v>10</v>
      </c>
      <c r="G43" s="12">
        <v>36</v>
      </c>
      <c r="H43" s="12">
        <v>4</v>
      </c>
      <c r="I43" s="12">
        <v>21</v>
      </c>
      <c r="J43" s="24"/>
      <c r="K43" s="24">
        <v>71</v>
      </c>
      <c r="L43" s="104"/>
      <c r="M43" s="104"/>
      <c r="N43" s="83">
        <f>SUM(C43*15,F43*12,G43*7.5,H43*7.5,I43*7.5,J43*7.5,K43*7.5,L43*100,M43*20)</f>
        <v>3960</v>
      </c>
      <c r="O43" s="25"/>
      <c r="P43" s="25"/>
      <c r="Q43" s="25"/>
    </row>
    <row r="44" spans="1:17" ht="12.75" customHeight="1">
      <c r="A44" s="223"/>
      <c r="B44" s="10" t="s">
        <v>22</v>
      </c>
      <c r="C44" s="11">
        <v>148</v>
      </c>
      <c r="D44" s="11"/>
      <c r="E44" s="11">
        <v>11</v>
      </c>
      <c r="F44" s="11">
        <v>5</v>
      </c>
      <c r="G44" s="12">
        <v>25</v>
      </c>
      <c r="H44" s="12">
        <v>3</v>
      </c>
      <c r="I44" s="12">
        <v>23</v>
      </c>
      <c r="J44" s="24"/>
      <c r="K44" s="24">
        <v>41</v>
      </c>
      <c r="L44" s="104"/>
      <c r="M44" s="104"/>
      <c r="N44" s="83">
        <f>SUM(C44*15,F44*12,G44*7.5,H44*7.5,I44*7.5,J44*7.5,K44*7.5,L44*100,M44*20)</f>
        <v>2970</v>
      </c>
      <c r="O44" s="25">
        <v>30</v>
      </c>
      <c r="P44" s="25"/>
      <c r="Q44" s="25"/>
    </row>
    <row r="45" spans="1:17" ht="12.75" customHeight="1">
      <c r="A45" s="223"/>
      <c r="B45" s="10" t="s">
        <v>23</v>
      </c>
      <c r="C45" s="11">
        <v>43</v>
      </c>
      <c r="D45" s="11"/>
      <c r="E45" s="11">
        <v>3</v>
      </c>
      <c r="F45" s="11">
        <v>3</v>
      </c>
      <c r="G45" s="12">
        <v>10</v>
      </c>
      <c r="H45" s="12"/>
      <c r="I45" s="12">
        <v>5</v>
      </c>
      <c r="J45" s="24"/>
      <c r="K45" s="24">
        <v>6</v>
      </c>
      <c r="L45" s="104"/>
      <c r="M45" s="104"/>
      <c r="N45" s="83">
        <f>SUM(C45*15,F45*12,G45*7.5,H45*7.5,I45*7.5,J45*7.5,K45*7.5,L45*100,M45*20)</f>
        <v>838.5</v>
      </c>
      <c r="O45" s="25"/>
      <c r="P45" s="25"/>
      <c r="Q45" s="25"/>
    </row>
    <row r="46" spans="1:17" ht="12.75" customHeight="1">
      <c r="A46" s="223"/>
      <c r="B46" s="17" t="s">
        <v>24</v>
      </c>
      <c r="C46" s="18">
        <f>SUM(C41:C45)</f>
        <v>914</v>
      </c>
      <c r="D46" s="18">
        <v>165</v>
      </c>
      <c r="E46" s="18">
        <f aca="true" t="shared" si="7" ref="E46:P46">SUM(E41:E45)</f>
        <v>54</v>
      </c>
      <c r="F46" s="18">
        <f t="shared" si="7"/>
        <v>63</v>
      </c>
      <c r="G46" s="18">
        <f t="shared" si="7"/>
        <v>196</v>
      </c>
      <c r="H46" s="18">
        <f t="shared" si="7"/>
        <v>12</v>
      </c>
      <c r="I46" s="18">
        <f t="shared" si="7"/>
        <v>167</v>
      </c>
      <c r="J46" s="18">
        <f t="shared" si="7"/>
        <v>0</v>
      </c>
      <c r="K46" s="18">
        <f t="shared" si="7"/>
        <v>228</v>
      </c>
      <c r="L46" s="18">
        <f t="shared" si="7"/>
        <v>3</v>
      </c>
      <c r="M46" s="18">
        <f t="shared" si="7"/>
        <v>10</v>
      </c>
      <c r="N46" s="44">
        <f t="shared" si="7"/>
        <v>19488.5</v>
      </c>
      <c r="O46" s="44">
        <f t="shared" si="7"/>
        <v>30</v>
      </c>
      <c r="P46" s="44">
        <f t="shared" si="7"/>
        <v>0</v>
      </c>
      <c r="Q46" s="107">
        <f>SUM(N41:N45)-O46+P46</f>
        <v>19458.5</v>
      </c>
    </row>
    <row r="47" spans="1:17" ht="12.75" customHeight="1">
      <c r="A47" s="223">
        <v>42285</v>
      </c>
      <c r="B47" s="10" t="s">
        <v>19</v>
      </c>
      <c r="C47" s="11">
        <v>249</v>
      </c>
      <c r="D47" s="11"/>
      <c r="E47" s="11">
        <v>34</v>
      </c>
      <c r="F47" s="11">
        <v>32</v>
      </c>
      <c r="G47" s="12">
        <v>60</v>
      </c>
      <c r="H47" s="12">
        <v>2</v>
      </c>
      <c r="I47" s="12">
        <v>38</v>
      </c>
      <c r="J47" s="24">
        <v>12</v>
      </c>
      <c r="K47" s="24">
        <v>37</v>
      </c>
      <c r="L47" s="103"/>
      <c r="M47" s="103"/>
      <c r="N47" s="83">
        <f>SUM(C47*15,F47*12,G47*7.5,H47*7.5,I47*7.5,J47*7.5,K47*7.5,L47*100,M47*20)</f>
        <v>5236.5</v>
      </c>
      <c r="O47" s="25"/>
      <c r="P47" s="25">
        <v>0.5</v>
      </c>
      <c r="Q47" s="25"/>
    </row>
    <row r="48" spans="1:17" ht="12.75" customHeight="1">
      <c r="A48" s="223"/>
      <c r="B48" s="10" t="s">
        <v>20</v>
      </c>
      <c r="C48" s="11">
        <v>391</v>
      </c>
      <c r="D48" s="11"/>
      <c r="E48" s="11">
        <v>20</v>
      </c>
      <c r="F48" s="11">
        <v>38</v>
      </c>
      <c r="G48" s="12">
        <v>59</v>
      </c>
      <c r="H48" s="12">
        <v>3</v>
      </c>
      <c r="I48" s="12">
        <v>100</v>
      </c>
      <c r="J48" s="24"/>
      <c r="K48" s="115">
        <v>71</v>
      </c>
      <c r="L48" s="104"/>
      <c r="M48" s="104"/>
      <c r="N48" s="83">
        <f>SUM(C48*15,F48*12,G48*7.5,H48*7.5,I48*7.5,J48*7.5,K48*7.5,L48*100,M48*20)</f>
        <v>8068.5</v>
      </c>
      <c r="O48" s="25"/>
      <c r="P48" s="25">
        <v>22.5</v>
      </c>
      <c r="Q48" s="25"/>
    </row>
    <row r="49" spans="1:17" ht="12.75" customHeight="1">
      <c r="A49" s="223"/>
      <c r="B49" s="10" t="s">
        <v>21</v>
      </c>
      <c r="C49" s="11">
        <v>328</v>
      </c>
      <c r="D49" s="11"/>
      <c r="E49" s="11">
        <v>6</v>
      </c>
      <c r="F49" s="11">
        <v>40</v>
      </c>
      <c r="G49" s="12">
        <v>81</v>
      </c>
      <c r="H49" s="12">
        <v>10</v>
      </c>
      <c r="I49" s="12">
        <v>51</v>
      </c>
      <c r="J49" s="24"/>
      <c r="K49" s="24">
        <v>67</v>
      </c>
      <c r="L49" s="104"/>
      <c r="M49" s="104"/>
      <c r="N49" s="83">
        <f>SUM(C49*15,F49*12,G49*7.5,H49*7.5,I49*7.5,J49*7.5,K49*7.5,L49*100,M49*20)</f>
        <v>6967.5</v>
      </c>
      <c r="O49" s="25">
        <v>30</v>
      </c>
      <c r="P49" s="25"/>
      <c r="Q49" s="25"/>
    </row>
    <row r="50" spans="1:17" ht="12.75" customHeight="1">
      <c r="A50" s="223"/>
      <c r="B50" s="10" t="s">
        <v>22</v>
      </c>
      <c r="C50" s="11">
        <v>236</v>
      </c>
      <c r="D50" s="11"/>
      <c r="E50" s="11">
        <v>8</v>
      </c>
      <c r="F50" s="11">
        <v>22</v>
      </c>
      <c r="G50" s="12">
        <v>46</v>
      </c>
      <c r="H50" s="12">
        <v>2</v>
      </c>
      <c r="I50" s="12">
        <v>48</v>
      </c>
      <c r="J50" s="24"/>
      <c r="K50" s="24">
        <v>45</v>
      </c>
      <c r="L50" s="104"/>
      <c r="M50" s="104"/>
      <c r="N50" s="83">
        <f>SUM(C50*15,F50*12,G50*7.5,H50*7.5,I50*7.5,J50*7.5,K50*7.5,L50*100,M50*20)</f>
        <v>4861.5</v>
      </c>
      <c r="O50" s="25"/>
      <c r="P50" s="25"/>
      <c r="Q50" s="25"/>
    </row>
    <row r="51" spans="1:17" ht="12.75" customHeight="1">
      <c r="A51" s="223"/>
      <c r="B51" s="10" t="s">
        <v>23</v>
      </c>
      <c r="C51" s="11">
        <v>74</v>
      </c>
      <c r="D51" s="11"/>
      <c r="E51" s="11">
        <v>4</v>
      </c>
      <c r="F51" s="11">
        <v>13</v>
      </c>
      <c r="G51" s="12">
        <v>15</v>
      </c>
      <c r="H51" s="12"/>
      <c r="I51" s="12">
        <v>7</v>
      </c>
      <c r="J51" s="24">
        <v>1</v>
      </c>
      <c r="K51" s="24">
        <v>23</v>
      </c>
      <c r="L51" s="104"/>
      <c r="M51" s="104"/>
      <c r="N51" s="83">
        <f>SUM(C51*15,F51*12,G51*7.5,H51*7.5,I51*7.5,J51*7.5,K51*7.5,L51*100,M51*20)</f>
        <v>1611</v>
      </c>
      <c r="O51" s="25"/>
      <c r="P51" s="25"/>
      <c r="Q51" s="25"/>
    </row>
    <row r="52" spans="1:17" ht="12.75" customHeight="1">
      <c r="A52" s="223"/>
      <c r="B52" s="17" t="s">
        <v>24</v>
      </c>
      <c r="C52" s="18">
        <f>SUM(C47:C51)</f>
        <v>1278</v>
      </c>
      <c r="D52" s="18">
        <v>189</v>
      </c>
      <c r="E52" s="18">
        <f aca="true" t="shared" si="8" ref="E52:P52">SUM(E47:E51)</f>
        <v>72</v>
      </c>
      <c r="F52" s="18">
        <f t="shared" si="8"/>
        <v>145</v>
      </c>
      <c r="G52" s="18">
        <f t="shared" si="8"/>
        <v>261</v>
      </c>
      <c r="H52" s="18">
        <f t="shared" si="8"/>
        <v>17</v>
      </c>
      <c r="I52" s="18">
        <f t="shared" si="8"/>
        <v>244</v>
      </c>
      <c r="J52" s="18">
        <f t="shared" si="8"/>
        <v>13</v>
      </c>
      <c r="K52" s="18">
        <f t="shared" si="8"/>
        <v>243</v>
      </c>
      <c r="L52" s="18">
        <f t="shared" si="8"/>
        <v>0</v>
      </c>
      <c r="M52" s="18">
        <f t="shared" si="8"/>
        <v>0</v>
      </c>
      <c r="N52" s="44">
        <f t="shared" si="8"/>
        <v>26745</v>
      </c>
      <c r="O52" s="44">
        <f t="shared" si="8"/>
        <v>30</v>
      </c>
      <c r="P52" s="44">
        <f t="shared" si="8"/>
        <v>23</v>
      </c>
      <c r="Q52" s="107">
        <f>SUM(N47:N51)-O52+P52</f>
        <v>26738</v>
      </c>
    </row>
    <row r="53" spans="1:17" ht="12.75" customHeight="1">
      <c r="A53" s="224" t="s">
        <v>25</v>
      </c>
      <c r="B53" s="224">
        <v>920</v>
      </c>
      <c r="C53" s="21">
        <f aca="true" t="shared" si="9" ref="C53:Q53">SUM(C16,C22,C28,C34,C52,C46,C40)</f>
        <v>3988</v>
      </c>
      <c r="D53" s="21">
        <f t="shared" si="9"/>
        <v>826</v>
      </c>
      <c r="E53" s="21">
        <f t="shared" si="9"/>
        <v>676</v>
      </c>
      <c r="F53" s="21">
        <f t="shared" si="9"/>
        <v>246</v>
      </c>
      <c r="G53" s="21">
        <f t="shared" si="9"/>
        <v>1061</v>
      </c>
      <c r="H53" s="21">
        <f t="shared" si="9"/>
        <v>44</v>
      </c>
      <c r="I53" s="21">
        <f t="shared" si="9"/>
        <v>540</v>
      </c>
      <c r="J53" s="101">
        <f t="shared" si="9"/>
        <v>24</v>
      </c>
      <c r="K53" s="101">
        <f t="shared" si="9"/>
        <v>734</v>
      </c>
      <c r="L53" s="101">
        <f t="shared" si="9"/>
        <v>7</v>
      </c>
      <c r="M53" s="101">
        <f t="shared" si="9"/>
        <v>16</v>
      </c>
      <c r="N53" s="21">
        <f t="shared" si="9"/>
        <v>81814.5</v>
      </c>
      <c r="O53" s="21">
        <f t="shared" si="9"/>
        <v>119.5</v>
      </c>
      <c r="P53" s="21">
        <f t="shared" si="9"/>
        <v>39</v>
      </c>
      <c r="Q53" s="21">
        <f t="shared" si="9"/>
        <v>81734</v>
      </c>
    </row>
    <row r="54" spans="1:17" ht="12.75" customHeight="1">
      <c r="A54" s="223">
        <v>42286</v>
      </c>
      <c r="B54" s="10" t="s">
        <v>19</v>
      </c>
      <c r="C54" s="11">
        <v>177</v>
      </c>
      <c r="D54" s="11"/>
      <c r="E54" s="11">
        <v>4</v>
      </c>
      <c r="F54" s="11">
        <v>6</v>
      </c>
      <c r="G54" s="12">
        <v>43</v>
      </c>
      <c r="H54" s="12">
        <v>1</v>
      </c>
      <c r="I54" s="12">
        <v>10</v>
      </c>
      <c r="J54" s="24"/>
      <c r="K54" s="24">
        <v>13</v>
      </c>
      <c r="L54" s="103"/>
      <c r="M54" s="103"/>
      <c r="N54" s="83">
        <f>SUM(C54*15,F54*12,G54*7.5,H54*7.5,I54*7.5,J54*7.5,K54*7.5,L54*100,M54*20)</f>
        <v>3229.5</v>
      </c>
      <c r="O54" s="25"/>
      <c r="P54" s="25">
        <v>0.5</v>
      </c>
      <c r="Q54" s="25"/>
    </row>
    <row r="55" spans="1:17" ht="12.75" customHeight="1">
      <c r="A55" s="223"/>
      <c r="B55" s="10" t="s">
        <v>20</v>
      </c>
      <c r="C55" s="11">
        <v>0</v>
      </c>
      <c r="D55" s="11">
        <v>0</v>
      </c>
      <c r="E55" s="11">
        <v>0</v>
      </c>
      <c r="F55" s="11">
        <v>0</v>
      </c>
      <c r="G55" s="12">
        <v>0</v>
      </c>
      <c r="H55" s="12">
        <v>0</v>
      </c>
      <c r="I55" s="12">
        <v>0</v>
      </c>
      <c r="J55" s="24">
        <v>0</v>
      </c>
      <c r="K55" s="24">
        <v>0</v>
      </c>
      <c r="L55" s="104">
        <v>0</v>
      </c>
      <c r="M55" s="104">
        <v>0</v>
      </c>
      <c r="N55" s="83">
        <f>SUM(C55*15,F55*12,G55*7.5,H55*7.5,I55*7.5,J55*7.5,K55*7.5,L55*100,M55*20)</f>
        <v>0</v>
      </c>
      <c r="O55" s="25"/>
      <c r="P55" s="25"/>
      <c r="Q55" s="25"/>
    </row>
    <row r="56" spans="1:17" ht="12.75" customHeight="1">
      <c r="A56" s="223"/>
      <c r="B56" s="10" t="s">
        <v>21</v>
      </c>
      <c r="C56" s="11">
        <v>113</v>
      </c>
      <c r="D56" s="11"/>
      <c r="E56" s="11">
        <v>34</v>
      </c>
      <c r="F56" s="11">
        <v>2</v>
      </c>
      <c r="G56" s="12">
        <v>22</v>
      </c>
      <c r="H56" s="12">
        <v>1</v>
      </c>
      <c r="I56" s="12">
        <v>16</v>
      </c>
      <c r="J56" s="24"/>
      <c r="K56" s="24">
        <v>21</v>
      </c>
      <c r="L56" s="104"/>
      <c r="M56" s="104"/>
      <c r="N56" s="83">
        <f>SUM(C56*15,F56*12,G56*7.5,H56*7.5,I56*7.5,J56*7.5,K56*7.5,L56*100,M56*20)</f>
        <v>2169</v>
      </c>
      <c r="O56" s="25"/>
      <c r="P56" s="25"/>
      <c r="Q56" s="25"/>
    </row>
    <row r="57" spans="1:17" ht="12.75" customHeight="1">
      <c r="A57" s="223"/>
      <c r="B57" s="10" t="s">
        <v>22</v>
      </c>
      <c r="C57" s="11">
        <v>46</v>
      </c>
      <c r="D57" s="11"/>
      <c r="E57" s="11">
        <v>0</v>
      </c>
      <c r="F57" s="11">
        <v>0</v>
      </c>
      <c r="G57" s="12">
        <v>14</v>
      </c>
      <c r="H57" s="12"/>
      <c r="I57" s="12">
        <v>8</v>
      </c>
      <c r="J57" s="24"/>
      <c r="K57" s="24">
        <v>8</v>
      </c>
      <c r="L57" s="104"/>
      <c r="M57" s="104"/>
      <c r="N57" s="83">
        <f>SUM(C57*15,F57*12,G57*7.5,H57*7.5,I57*7.5,J57*7.5,K57*7.5,L57*100,M57*20)</f>
        <v>915</v>
      </c>
      <c r="O57" s="25"/>
      <c r="P57" s="25"/>
      <c r="Q57" s="25"/>
    </row>
    <row r="58" spans="1:17" ht="12.75" customHeight="1">
      <c r="A58" s="223"/>
      <c r="B58" s="10" t="s">
        <v>23</v>
      </c>
      <c r="C58" s="11">
        <v>61</v>
      </c>
      <c r="D58" s="11"/>
      <c r="E58" s="11">
        <v>4</v>
      </c>
      <c r="F58" s="11">
        <v>2</v>
      </c>
      <c r="G58" s="12">
        <v>3</v>
      </c>
      <c r="H58" s="12"/>
      <c r="I58" s="12">
        <v>2</v>
      </c>
      <c r="J58" s="24"/>
      <c r="K58" s="24">
        <v>11</v>
      </c>
      <c r="L58" s="104"/>
      <c r="M58" s="104"/>
      <c r="N58" s="83">
        <f>SUM(C58*15,F58*12,G58*7.5,H58*7.5,I58*7.5,J58*7.5,K58*7.5,L58*100,M58*20)</f>
        <v>1059</v>
      </c>
      <c r="O58" s="25"/>
      <c r="P58" s="25"/>
      <c r="Q58" s="25"/>
    </row>
    <row r="59" spans="1:17" ht="12.75" customHeight="1">
      <c r="A59" s="223"/>
      <c r="B59" s="17" t="s">
        <v>24</v>
      </c>
      <c r="C59" s="18">
        <f>SUM(C54:C58)</f>
        <v>397</v>
      </c>
      <c r="D59" s="18">
        <v>54</v>
      </c>
      <c r="E59" s="18">
        <f aca="true" t="shared" si="10" ref="E59:P59">SUM(E54:E58)</f>
        <v>42</v>
      </c>
      <c r="F59" s="18">
        <f t="shared" si="10"/>
        <v>10</v>
      </c>
      <c r="G59" s="18">
        <f t="shared" si="10"/>
        <v>82</v>
      </c>
      <c r="H59" s="18">
        <f t="shared" si="10"/>
        <v>2</v>
      </c>
      <c r="I59" s="18">
        <f t="shared" si="10"/>
        <v>36</v>
      </c>
      <c r="J59" s="86">
        <f t="shared" si="10"/>
        <v>0</v>
      </c>
      <c r="K59" s="86">
        <f t="shared" si="10"/>
        <v>53</v>
      </c>
      <c r="L59" s="18">
        <f t="shared" si="10"/>
        <v>0</v>
      </c>
      <c r="M59" s="18">
        <f t="shared" si="10"/>
        <v>0</v>
      </c>
      <c r="N59" s="44">
        <f t="shared" si="10"/>
        <v>7372.5</v>
      </c>
      <c r="O59" s="44">
        <f t="shared" si="10"/>
        <v>0</v>
      </c>
      <c r="P59" s="44">
        <f t="shared" si="10"/>
        <v>0.5</v>
      </c>
      <c r="Q59" s="107">
        <f>SUM(N54:N58)-O59+P59</f>
        <v>7373</v>
      </c>
    </row>
    <row r="60" spans="1:17" ht="12.75" customHeight="1">
      <c r="A60" s="223">
        <v>42287</v>
      </c>
      <c r="B60" s="10" t="s">
        <v>19</v>
      </c>
      <c r="C60" s="11">
        <v>80</v>
      </c>
      <c r="D60" s="11"/>
      <c r="E60" s="11">
        <v>6</v>
      </c>
      <c r="F60" s="11"/>
      <c r="G60" s="12">
        <v>15</v>
      </c>
      <c r="H60" s="12"/>
      <c r="I60" s="12">
        <v>12</v>
      </c>
      <c r="J60" s="24"/>
      <c r="K60" s="24">
        <v>19</v>
      </c>
      <c r="L60" s="103"/>
      <c r="M60" s="103">
        <v>2</v>
      </c>
      <c r="N60" s="83">
        <f>SUM(C60*15,F60*12,G60*7.5,H60*7.5,I60*7.5,J60*7.5,K60*7.5,L60*100,M60*20)</f>
        <v>1585</v>
      </c>
      <c r="O60" s="25"/>
      <c r="P60" s="25"/>
      <c r="Q60" s="25"/>
    </row>
    <row r="61" spans="1:17" ht="12.75" customHeight="1">
      <c r="A61" s="223"/>
      <c r="B61" s="10" t="s">
        <v>20</v>
      </c>
      <c r="C61" s="11">
        <v>28</v>
      </c>
      <c r="D61" s="11"/>
      <c r="E61" s="11">
        <v>3</v>
      </c>
      <c r="F61" s="11"/>
      <c r="G61" s="12">
        <v>2</v>
      </c>
      <c r="H61" s="12"/>
      <c r="I61" s="12">
        <v>1</v>
      </c>
      <c r="J61" s="24"/>
      <c r="K61" s="24">
        <v>2</v>
      </c>
      <c r="L61" s="104"/>
      <c r="M61" s="104"/>
      <c r="N61" s="83">
        <f>SUM(C61*15,F61*12,G61*7.5,H61*7.5,I61*7.5,J61*7.5,K61*7.5,L61*100,M61*20)</f>
        <v>457.5</v>
      </c>
      <c r="O61" s="25"/>
      <c r="P61" s="25"/>
      <c r="Q61" s="25"/>
    </row>
    <row r="62" spans="1:17" ht="12.75" customHeight="1">
      <c r="A62" s="223"/>
      <c r="B62" s="10" t="s">
        <v>21</v>
      </c>
      <c r="C62" s="11">
        <v>208</v>
      </c>
      <c r="D62" s="11"/>
      <c r="E62" s="11">
        <v>82</v>
      </c>
      <c r="F62" s="11">
        <v>8</v>
      </c>
      <c r="G62" s="12">
        <v>77</v>
      </c>
      <c r="H62" s="12">
        <v>1</v>
      </c>
      <c r="I62" s="12">
        <v>28</v>
      </c>
      <c r="J62" s="24"/>
      <c r="K62" s="24">
        <v>42</v>
      </c>
      <c r="L62" s="104"/>
      <c r="M62" s="104"/>
      <c r="N62" s="83">
        <f>SUM(C62*15,F62*12,G62*7.5,H62*7.5,I62*7.5,J62*7.5,K62*7.5,L62*100,M62*20)</f>
        <v>4326</v>
      </c>
      <c r="O62" s="25"/>
      <c r="P62" s="25">
        <v>7.5</v>
      </c>
      <c r="Q62" s="25"/>
    </row>
    <row r="63" spans="1:17" ht="12.75" customHeight="1">
      <c r="A63" s="223"/>
      <c r="B63" s="10" t="s">
        <v>22</v>
      </c>
      <c r="C63" s="11">
        <v>82</v>
      </c>
      <c r="D63" s="11"/>
      <c r="E63" s="11">
        <v>0</v>
      </c>
      <c r="F63" s="11">
        <v>3</v>
      </c>
      <c r="G63" s="12">
        <v>13</v>
      </c>
      <c r="H63" s="12">
        <v>1</v>
      </c>
      <c r="I63" s="12">
        <v>5</v>
      </c>
      <c r="J63" s="24"/>
      <c r="K63" s="24">
        <v>23</v>
      </c>
      <c r="L63" s="104"/>
      <c r="M63" s="104"/>
      <c r="N63" s="83">
        <f>SUM(C63*15,F63*12,G63*7.5,H63*7.5,I63*7.5,J63*7.5,K63*7.5,L63*100,M63*20)</f>
        <v>1581</v>
      </c>
      <c r="O63" s="25"/>
      <c r="P63" s="25"/>
      <c r="Q63" s="25"/>
    </row>
    <row r="64" spans="1:17" ht="12.75" customHeight="1">
      <c r="A64" s="223"/>
      <c r="B64" s="10" t="s">
        <v>23</v>
      </c>
      <c r="C64" s="11">
        <v>22</v>
      </c>
      <c r="D64" s="11"/>
      <c r="E64" s="11">
        <v>112</v>
      </c>
      <c r="F64" s="11">
        <v>4</v>
      </c>
      <c r="G64" s="12">
        <v>1</v>
      </c>
      <c r="H64" s="12"/>
      <c r="I64" s="12">
        <v>1</v>
      </c>
      <c r="J64" s="24"/>
      <c r="K64" s="24">
        <v>3</v>
      </c>
      <c r="L64" s="104"/>
      <c r="M64" s="104"/>
      <c r="N64" s="83">
        <f>SUM(C64*15,F64*12,G64*7.5,H64*7.5,I64*7.5,J64*7.5,K64*7.5,L64*100,M64*20)</f>
        <v>415.5</v>
      </c>
      <c r="O64" s="25"/>
      <c r="P64" s="25"/>
      <c r="Q64" s="25"/>
    </row>
    <row r="65" spans="1:17" ht="12.75" customHeight="1">
      <c r="A65" s="223"/>
      <c r="B65" s="17" t="s">
        <v>24</v>
      </c>
      <c r="C65" s="18">
        <f>SUM(C60:C64)</f>
        <v>420</v>
      </c>
      <c r="D65" s="18">
        <v>140</v>
      </c>
      <c r="E65" s="18">
        <f aca="true" t="shared" si="11" ref="E65:P65">SUM(E60:E64)</f>
        <v>203</v>
      </c>
      <c r="F65" s="18">
        <f t="shared" si="11"/>
        <v>15</v>
      </c>
      <c r="G65" s="18">
        <f t="shared" si="11"/>
        <v>108</v>
      </c>
      <c r="H65" s="18">
        <f t="shared" si="11"/>
        <v>2</v>
      </c>
      <c r="I65" s="18">
        <f t="shared" si="11"/>
        <v>47</v>
      </c>
      <c r="J65" s="18">
        <f t="shared" si="11"/>
        <v>0</v>
      </c>
      <c r="K65" s="18">
        <f t="shared" si="11"/>
        <v>89</v>
      </c>
      <c r="L65" s="18">
        <f t="shared" si="11"/>
        <v>0</v>
      </c>
      <c r="M65" s="18">
        <f t="shared" si="11"/>
        <v>2</v>
      </c>
      <c r="N65" s="44">
        <f t="shared" si="11"/>
        <v>8365</v>
      </c>
      <c r="O65" s="44">
        <f t="shared" si="11"/>
        <v>0</v>
      </c>
      <c r="P65" s="44">
        <f t="shared" si="11"/>
        <v>7.5</v>
      </c>
      <c r="Q65" s="107">
        <f>SUM(N60:N64)-O65+P65</f>
        <v>8372.5</v>
      </c>
    </row>
    <row r="66" spans="1:17" ht="12.75" customHeight="1">
      <c r="A66" s="223">
        <v>42288</v>
      </c>
      <c r="B66" s="10" t="s">
        <v>19</v>
      </c>
      <c r="C66" s="11">
        <v>42</v>
      </c>
      <c r="D66" s="11"/>
      <c r="E66" s="11">
        <v>5</v>
      </c>
      <c r="F66" s="11">
        <v>1</v>
      </c>
      <c r="G66" s="12">
        <v>25</v>
      </c>
      <c r="H66" s="12"/>
      <c r="I66" s="12">
        <v>2</v>
      </c>
      <c r="J66" s="24"/>
      <c r="K66" s="24">
        <v>8</v>
      </c>
      <c r="L66" s="103"/>
      <c r="M66" s="103"/>
      <c r="N66" s="83">
        <f>SUM(C66*15,F66*12,G66*7.5,H66*7.5,I66*7.5,J66*7.5,K66*7.5,L66*100,M66*20)</f>
        <v>904.5</v>
      </c>
      <c r="O66" s="25"/>
      <c r="P66" s="25"/>
      <c r="Q66" s="25"/>
    </row>
    <row r="67" spans="1:17" ht="12.75" customHeight="1">
      <c r="A67" s="223"/>
      <c r="B67" s="10" t="s">
        <v>20</v>
      </c>
      <c r="C67" s="11">
        <v>130</v>
      </c>
      <c r="D67" s="11"/>
      <c r="E67" s="11">
        <v>5</v>
      </c>
      <c r="F67" s="11">
        <v>4</v>
      </c>
      <c r="G67" s="12">
        <v>44</v>
      </c>
      <c r="H67" s="12">
        <v>2</v>
      </c>
      <c r="I67" s="12">
        <v>8</v>
      </c>
      <c r="J67" s="24"/>
      <c r="K67" s="24">
        <v>18</v>
      </c>
      <c r="L67" s="104"/>
      <c r="M67" s="103">
        <v>2</v>
      </c>
      <c r="N67" s="83">
        <f>SUM(C67*15,F67*12,G67*7.5,H67*7.5,I67*7.5,J67*7.5,K67*7.5,L67*100,M67*20)</f>
        <v>2578</v>
      </c>
      <c r="O67" s="25"/>
      <c r="P67" s="25"/>
      <c r="Q67" s="25"/>
    </row>
    <row r="68" spans="1:17" ht="12.75" customHeight="1">
      <c r="A68" s="223"/>
      <c r="B68" s="10" t="s">
        <v>21</v>
      </c>
      <c r="C68" s="11">
        <v>131</v>
      </c>
      <c r="D68" s="11"/>
      <c r="E68" s="11">
        <v>124</v>
      </c>
      <c r="F68" s="11">
        <v>3</v>
      </c>
      <c r="G68" s="12">
        <v>41</v>
      </c>
      <c r="H68" s="12">
        <v>2</v>
      </c>
      <c r="I68" s="12">
        <v>39</v>
      </c>
      <c r="J68" s="24"/>
      <c r="K68" s="24">
        <v>27</v>
      </c>
      <c r="L68" s="104"/>
      <c r="M68" s="104"/>
      <c r="N68" s="83">
        <f>SUM(C68*15,F68*12,G68*7.5,H68*7.5,I68*7.5,J68*7.5,K68*7.5,L68*100,M68*20)</f>
        <v>2818.5</v>
      </c>
      <c r="O68" s="25"/>
      <c r="P68" s="25">
        <v>15</v>
      </c>
      <c r="Q68" s="25"/>
    </row>
    <row r="69" spans="1:17" ht="12.75" customHeight="1">
      <c r="A69" s="223"/>
      <c r="B69" s="10" t="s">
        <v>22</v>
      </c>
      <c r="C69" s="11">
        <v>106</v>
      </c>
      <c r="D69" s="11"/>
      <c r="E69" s="11">
        <v>5</v>
      </c>
      <c r="F69" s="11">
        <v>2</v>
      </c>
      <c r="G69" s="12">
        <v>43</v>
      </c>
      <c r="H69" s="12"/>
      <c r="I69" s="12">
        <v>7</v>
      </c>
      <c r="J69" s="24">
        <v>1</v>
      </c>
      <c r="K69" s="24">
        <v>26</v>
      </c>
      <c r="L69" s="104"/>
      <c r="M69" s="104"/>
      <c r="N69" s="83">
        <f>SUM(C69*15,F69*12,G69*7.5,H69*7.5,I69*7.5,J69*7.5,K69*7.5,L69*100,M69*20)</f>
        <v>2191.5</v>
      </c>
      <c r="O69" s="25"/>
      <c r="P69" s="25"/>
      <c r="Q69" s="25"/>
    </row>
    <row r="70" spans="1:17" ht="12.75" customHeight="1">
      <c r="A70" s="223"/>
      <c r="B70" s="10" t="s">
        <v>23</v>
      </c>
      <c r="C70" s="11">
        <v>6</v>
      </c>
      <c r="D70" s="11"/>
      <c r="E70" s="11">
        <v>4</v>
      </c>
      <c r="F70" s="11"/>
      <c r="G70" s="12">
        <v>1</v>
      </c>
      <c r="H70" s="12"/>
      <c r="I70" s="12"/>
      <c r="J70" s="24"/>
      <c r="K70" s="24">
        <v>2</v>
      </c>
      <c r="L70" s="104"/>
      <c r="M70" s="104"/>
      <c r="N70" s="83">
        <f>SUM(C70*15,F70*12,G70*7.5,H70*7.5,I70*7.5,J70*7.5,K70*7.5,L70*100,M70*20)</f>
        <v>112.5</v>
      </c>
      <c r="O70" s="25"/>
      <c r="P70" s="25"/>
      <c r="Q70" s="25"/>
    </row>
    <row r="71" spans="1:17" ht="12.75" customHeight="1">
      <c r="A71" s="223"/>
      <c r="B71" s="17" t="s">
        <v>24</v>
      </c>
      <c r="C71" s="18">
        <f>SUM(C66:C70)</f>
        <v>415</v>
      </c>
      <c r="D71" s="18">
        <v>123</v>
      </c>
      <c r="E71" s="18">
        <f aca="true" t="shared" si="12" ref="E71:P71">SUM(E66:E70)</f>
        <v>143</v>
      </c>
      <c r="F71" s="18">
        <f t="shared" si="12"/>
        <v>10</v>
      </c>
      <c r="G71" s="18">
        <f t="shared" si="12"/>
        <v>154</v>
      </c>
      <c r="H71" s="18">
        <f t="shared" si="12"/>
        <v>4</v>
      </c>
      <c r="I71" s="18">
        <f t="shared" si="12"/>
        <v>56</v>
      </c>
      <c r="J71" s="18">
        <f t="shared" si="12"/>
        <v>1</v>
      </c>
      <c r="K71" s="18">
        <f t="shared" si="12"/>
        <v>81</v>
      </c>
      <c r="L71" s="18">
        <f t="shared" si="12"/>
        <v>0</v>
      </c>
      <c r="M71" s="18">
        <f t="shared" si="12"/>
        <v>2</v>
      </c>
      <c r="N71" s="44">
        <f t="shared" si="12"/>
        <v>8605</v>
      </c>
      <c r="O71" s="44">
        <f t="shared" si="12"/>
        <v>0</v>
      </c>
      <c r="P71" s="44">
        <f t="shared" si="12"/>
        <v>15</v>
      </c>
      <c r="Q71" s="107">
        <f>SUM(N66:N70)-O71+P71</f>
        <v>8620</v>
      </c>
    </row>
    <row r="72" spans="1:17" ht="12.75" customHeight="1">
      <c r="A72" s="223">
        <v>42289</v>
      </c>
      <c r="B72" s="10" t="s">
        <v>19</v>
      </c>
      <c r="C72" s="11">
        <v>367</v>
      </c>
      <c r="D72" s="11"/>
      <c r="E72" s="11">
        <v>53</v>
      </c>
      <c r="F72" s="11">
        <v>63</v>
      </c>
      <c r="G72" s="12">
        <v>86</v>
      </c>
      <c r="H72" s="12">
        <v>4</v>
      </c>
      <c r="I72" s="12">
        <v>110</v>
      </c>
      <c r="J72" s="121">
        <v>8</v>
      </c>
      <c r="K72" s="24">
        <v>57</v>
      </c>
      <c r="L72" s="103"/>
      <c r="M72" s="103"/>
      <c r="N72" s="83">
        <f>SUM(C72*15,F72*12,G72*7.5,H72*7.5,I72*7.5,J72*7.5,K72*7.5,L72*100,M72*20)</f>
        <v>8248.5</v>
      </c>
      <c r="O72" s="25"/>
      <c r="P72" s="25">
        <v>5.5</v>
      </c>
      <c r="Q72" s="25"/>
    </row>
    <row r="73" spans="1:17" ht="12.75" customHeight="1">
      <c r="A73" s="223"/>
      <c r="B73" s="10" t="s">
        <v>20</v>
      </c>
      <c r="C73" s="11">
        <v>312</v>
      </c>
      <c r="D73" s="11"/>
      <c r="E73" s="11">
        <v>69</v>
      </c>
      <c r="F73" s="11">
        <v>42</v>
      </c>
      <c r="G73" s="12">
        <v>93</v>
      </c>
      <c r="H73" s="12">
        <v>6</v>
      </c>
      <c r="I73" s="12">
        <v>69</v>
      </c>
      <c r="J73" s="121">
        <v>3</v>
      </c>
      <c r="K73" s="24">
        <v>46</v>
      </c>
      <c r="L73" s="104"/>
      <c r="M73" s="104"/>
      <c r="N73" s="83">
        <f>SUM(C73*15,F73*12,G73*7.5,H73*7.5,I73*7.5,J73*7.5,K73*7.5,L73*100,M73*20)</f>
        <v>6811.5</v>
      </c>
      <c r="O73" s="25">
        <v>15</v>
      </c>
      <c r="P73" s="25">
        <v>15</v>
      </c>
      <c r="Q73" s="25"/>
    </row>
    <row r="74" spans="1:17" ht="12.75" customHeight="1">
      <c r="A74" s="223"/>
      <c r="B74" s="10" t="s">
        <v>21</v>
      </c>
      <c r="C74" s="11">
        <v>552</v>
      </c>
      <c r="D74" s="11"/>
      <c r="E74" s="11">
        <v>17</v>
      </c>
      <c r="F74" s="11">
        <v>68</v>
      </c>
      <c r="G74" s="12">
        <v>128</v>
      </c>
      <c r="H74" s="12">
        <v>9</v>
      </c>
      <c r="I74" s="12">
        <v>114</v>
      </c>
      <c r="J74" s="115"/>
      <c r="K74" s="24">
        <v>106</v>
      </c>
      <c r="L74" s="104"/>
      <c r="M74" s="104"/>
      <c r="N74" s="83">
        <f>SUM(C74*15,F74*12,G74*7.5,H74*7.5,I74*7.5,J74*7.5,K74*7.5,L74*100,M74*20)</f>
        <v>11773.5</v>
      </c>
      <c r="O74" s="25"/>
      <c r="P74" s="25">
        <v>5</v>
      </c>
      <c r="Q74" s="25"/>
    </row>
    <row r="75" spans="1:17" ht="12.75" customHeight="1">
      <c r="A75" s="223"/>
      <c r="B75" s="10" t="s">
        <v>22</v>
      </c>
      <c r="C75" s="11">
        <v>241</v>
      </c>
      <c r="D75" s="11"/>
      <c r="E75" s="11">
        <v>18</v>
      </c>
      <c r="F75" s="11">
        <v>29</v>
      </c>
      <c r="G75" s="12">
        <v>83</v>
      </c>
      <c r="H75" s="12">
        <v>3</v>
      </c>
      <c r="I75" s="12">
        <v>38</v>
      </c>
      <c r="J75" s="121">
        <v>2</v>
      </c>
      <c r="K75" s="24">
        <v>53</v>
      </c>
      <c r="L75" s="104"/>
      <c r="M75" s="104"/>
      <c r="N75" s="83">
        <f>SUM(C75*15,F75*12,G75*7.5,H75*7.5,I75*7.5,J75*7.5,K75*7.5,L75*100,M75*20)</f>
        <v>5305.5</v>
      </c>
      <c r="O75" s="25"/>
      <c r="P75" s="25"/>
      <c r="Q75" s="25"/>
    </row>
    <row r="76" spans="1:17" ht="12.75" customHeight="1">
      <c r="A76" s="223"/>
      <c r="B76" s="10" t="s">
        <v>23</v>
      </c>
      <c r="C76" s="11">
        <v>59</v>
      </c>
      <c r="D76" s="11"/>
      <c r="E76" s="11">
        <v>1</v>
      </c>
      <c r="F76" s="11">
        <v>23</v>
      </c>
      <c r="G76" s="12">
        <v>17</v>
      </c>
      <c r="H76" s="12">
        <v>1</v>
      </c>
      <c r="I76" s="12">
        <v>13</v>
      </c>
      <c r="J76" s="121">
        <v>2</v>
      </c>
      <c r="K76" s="24">
        <v>19</v>
      </c>
      <c r="L76" s="104"/>
      <c r="M76" s="104"/>
      <c r="N76" s="83">
        <f>SUM(C76*15,F76*12,G76*7.5,H76*7.5,I76*7.5,J76*7.5,K76*7.5,L76*100,M76*20)</f>
        <v>1551</v>
      </c>
      <c r="O76" s="25"/>
      <c r="P76" s="25"/>
      <c r="Q76" s="25"/>
    </row>
    <row r="77" spans="1:17" ht="12.75" customHeight="1">
      <c r="A77" s="223"/>
      <c r="B77" s="17" t="s">
        <v>24</v>
      </c>
      <c r="C77" s="18">
        <f>SUM(C72:C76)</f>
        <v>1531</v>
      </c>
      <c r="D77" s="18">
        <v>191</v>
      </c>
      <c r="E77" s="18">
        <f aca="true" t="shared" si="13" ref="E77:P77">SUM(E72:E76)</f>
        <v>158</v>
      </c>
      <c r="F77" s="18">
        <f t="shared" si="13"/>
        <v>225</v>
      </c>
      <c r="G77" s="18">
        <f t="shared" si="13"/>
        <v>407</v>
      </c>
      <c r="H77" s="18">
        <f t="shared" si="13"/>
        <v>23</v>
      </c>
      <c r="I77" s="18">
        <f t="shared" si="13"/>
        <v>344</v>
      </c>
      <c r="J77" s="18">
        <f t="shared" si="13"/>
        <v>15</v>
      </c>
      <c r="K77" s="18">
        <f t="shared" si="13"/>
        <v>281</v>
      </c>
      <c r="L77" s="18">
        <f t="shared" si="13"/>
        <v>0</v>
      </c>
      <c r="M77" s="18">
        <f t="shared" si="13"/>
        <v>0</v>
      </c>
      <c r="N77" s="44">
        <f t="shared" si="13"/>
        <v>33690</v>
      </c>
      <c r="O77" s="44">
        <f t="shared" si="13"/>
        <v>15</v>
      </c>
      <c r="P77" s="44">
        <f t="shared" si="13"/>
        <v>25.5</v>
      </c>
      <c r="Q77" s="107">
        <f>SUM(N72:N76)-O77+P77</f>
        <v>33700.5</v>
      </c>
    </row>
    <row r="78" spans="1:17" ht="12.75" customHeight="1">
      <c r="A78" s="223">
        <v>42290</v>
      </c>
      <c r="B78" s="10" t="s">
        <v>19</v>
      </c>
      <c r="C78" s="11">
        <v>232</v>
      </c>
      <c r="D78" s="11"/>
      <c r="E78" s="11">
        <v>3</v>
      </c>
      <c r="F78" s="11">
        <v>17</v>
      </c>
      <c r="G78" s="12">
        <v>54</v>
      </c>
      <c r="H78" s="12">
        <v>5</v>
      </c>
      <c r="I78" s="12">
        <v>39</v>
      </c>
      <c r="J78" s="24"/>
      <c r="K78" s="24">
        <v>24</v>
      </c>
      <c r="L78" s="103">
        <v>1</v>
      </c>
      <c r="M78" s="103">
        <v>1</v>
      </c>
      <c r="N78" s="83">
        <f>SUM(C78*15,F78*12,G78*7.5,H78*7.5,I78*7.5,J78*7.5,K78*7.5,L78*100,M78*20)</f>
        <v>4719</v>
      </c>
      <c r="O78" s="25"/>
      <c r="P78" s="25">
        <v>1</v>
      </c>
      <c r="Q78" s="25"/>
    </row>
    <row r="79" spans="1:17" ht="12.75" customHeight="1">
      <c r="A79" s="223"/>
      <c r="B79" s="10" t="s">
        <v>20</v>
      </c>
      <c r="C79" s="11">
        <v>310</v>
      </c>
      <c r="D79" s="11"/>
      <c r="E79" s="11">
        <v>17</v>
      </c>
      <c r="F79" s="11">
        <v>14</v>
      </c>
      <c r="G79" s="12">
        <v>99</v>
      </c>
      <c r="H79" s="12">
        <v>4</v>
      </c>
      <c r="I79" s="12">
        <v>82</v>
      </c>
      <c r="J79" s="24"/>
      <c r="K79" s="24">
        <v>46</v>
      </c>
      <c r="L79" s="24">
        <v>1</v>
      </c>
      <c r="M79" s="24">
        <v>2</v>
      </c>
      <c r="N79" s="83">
        <f>SUM(C79*15,F79*12,G79*7.5,H79*7.5,I79*7.5,J79*7.5,K79*7.5,L79*100,M79*20)</f>
        <v>6690.5</v>
      </c>
      <c r="O79" s="25">
        <v>30</v>
      </c>
      <c r="P79" s="25">
        <v>4</v>
      </c>
      <c r="Q79" s="25"/>
    </row>
    <row r="80" spans="1:17" ht="12.75" customHeight="1">
      <c r="A80" s="223"/>
      <c r="B80" s="10" t="s">
        <v>21</v>
      </c>
      <c r="C80" s="11">
        <v>392</v>
      </c>
      <c r="D80" s="11"/>
      <c r="E80" s="11">
        <v>5</v>
      </c>
      <c r="F80" s="11">
        <v>21</v>
      </c>
      <c r="G80" s="12">
        <v>148</v>
      </c>
      <c r="H80" s="12">
        <v>10</v>
      </c>
      <c r="I80" s="12">
        <v>18</v>
      </c>
      <c r="J80" s="24"/>
      <c r="K80" s="24">
        <v>60</v>
      </c>
      <c r="L80" s="104"/>
      <c r="M80" s="104"/>
      <c r="N80" s="83">
        <f>SUM(C80*15,F80*12,G80*7.5,H80*7.5,I80*7.5,J80*7.5,K80*7.5,L80*100,M80*20)</f>
        <v>7902</v>
      </c>
      <c r="O80" s="25"/>
      <c r="P80" s="25"/>
      <c r="Q80" s="25"/>
    </row>
    <row r="81" spans="1:17" ht="12.75" customHeight="1">
      <c r="A81" s="223"/>
      <c r="B81" s="10" t="s">
        <v>22</v>
      </c>
      <c r="C81" s="11">
        <v>112</v>
      </c>
      <c r="D81" s="11"/>
      <c r="E81" s="11">
        <v>9</v>
      </c>
      <c r="F81" s="11">
        <v>14</v>
      </c>
      <c r="G81" s="12">
        <v>48</v>
      </c>
      <c r="H81" s="12"/>
      <c r="I81" s="12">
        <v>30</v>
      </c>
      <c r="J81" s="24"/>
      <c r="K81" s="24">
        <v>25</v>
      </c>
      <c r="L81" s="104"/>
      <c r="M81" s="104"/>
      <c r="N81" s="83">
        <f>SUM(C81*15,F81*12,G81*7.5,H81*7.5,I81*7.5,J81*7.5,K81*7.5,L81*100,M81*20)</f>
        <v>2620.5</v>
      </c>
      <c r="O81" s="25"/>
      <c r="P81" s="25"/>
      <c r="Q81" s="25"/>
    </row>
    <row r="82" spans="1:17" ht="12.75" customHeight="1">
      <c r="A82" s="223"/>
      <c r="B82" s="10" t="s">
        <v>23</v>
      </c>
      <c r="C82" s="11">
        <v>66</v>
      </c>
      <c r="D82" s="11"/>
      <c r="E82" s="11">
        <v>10</v>
      </c>
      <c r="F82" s="11">
        <v>8</v>
      </c>
      <c r="G82" s="12">
        <v>19</v>
      </c>
      <c r="H82" s="12"/>
      <c r="I82" s="12">
        <v>9</v>
      </c>
      <c r="J82" s="24"/>
      <c r="K82" s="24">
        <v>6</v>
      </c>
      <c r="L82" s="104"/>
      <c r="M82" s="104"/>
      <c r="N82" s="83">
        <f>SUM(C82*15,F82*12,G82*7.5,H82*7.5,I82*7.5,J82*7.5,K82*7.5,L82*100,M82*20)</f>
        <v>1341</v>
      </c>
      <c r="O82" s="25"/>
      <c r="P82" s="25"/>
      <c r="Q82" s="25"/>
    </row>
    <row r="83" spans="1:17" ht="12.75" customHeight="1">
      <c r="A83" s="223"/>
      <c r="B83" s="17" t="s">
        <v>24</v>
      </c>
      <c r="C83" s="18">
        <f>SUM(C78:C82)</f>
        <v>1112</v>
      </c>
      <c r="D83" s="18">
        <v>150</v>
      </c>
      <c r="E83" s="18">
        <f aca="true" t="shared" si="14" ref="E83:P83">SUM(E78:E82)</f>
        <v>44</v>
      </c>
      <c r="F83" s="18">
        <f t="shared" si="14"/>
        <v>74</v>
      </c>
      <c r="G83" s="18">
        <f t="shared" si="14"/>
        <v>368</v>
      </c>
      <c r="H83" s="18">
        <f t="shared" si="14"/>
        <v>19</v>
      </c>
      <c r="I83" s="18">
        <f t="shared" si="14"/>
        <v>178</v>
      </c>
      <c r="J83" s="18">
        <f t="shared" si="14"/>
        <v>0</v>
      </c>
      <c r="K83" s="18">
        <f t="shared" si="14"/>
        <v>161</v>
      </c>
      <c r="L83" s="18">
        <f t="shared" si="14"/>
        <v>2</v>
      </c>
      <c r="M83" s="18">
        <f t="shared" si="14"/>
        <v>3</v>
      </c>
      <c r="N83" s="44">
        <f t="shared" si="14"/>
        <v>23273</v>
      </c>
      <c r="O83" s="44">
        <f t="shared" si="14"/>
        <v>30</v>
      </c>
      <c r="P83" s="44">
        <f t="shared" si="14"/>
        <v>5</v>
      </c>
      <c r="Q83" s="107">
        <f>SUM(N78:N82)-O83+P83</f>
        <v>23248</v>
      </c>
    </row>
    <row r="84" spans="1:17" ht="12.75" customHeight="1">
      <c r="A84" s="223">
        <v>42291</v>
      </c>
      <c r="B84" s="10" t="s">
        <v>19</v>
      </c>
      <c r="C84" s="11">
        <v>379</v>
      </c>
      <c r="D84" s="11"/>
      <c r="E84" s="11">
        <v>15</v>
      </c>
      <c r="F84" s="11">
        <v>23</v>
      </c>
      <c r="G84" s="12">
        <v>118</v>
      </c>
      <c r="H84" s="12">
        <v>11</v>
      </c>
      <c r="I84" s="12">
        <v>70</v>
      </c>
      <c r="J84" s="24"/>
      <c r="K84" s="24">
        <v>66</v>
      </c>
      <c r="L84" s="103"/>
      <c r="M84" s="103">
        <v>1</v>
      </c>
      <c r="N84" s="83">
        <f>SUM(C84*15,F84*12,G84*7.5,H84*7.5,I84*7.5,J84*7.5,K84*7.5,L84*100,M84*20)</f>
        <v>7968.5</v>
      </c>
      <c r="O84" s="25"/>
      <c r="P84" s="25"/>
      <c r="Q84" s="25"/>
    </row>
    <row r="85" spans="1:17" ht="12.75" customHeight="1">
      <c r="A85" s="223"/>
      <c r="B85" s="10" t="s">
        <v>20</v>
      </c>
      <c r="C85" s="11">
        <v>357</v>
      </c>
      <c r="D85" s="11"/>
      <c r="E85" s="11">
        <v>7</v>
      </c>
      <c r="F85" s="11">
        <v>19</v>
      </c>
      <c r="G85" s="12">
        <v>123</v>
      </c>
      <c r="H85" s="12">
        <v>4</v>
      </c>
      <c r="I85" s="12">
        <v>58</v>
      </c>
      <c r="J85" s="24"/>
      <c r="K85" s="24">
        <v>65</v>
      </c>
      <c r="L85" s="24">
        <v>1</v>
      </c>
      <c r="M85" s="24">
        <v>2</v>
      </c>
      <c r="N85" s="83">
        <f>SUM(C85*15,F85*12,G85*7.5,H85*7.5,I85*7.5,J85*7.5,K85*7.5,L85*100,M85*20)</f>
        <v>7598</v>
      </c>
      <c r="O85" s="25"/>
      <c r="P85" s="25"/>
      <c r="Q85" s="25"/>
    </row>
    <row r="86" spans="1:17" ht="12.75" customHeight="1">
      <c r="A86" s="223"/>
      <c r="B86" s="10" t="s">
        <v>21</v>
      </c>
      <c r="C86" s="11">
        <v>467</v>
      </c>
      <c r="D86" s="11"/>
      <c r="E86" s="11">
        <v>29</v>
      </c>
      <c r="F86" s="11">
        <v>30</v>
      </c>
      <c r="G86" s="12">
        <v>156</v>
      </c>
      <c r="H86" s="12">
        <v>8</v>
      </c>
      <c r="I86" s="12">
        <v>66</v>
      </c>
      <c r="J86" s="24"/>
      <c r="K86" s="24">
        <v>121</v>
      </c>
      <c r="L86" s="104"/>
      <c r="M86" s="104"/>
      <c r="N86" s="83">
        <f>SUM(C86*15,F86*12,G86*7.5,H86*7.5,I86*7.5,J86*7.5,K86*7.5,L86*100,M86*20)</f>
        <v>9997.5</v>
      </c>
      <c r="O86" s="25">
        <v>1080</v>
      </c>
      <c r="P86" s="25"/>
      <c r="Q86" s="25"/>
    </row>
    <row r="87" spans="1:17" ht="12.75" customHeight="1">
      <c r="A87" s="223"/>
      <c r="B87" s="10" t="s">
        <v>22</v>
      </c>
      <c r="C87" s="11">
        <v>292</v>
      </c>
      <c r="D87" s="11"/>
      <c r="E87" s="11">
        <v>2</v>
      </c>
      <c r="F87" s="11">
        <v>22</v>
      </c>
      <c r="G87" s="12">
        <v>121</v>
      </c>
      <c r="H87" s="12">
        <v>3</v>
      </c>
      <c r="I87" s="12">
        <v>27</v>
      </c>
      <c r="J87" s="24"/>
      <c r="K87" s="24">
        <v>55</v>
      </c>
      <c r="L87" s="104"/>
      <c r="M87" s="104"/>
      <c r="N87" s="83">
        <f>SUM(C87*15,F87*12,G87*7.5,H87*7.5,I87*7.5,J87*7.5,K87*7.5,L87*100,M87*20)</f>
        <v>6189</v>
      </c>
      <c r="O87" s="25"/>
      <c r="P87" s="25"/>
      <c r="Q87" s="25"/>
    </row>
    <row r="88" spans="1:17" ht="12.75" customHeight="1">
      <c r="A88" s="223"/>
      <c r="B88" s="10" t="s">
        <v>23</v>
      </c>
      <c r="C88" s="11">
        <v>43</v>
      </c>
      <c r="D88" s="11"/>
      <c r="E88" s="11">
        <v>4</v>
      </c>
      <c r="F88" s="11">
        <v>14</v>
      </c>
      <c r="G88" s="12">
        <v>22</v>
      </c>
      <c r="H88" s="12"/>
      <c r="I88" s="12">
        <v>10</v>
      </c>
      <c r="J88" s="24">
        <v>2</v>
      </c>
      <c r="K88" s="24">
        <v>17</v>
      </c>
      <c r="L88" s="104"/>
      <c r="M88" s="104"/>
      <c r="N88" s="83">
        <f>SUM(C88*15,F88*12,G88*7.5,H88*7.5,I88*7.5,J88*7.5,K88*7.5,L88*100,M88*20)</f>
        <v>1195.5</v>
      </c>
      <c r="O88" s="25"/>
      <c r="P88" s="25"/>
      <c r="Q88" s="25"/>
    </row>
    <row r="89" spans="1:17" ht="12.75" customHeight="1">
      <c r="A89" s="223"/>
      <c r="B89" s="17" t="s">
        <v>24</v>
      </c>
      <c r="C89" s="18">
        <f>SUM(C84:C88)</f>
        <v>1538</v>
      </c>
      <c r="D89" s="18">
        <v>151</v>
      </c>
      <c r="E89" s="18">
        <f aca="true" t="shared" si="15" ref="E89:P89">SUM(E84:E88)</f>
        <v>57</v>
      </c>
      <c r="F89" s="18">
        <f t="shared" si="15"/>
        <v>108</v>
      </c>
      <c r="G89" s="18">
        <f t="shared" si="15"/>
        <v>540</v>
      </c>
      <c r="H89" s="18">
        <f t="shared" si="15"/>
        <v>26</v>
      </c>
      <c r="I89" s="18">
        <f t="shared" si="15"/>
        <v>231</v>
      </c>
      <c r="J89" s="18">
        <f t="shared" si="15"/>
        <v>2</v>
      </c>
      <c r="K89" s="18">
        <f t="shared" si="15"/>
        <v>324</v>
      </c>
      <c r="L89" s="18">
        <f t="shared" si="15"/>
        <v>1</v>
      </c>
      <c r="M89" s="18">
        <f t="shared" si="15"/>
        <v>3</v>
      </c>
      <c r="N89" s="44">
        <f t="shared" si="15"/>
        <v>32948.5</v>
      </c>
      <c r="O89" s="44">
        <f t="shared" si="15"/>
        <v>1080</v>
      </c>
      <c r="P89" s="44">
        <f t="shared" si="15"/>
        <v>0</v>
      </c>
      <c r="Q89" s="107">
        <f>SUM(N84:N88)-O89+P89</f>
        <v>31868.5</v>
      </c>
    </row>
    <row r="90" spans="1:17" ht="12.75" customHeight="1">
      <c r="A90" s="223">
        <v>42292</v>
      </c>
      <c r="B90" s="10" t="s">
        <v>19</v>
      </c>
      <c r="C90" s="11">
        <v>45</v>
      </c>
      <c r="D90" s="11"/>
      <c r="E90" s="11">
        <v>2</v>
      </c>
      <c r="F90" s="11">
        <v>11</v>
      </c>
      <c r="G90" s="12">
        <v>11</v>
      </c>
      <c r="H90" s="12"/>
      <c r="I90" s="12">
        <v>13</v>
      </c>
      <c r="J90" s="24"/>
      <c r="K90" s="24">
        <v>1</v>
      </c>
      <c r="L90" s="103"/>
      <c r="M90" s="103"/>
      <c r="N90" s="83">
        <f>SUM(C90*15,F90*12,G90*7.5,H90*7.5,I90*7.5,J90*7.5,K90*7.5,L90*100,M90*20)</f>
        <v>994.5</v>
      </c>
      <c r="O90" s="25"/>
      <c r="P90" s="25"/>
      <c r="Q90" s="25"/>
    </row>
    <row r="91" spans="1:17" ht="12.75" customHeight="1">
      <c r="A91" s="223"/>
      <c r="B91" s="10" t="s">
        <v>20</v>
      </c>
      <c r="C91" s="11">
        <v>175</v>
      </c>
      <c r="D91" s="11"/>
      <c r="E91" s="11">
        <v>0</v>
      </c>
      <c r="F91" s="11">
        <v>2</v>
      </c>
      <c r="G91" s="12">
        <v>44</v>
      </c>
      <c r="H91" s="12">
        <v>1</v>
      </c>
      <c r="I91" s="12">
        <v>19</v>
      </c>
      <c r="J91" s="24"/>
      <c r="K91" s="24">
        <v>17</v>
      </c>
      <c r="L91" s="104"/>
      <c r="M91" s="104"/>
      <c r="N91" s="83">
        <f>SUM(C91*15,F91*12,G91*7.5,H91*7.5,I91*7.5,J91*7.5,K91*7.5,L91*100,M91*20)</f>
        <v>3256.5</v>
      </c>
      <c r="O91" s="25"/>
      <c r="P91" s="25"/>
      <c r="Q91" s="25"/>
    </row>
    <row r="92" spans="1:17" ht="12.75" customHeight="1">
      <c r="A92" s="223"/>
      <c r="B92" s="10" t="s">
        <v>21</v>
      </c>
      <c r="C92" s="11">
        <v>263</v>
      </c>
      <c r="D92" s="11"/>
      <c r="E92" s="11">
        <v>7</v>
      </c>
      <c r="F92" s="11">
        <v>5</v>
      </c>
      <c r="G92" s="12">
        <v>59</v>
      </c>
      <c r="H92" s="12"/>
      <c r="I92" s="12">
        <v>25</v>
      </c>
      <c r="J92" s="24"/>
      <c r="K92" s="24">
        <v>49</v>
      </c>
      <c r="L92" s="104"/>
      <c r="M92" s="104"/>
      <c r="N92" s="83">
        <f>SUM(C92*15,F92*12,G92*7.5,H92*7.5,I92*7.5,J92*7.5,K92*7.5,L92*100,M92*20)</f>
        <v>5002.5</v>
      </c>
      <c r="O92" s="25"/>
      <c r="P92" s="25"/>
      <c r="Q92" s="25"/>
    </row>
    <row r="93" spans="1:17" ht="12.75" customHeight="1">
      <c r="A93" s="223"/>
      <c r="B93" s="10" t="s">
        <v>22</v>
      </c>
      <c r="C93" s="11">
        <v>115</v>
      </c>
      <c r="D93" s="11"/>
      <c r="E93" s="11">
        <v>5</v>
      </c>
      <c r="F93" s="11">
        <v>3</v>
      </c>
      <c r="G93" s="12">
        <v>23</v>
      </c>
      <c r="H93" s="12"/>
      <c r="I93" s="12">
        <v>12</v>
      </c>
      <c r="J93" s="24"/>
      <c r="K93" s="24">
        <v>14</v>
      </c>
      <c r="L93" s="104"/>
      <c r="M93" s="104"/>
      <c r="N93" s="83">
        <f>SUM(C93*15,F93*12,G93*7.5,H93*7.5,I93*7.5,J93*7.5,K93*7.5,L93*100,M93*20)</f>
        <v>2128.5</v>
      </c>
      <c r="O93" s="25">
        <v>15</v>
      </c>
      <c r="P93" s="25"/>
      <c r="Q93" s="25"/>
    </row>
    <row r="94" spans="1:17" ht="12.75" customHeight="1">
      <c r="A94" s="223"/>
      <c r="B94" s="10" t="s">
        <v>23</v>
      </c>
      <c r="C94" s="11">
        <v>26</v>
      </c>
      <c r="D94" s="11"/>
      <c r="E94" s="11">
        <v>5</v>
      </c>
      <c r="F94" s="11"/>
      <c r="G94" s="12">
        <v>8</v>
      </c>
      <c r="H94" s="12"/>
      <c r="I94" s="12">
        <v>4</v>
      </c>
      <c r="J94" s="24"/>
      <c r="K94" s="24">
        <v>2</v>
      </c>
      <c r="L94" s="104"/>
      <c r="M94" s="104"/>
      <c r="N94" s="83">
        <f>SUM(C94*15,F94*12,G94*7.5,H94*7.5,I94*7.5,J94*7.5,K94*7.5,L94*100,M94*20)</f>
        <v>495</v>
      </c>
      <c r="O94" s="25"/>
      <c r="P94" s="25"/>
      <c r="Q94" s="25"/>
    </row>
    <row r="95" spans="1:17" ht="12.75" customHeight="1">
      <c r="A95" s="223"/>
      <c r="B95" s="17" t="s">
        <v>24</v>
      </c>
      <c r="C95" s="18">
        <f>SUM(C90:C94)</f>
        <v>624</v>
      </c>
      <c r="D95" s="18">
        <v>42</v>
      </c>
      <c r="E95" s="18">
        <f aca="true" t="shared" si="16" ref="E95:P95">SUM(E90:E94)</f>
        <v>19</v>
      </c>
      <c r="F95" s="18">
        <f t="shared" si="16"/>
        <v>21</v>
      </c>
      <c r="G95" s="18">
        <f t="shared" si="16"/>
        <v>145</v>
      </c>
      <c r="H95" s="18">
        <f t="shared" si="16"/>
        <v>1</v>
      </c>
      <c r="I95" s="18">
        <f t="shared" si="16"/>
        <v>73</v>
      </c>
      <c r="J95" s="18">
        <f t="shared" si="16"/>
        <v>0</v>
      </c>
      <c r="K95" s="18">
        <f t="shared" si="16"/>
        <v>83</v>
      </c>
      <c r="L95" s="18">
        <f t="shared" si="16"/>
        <v>0</v>
      </c>
      <c r="M95" s="18">
        <f t="shared" si="16"/>
        <v>0</v>
      </c>
      <c r="N95" s="44">
        <f t="shared" si="16"/>
        <v>11877</v>
      </c>
      <c r="O95" s="44">
        <f t="shared" si="16"/>
        <v>15</v>
      </c>
      <c r="P95" s="44">
        <f t="shared" si="16"/>
        <v>0</v>
      </c>
      <c r="Q95" s="107">
        <f>SUM(N90:N94)-O95+P95</f>
        <v>11862</v>
      </c>
    </row>
    <row r="96" spans="1:17" ht="12.75" customHeight="1">
      <c r="A96" s="224" t="s">
        <v>25</v>
      </c>
      <c r="B96" s="224">
        <v>920</v>
      </c>
      <c r="C96" s="21">
        <f aca="true" t="shared" si="17" ref="C96:L96">SUM(C95,C89,C83,C77,C71,C65,C59)</f>
        <v>6037</v>
      </c>
      <c r="D96" s="21">
        <f t="shared" si="17"/>
        <v>851</v>
      </c>
      <c r="E96" s="21">
        <f t="shared" si="17"/>
        <v>666</v>
      </c>
      <c r="F96" s="21">
        <f t="shared" si="17"/>
        <v>463</v>
      </c>
      <c r="G96" s="21">
        <f t="shared" si="17"/>
        <v>1804</v>
      </c>
      <c r="H96" s="21">
        <f t="shared" si="17"/>
        <v>77</v>
      </c>
      <c r="I96" s="21">
        <f t="shared" si="17"/>
        <v>965</v>
      </c>
      <c r="J96" s="21">
        <f t="shared" si="17"/>
        <v>18</v>
      </c>
      <c r="K96" s="21">
        <f t="shared" si="17"/>
        <v>1072</v>
      </c>
      <c r="L96" s="21">
        <f t="shared" si="17"/>
        <v>3</v>
      </c>
      <c r="M96" s="101">
        <f>SUM(M95,M89,M83)</f>
        <v>6</v>
      </c>
      <c r="N96" s="21">
        <f>SUM(N95,N89,N83,N77,N71,N65,N59)</f>
        <v>126131</v>
      </c>
      <c r="O96" s="21">
        <f>SUM(O95,O89,O83,O77,O71,O65,O59)</f>
        <v>1140</v>
      </c>
      <c r="P96" s="21">
        <f>SUM(P95,P89,P83,P77,P71,P65,P59)</f>
        <v>53.5</v>
      </c>
      <c r="Q96" s="21">
        <f>SUM(Q95,Q89,Q83,Q77,Q71,Q65,Q59)</f>
        <v>125044.5</v>
      </c>
    </row>
    <row r="97" spans="1:17" ht="12.75" customHeight="1">
      <c r="A97" s="223">
        <v>42293</v>
      </c>
      <c r="B97" s="10" t="s">
        <v>19</v>
      </c>
      <c r="C97" s="11">
        <v>256</v>
      </c>
      <c r="D97" s="11"/>
      <c r="E97" s="11">
        <v>7</v>
      </c>
      <c r="F97" s="11">
        <v>2</v>
      </c>
      <c r="G97" s="12">
        <v>51</v>
      </c>
      <c r="H97" s="12"/>
      <c r="I97" s="12">
        <v>18</v>
      </c>
      <c r="J97" s="24">
        <v>1</v>
      </c>
      <c r="K97" s="24">
        <v>42</v>
      </c>
      <c r="L97" s="103"/>
      <c r="M97" s="103"/>
      <c r="N97" s="83">
        <f>SUM(C97*15,F97*12,G97*7.5,H97*7.5,I97*7.5,J97*7.5,K97*7.5,L97*100,M97*20)</f>
        <v>4704</v>
      </c>
      <c r="O97" s="25">
        <v>1</v>
      </c>
      <c r="P97" s="25"/>
      <c r="Q97" s="25"/>
    </row>
    <row r="98" spans="1:17" ht="12.75" customHeight="1">
      <c r="A98" s="223"/>
      <c r="B98" s="10" t="s">
        <v>20</v>
      </c>
      <c r="C98" s="11">
        <v>55</v>
      </c>
      <c r="D98" s="11"/>
      <c r="E98" s="11">
        <v>6</v>
      </c>
      <c r="F98" s="11"/>
      <c r="G98" s="12">
        <v>6</v>
      </c>
      <c r="H98" s="12">
        <v>2</v>
      </c>
      <c r="I98" s="12">
        <v>4</v>
      </c>
      <c r="J98" s="24"/>
      <c r="K98" s="24">
        <v>4</v>
      </c>
      <c r="L98" s="104"/>
      <c r="M98" s="104"/>
      <c r="N98" s="83">
        <f>SUM(C98*15,F98*12,G98*7.5,H98*7.5,I98*7.5,J98*7.5,K98*7.5,L98*100,M98*20)</f>
        <v>945</v>
      </c>
      <c r="O98" s="25"/>
      <c r="P98" s="25"/>
      <c r="Q98" s="25"/>
    </row>
    <row r="99" spans="1:17" ht="12.75" customHeight="1">
      <c r="A99" s="223"/>
      <c r="B99" s="10" t="s">
        <v>21</v>
      </c>
      <c r="C99" s="11">
        <v>314</v>
      </c>
      <c r="D99" s="11"/>
      <c r="E99" s="11">
        <v>10</v>
      </c>
      <c r="F99" s="11">
        <v>4</v>
      </c>
      <c r="G99" s="12">
        <v>35</v>
      </c>
      <c r="H99" s="12"/>
      <c r="I99" s="12">
        <v>29</v>
      </c>
      <c r="J99" s="24"/>
      <c r="K99" s="24">
        <v>33</v>
      </c>
      <c r="L99" s="104"/>
      <c r="M99" s="104"/>
      <c r="N99" s="83">
        <f>SUM(C99*15,F99*12,G99*7.5,H99*7.5,I99*7.5,J99*7.5,K99*7.5,L99*100,M99*20)</f>
        <v>5485.5</v>
      </c>
      <c r="O99" s="25"/>
      <c r="P99" s="25">
        <v>5</v>
      </c>
      <c r="Q99" s="25"/>
    </row>
    <row r="100" spans="1:17" ht="12.75" customHeight="1">
      <c r="A100" s="223"/>
      <c r="B100" s="10" t="s">
        <v>22</v>
      </c>
      <c r="C100" s="11">
        <v>129</v>
      </c>
      <c r="D100" s="11"/>
      <c r="E100" s="11">
        <v>5</v>
      </c>
      <c r="F100" s="11">
        <v>2</v>
      </c>
      <c r="G100" s="12">
        <v>31</v>
      </c>
      <c r="H100" s="12"/>
      <c r="I100" s="12">
        <v>8</v>
      </c>
      <c r="J100" s="24"/>
      <c r="K100" s="24">
        <v>24</v>
      </c>
      <c r="L100" s="104"/>
      <c r="M100" s="104"/>
      <c r="N100" s="83">
        <f>SUM(C100*15,F100*12,G100*7.5,H100*7.5,I100*7.5,J100*7.5,K100*7.5,L100*100,M100*20)</f>
        <v>2431.5</v>
      </c>
      <c r="O100" s="25"/>
      <c r="P100" s="25"/>
      <c r="Q100" s="25"/>
    </row>
    <row r="101" spans="1:17" ht="12.75" customHeight="1">
      <c r="A101" s="223"/>
      <c r="B101" s="10" t="s">
        <v>23</v>
      </c>
      <c r="C101" s="11">
        <v>48</v>
      </c>
      <c r="D101" s="11"/>
      <c r="E101" s="11">
        <v>7</v>
      </c>
      <c r="F101" s="11">
        <v>1</v>
      </c>
      <c r="G101" s="12">
        <v>8</v>
      </c>
      <c r="H101" s="12"/>
      <c r="I101" s="12">
        <v>6</v>
      </c>
      <c r="J101" s="24"/>
      <c r="K101" s="24">
        <v>2</v>
      </c>
      <c r="L101" s="104"/>
      <c r="M101" s="104"/>
      <c r="N101" s="83">
        <f>SUM(C101*15,F101*12,G101*7.5,H101*7.5,I101*7.5,J101*7.5,K101*7.5,L101*100,M101*20)</f>
        <v>852</v>
      </c>
      <c r="O101" s="25"/>
      <c r="P101" s="25"/>
      <c r="Q101" s="25"/>
    </row>
    <row r="102" spans="1:17" ht="12.75" customHeight="1">
      <c r="A102" s="223"/>
      <c r="B102" s="17" t="s">
        <v>24</v>
      </c>
      <c r="C102" s="18">
        <f>SUM(C97:C101)</f>
        <v>802</v>
      </c>
      <c r="D102" s="18">
        <v>59</v>
      </c>
      <c r="E102" s="18">
        <f aca="true" t="shared" si="18" ref="E102:P102">SUM(E97:E101)</f>
        <v>35</v>
      </c>
      <c r="F102" s="18">
        <f t="shared" si="18"/>
        <v>9</v>
      </c>
      <c r="G102" s="18">
        <f t="shared" si="18"/>
        <v>131</v>
      </c>
      <c r="H102" s="18">
        <f t="shared" si="18"/>
        <v>2</v>
      </c>
      <c r="I102" s="18">
        <f t="shared" si="18"/>
        <v>65</v>
      </c>
      <c r="J102" s="86">
        <f t="shared" si="18"/>
        <v>1</v>
      </c>
      <c r="K102" s="86">
        <f t="shared" si="18"/>
        <v>105</v>
      </c>
      <c r="L102" s="18">
        <f t="shared" si="18"/>
        <v>0</v>
      </c>
      <c r="M102" s="18">
        <f t="shared" si="18"/>
        <v>0</v>
      </c>
      <c r="N102" s="44">
        <f t="shared" si="18"/>
        <v>14418</v>
      </c>
      <c r="O102" s="44">
        <f t="shared" si="18"/>
        <v>1</v>
      </c>
      <c r="P102" s="44">
        <f t="shared" si="18"/>
        <v>5</v>
      </c>
      <c r="Q102" s="107">
        <f>SUM(N97:N101)-O102+P102</f>
        <v>14422</v>
      </c>
    </row>
    <row r="103" spans="1:17" ht="12.75" customHeight="1">
      <c r="A103" s="223">
        <v>42294</v>
      </c>
      <c r="B103" s="10" t="s">
        <v>19</v>
      </c>
      <c r="C103" s="11">
        <v>40</v>
      </c>
      <c r="D103" s="11"/>
      <c r="E103" s="11">
        <v>27</v>
      </c>
      <c r="F103" s="11"/>
      <c r="G103" s="12">
        <v>36</v>
      </c>
      <c r="H103" s="12"/>
      <c r="I103" s="12">
        <v>1</v>
      </c>
      <c r="J103" s="24"/>
      <c r="K103" s="24">
        <v>4</v>
      </c>
      <c r="L103" s="103"/>
      <c r="M103" s="103"/>
      <c r="N103" s="83">
        <f>SUM(C103*15,F103*12,G103*7.5,H103*7.5,I103*7.5,J103*7.5,K103*7.5,L103*100,M103*20)</f>
        <v>907.5</v>
      </c>
      <c r="O103" s="25"/>
      <c r="P103" s="25"/>
      <c r="Q103" s="25"/>
    </row>
    <row r="104" spans="1:17" ht="12.75" customHeight="1">
      <c r="A104" s="223"/>
      <c r="B104" s="10" t="s">
        <v>20</v>
      </c>
      <c r="C104" s="11">
        <v>150</v>
      </c>
      <c r="D104" s="11"/>
      <c r="E104" s="11">
        <v>12</v>
      </c>
      <c r="F104" s="11"/>
      <c r="G104" s="12">
        <v>17</v>
      </c>
      <c r="H104" s="12"/>
      <c r="I104" s="12">
        <v>2</v>
      </c>
      <c r="J104" s="24"/>
      <c r="K104" s="24">
        <v>8</v>
      </c>
      <c r="L104" s="104"/>
      <c r="M104" s="104"/>
      <c r="N104" s="83">
        <f>SUM(C104*15,F104*12,G104*7.5,H104*7.5,I104*7.5,J104*7.5,K104*7.5,L104*100,M104*20)</f>
        <v>2452.5</v>
      </c>
      <c r="O104" s="25"/>
      <c r="P104" s="25"/>
      <c r="Q104" s="25"/>
    </row>
    <row r="105" spans="1:17" ht="12.75" customHeight="1">
      <c r="A105" s="223"/>
      <c r="B105" s="10" t="s">
        <v>21</v>
      </c>
      <c r="C105" s="11">
        <v>132</v>
      </c>
      <c r="D105" s="11"/>
      <c r="E105" s="11">
        <v>278</v>
      </c>
      <c r="F105" s="11">
        <v>4</v>
      </c>
      <c r="G105" s="12">
        <v>38</v>
      </c>
      <c r="H105" s="12"/>
      <c r="I105" s="12">
        <v>6</v>
      </c>
      <c r="J105" s="24"/>
      <c r="K105" s="24">
        <v>14</v>
      </c>
      <c r="L105" s="104"/>
      <c r="M105" s="104"/>
      <c r="N105" s="83">
        <f>SUM(C105*15,F105*12,G105*7.5,H105*7.5,I105*7.5,J105*7.5,K105*7.5,L105*100,M105*20)</f>
        <v>2463</v>
      </c>
      <c r="O105" s="25"/>
      <c r="P105" s="25"/>
      <c r="Q105" s="25"/>
    </row>
    <row r="106" spans="1:17" ht="12.75" customHeight="1">
      <c r="A106" s="223"/>
      <c r="B106" s="10" t="s">
        <v>22</v>
      </c>
      <c r="C106" s="11">
        <v>33</v>
      </c>
      <c r="D106" s="11"/>
      <c r="E106" s="11">
        <v>2</v>
      </c>
      <c r="F106" s="11">
        <v>2</v>
      </c>
      <c r="G106" s="12">
        <v>10</v>
      </c>
      <c r="H106" s="12">
        <v>2</v>
      </c>
      <c r="I106" s="12">
        <v>9</v>
      </c>
      <c r="J106" s="24"/>
      <c r="K106" s="24">
        <v>12</v>
      </c>
      <c r="L106" s="104"/>
      <c r="M106" s="104"/>
      <c r="N106" s="83">
        <f>SUM(C106*15,F106*12,G106*7.5,H106*7.5,I106*7.5,J106*7.5,K106*7.5,L106*100,M106*20)</f>
        <v>766.5</v>
      </c>
      <c r="O106" s="25"/>
      <c r="P106" s="25"/>
      <c r="Q106" s="25"/>
    </row>
    <row r="107" spans="1:17" ht="12.75" customHeight="1">
      <c r="A107" s="223"/>
      <c r="B107" s="10" t="s">
        <v>23</v>
      </c>
      <c r="C107" s="11">
        <v>12</v>
      </c>
      <c r="D107" s="11"/>
      <c r="E107" s="11">
        <v>39</v>
      </c>
      <c r="F107" s="11"/>
      <c r="G107" s="12">
        <v>1</v>
      </c>
      <c r="H107" s="12"/>
      <c r="I107" s="12">
        <v>1</v>
      </c>
      <c r="J107" s="24"/>
      <c r="K107" s="24">
        <v>3</v>
      </c>
      <c r="L107" s="104"/>
      <c r="M107" s="104"/>
      <c r="N107" s="83">
        <f>SUM(C107*15,F107*12,G107*7.5,H107*7.5,I107*7.5,J107*7.5,K107*7.5,L107*100,M107*20)</f>
        <v>217.5</v>
      </c>
      <c r="O107" s="25"/>
      <c r="P107" s="25"/>
      <c r="Q107" s="25"/>
    </row>
    <row r="108" spans="1:17" ht="12.75" customHeight="1">
      <c r="A108" s="223"/>
      <c r="B108" s="17" t="s">
        <v>24</v>
      </c>
      <c r="C108" s="18">
        <f>SUM(C103:C107)</f>
        <v>367</v>
      </c>
      <c r="D108" s="18">
        <v>147</v>
      </c>
      <c r="E108" s="18">
        <f aca="true" t="shared" si="19" ref="E108:P108">SUM(E103:E107)</f>
        <v>358</v>
      </c>
      <c r="F108" s="18">
        <f t="shared" si="19"/>
        <v>6</v>
      </c>
      <c r="G108" s="18">
        <f t="shared" si="19"/>
        <v>102</v>
      </c>
      <c r="H108" s="18">
        <f t="shared" si="19"/>
        <v>2</v>
      </c>
      <c r="I108" s="18">
        <f t="shared" si="19"/>
        <v>19</v>
      </c>
      <c r="J108" s="18">
        <f t="shared" si="19"/>
        <v>0</v>
      </c>
      <c r="K108" s="18">
        <f t="shared" si="19"/>
        <v>41</v>
      </c>
      <c r="L108" s="18">
        <f t="shared" si="19"/>
        <v>0</v>
      </c>
      <c r="M108" s="18">
        <f t="shared" si="19"/>
        <v>0</v>
      </c>
      <c r="N108" s="44">
        <f t="shared" si="19"/>
        <v>6807</v>
      </c>
      <c r="O108" s="44">
        <f t="shared" si="19"/>
        <v>0</v>
      </c>
      <c r="P108" s="44">
        <f t="shared" si="19"/>
        <v>0</v>
      </c>
      <c r="Q108" s="107">
        <f>SUM(N103:N107)-O108+P108</f>
        <v>6807</v>
      </c>
    </row>
    <row r="109" spans="1:17" ht="12.75" customHeight="1">
      <c r="A109" s="223">
        <v>42295</v>
      </c>
      <c r="B109" s="10" t="s">
        <v>19</v>
      </c>
      <c r="C109" s="11">
        <v>52</v>
      </c>
      <c r="D109" s="11"/>
      <c r="E109" s="11">
        <v>34</v>
      </c>
      <c r="F109" s="11"/>
      <c r="G109" s="12">
        <v>38</v>
      </c>
      <c r="H109" s="12"/>
      <c r="I109" s="12">
        <v>6</v>
      </c>
      <c r="J109" s="24"/>
      <c r="K109" s="24">
        <v>15</v>
      </c>
      <c r="L109" s="103">
        <v>1</v>
      </c>
      <c r="M109" s="103">
        <v>1</v>
      </c>
      <c r="N109" s="83">
        <f>SUM(C109*15,F109*12,G109*7.5,H109*7.5,I109*7.5,J109*7.5,K109*7.5,L109*100,M109*20)</f>
        <v>1342.5</v>
      </c>
      <c r="O109" s="25"/>
      <c r="P109" s="25"/>
      <c r="Q109" s="25"/>
    </row>
    <row r="110" spans="1:17" ht="12.75" customHeight="1">
      <c r="A110" s="223"/>
      <c r="B110" s="10" t="s">
        <v>20</v>
      </c>
      <c r="C110" s="11">
        <v>91</v>
      </c>
      <c r="D110" s="11"/>
      <c r="E110" s="11">
        <v>45</v>
      </c>
      <c r="F110" s="11">
        <v>1</v>
      </c>
      <c r="G110" s="12">
        <v>64</v>
      </c>
      <c r="H110" s="12"/>
      <c r="I110" s="12">
        <v>7</v>
      </c>
      <c r="J110" s="24"/>
      <c r="K110" s="24">
        <v>19</v>
      </c>
      <c r="L110" s="104"/>
      <c r="M110" s="104"/>
      <c r="N110" s="83">
        <f>SUM(C110*15,F110*12,G110*7.5,H110*7.5,I110*7.5,J110*7.5,K110*7.5,L110*100,M110*20)</f>
        <v>2052</v>
      </c>
      <c r="O110" s="25"/>
      <c r="P110" s="25"/>
      <c r="Q110" s="25"/>
    </row>
    <row r="111" spans="1:17" ht="12.75" customHeight="1">
      <c r="A111" s="223"/>
      <c r="B111" s="10" t="s">
        <v>21</v>
      </c>
      <c r="C111" s="11">
        <v>84</v>
      </c>
      <c r="D111" s="11"/>
      <c r="E111" s="11">
        <v>57</v>
      </c>
      <c r="F111" s="11">
        <v>3</v>
      </c>
      <c r="G111" s="12">
        <v>38</v>
      </c>
      <c r="H111" s="12">
        <v>1</v>
      </c>
      <c r="I111" s="12">
        <v>4</v>
      </c>
      <c r="J111" s="24"/>
      <c r="K111" s="24">
        <v>19</v>
      </c>
      <c r="L111" s="104"/>
      <c r="M111" s="104"/>
      <c r="N111" s="83">
        <f>SUM(C111*15,F111*12,G111*7.5,H111*7.5,I111*7.5,J111*7.5,K111*7.5,L111*100,M111*20)</f>
        <v>1761</v>
      </c>
      <c r="O111" s="25"/>
      <c r="P111" s="25"/>
      <c r="Q111" s="25"/>
    </row>
    <row r="112" spans="1:17" ht="12.75" customHeight="1">
      <c r="A112" s="223"/>
      <c r="B112" s="10" t="s">
        <v>22</v>
      </c>
      <c r="C112" s="11">
        <v>51</v>
      </c>
      <c r="D112" s="11"/>
      <c r="E112" s="11">
        <v>5</v>
      </c>
      <c r="F112" s="11">
        <v>1</v>
      </c>
      <c r="G112" s="12">
        <v>14</v>
      </c>
      <c r="H112" s="12"/>
      <c r="I112" s="12">
        <v>2</v>
      </c>
      <c r="J112" s="24"/>
      <c r="K112" s="24">
        <v>13</v>
      </c>
      <c r="L112" s="104"/>
      <c r="M112" s="104"/>
      <c r="N112" s="83">
        <f>SUM(C112*15,F112*12,G112*7.5,H112*7.5,I112*7.5,J112*7.5,K112*7.5,L112*100,M112*20)</f>
        <v>994.5</v>
      </c>
      <c r="O112" s="25"/>
      <c r="P112" s="25"/>
      <c r="Q112" s="25"/>
    </row>
    <row r="113" spans="1:17" ht="12.75" customHeight="1">
      <c r="A113" s="223"/>
      <c r="B113" s="10" t="s">
        <v>23</v>
      </c>
      <c r="C113" s="11">
        <v>18</v>
      </c>
      <c r="D113" s="11"/>
      <c r="E113" s="11">
        <v>7</v>
      </c>
      <c r="F113" s="11"/>
      <c r="G113" s="12">
        <v>1</v>
      </c>
      <c r="H113" s="12"/>
      <c r="I113" s="12"/>
      <c r="J113" s="24"/>
      <c r="K113" s="24">
        <v>1</v>
      </c>
      <c r="L113" s="104"/>
      <c r="M113" s="104"/>
      <c r="N113" s="83">
        <f>SUM(C113*15,F113*12,G113*7.5,H113*7.5,I113*7.5,J113*7.5,K113*7.5,L113*100,M113*20)</f>
        <v>285</v>
      </c>
      <c r="O113" s="25"/>
      <c r="P113" s="25"/>
      <c r="Q113" s="25"/>
    </row>
    <row r="114" spans="1:17" ht="12.75" customHeight="1">
      <c r="A114" s="223"/>
      <c r="B114" s="17" t="s">
        <v>24</v>
      </c>
      <c r="C114" s="18">
        <f>SUM(C109:C113)</f>
        <v>296</v>
      </c>
      <c r="D114" s="18">
        <v>147</v>
      </c>
      <c r="E114" s="18">
        <f aca="true" t="shared" si="20" ref="E114:P114">SUM(E109:E113)</f>
        <v>148</v>
      </c>
      <c r="F114" s="18">
        <f t="shared" si="20"/>
        <v>5</v>
      </c>
      <c r="G114" s="18">
        <f t="shared" si="20"/>
        <v>155</v>
      </c>
      <c r="H114" s="18">
        <f t="shared" si="20"/>
        <v>1</v>
      </c>
      <c r="I114" s="18">
        <f t="shared" si="20"/>
        <v>19</v>
      </c>
      <c r="J114" s="18">
        <f t="shared" si="20"/>
        <v>0</v>
      </c>
      <c r="K114" s="18">
        <f t="shared" si="20"/>
        <v>67</v>
      </c>
      <c r="L114" s="18">
        <f t="shared" si="20"/>
        <v>1</v>
      </c>
      <c r="M114" s="18">
        <f t="shared" si="20"/>
        <v>1</v>
      </c>
      <c r="N114" s="44">
        <f t="shared" si="20"/>
        <v>6435</v>
      </c>
      <c r="O114" s="44">
        <f t="shared" si="20"/>
        <v>0</v>
      </c>
      <c r="P114" s="44">
        <f t="shared" si="20"/>
        <v>0</v>
      </c>
      <c r="Q114" s="107">
        <f>SUM(N109:N113)-O114+P114</f>
        <v>6435</v>
      </c>
    </row>
    <row r="115" spans="1:17" ht="12.75" customHeight="1">
      <c r="A115" s="223">
        <v>42296</v>
      </c>
      <c r="B115" s="10" t="s">
        <v>19</v>
      </c>
      <c r="C115" s="11">
        <v>20</v>
      </c>
      <c r="D115" s="11"/>
      <c r="E115" s="11">
        <v>20</v>
      </c>
      <c r="F115" s="11">
        <v>2</v>
      </c>
      <c r="G115" s="12">
        <v>38</v>
      </c>
      <c r="H115" s="12"/>
      <c r="I115" s="12">
        <v>2</v>
      </c>
      <c r="J115" s="24"/>
      <c r="K115" s="24">
        <v>6</v>
      </c>
      <c r="L115" s="103">
        <v>1</v>
      </c>
      <c r="M115" s="103">
        <v>1</v>
      </c>
      <c r="N115" s="83">
        <f>SUM(C115*15,F115*12,G115*7.5,H115*7.5,I115*7.5,J115*7.5,K115*7.5,L115*100,M115*20)</f>
        <v>789</v>
      </c>
      <c r="O115" s="25"/>
      <c r="P115" s="25"/>
      <c r="Q115" s="25"/>
    </row>
    <row r="116" spans="1:17" ht="12.75" customHeight="1">
      <c r="A116" s="223"/>
      <c r="B116" s="10" t="s">
        <v>20</v>
      </c>
      <c r="C116" s="11">
        <v>154</v>
      </c>
      <c r="D116" s="11"/>
      <c r="E116" s="11">
        <v>28</v>
      </c>
      <c r="F116" s="11">
        <v>1</v>
      </c>
      <c r="G116" s="12">
        <v>28</v>
      </c>
      <c r="H116" s="12"/>
      <c r="I116" s="12">
        <v>11</v>
      </c>
      <c r="J116" s="24"/>
      <c r="K116" s="24">
        <v>19</v>
      </c>
      <c r="L116" s="104">
        <v>1</v>
      </c>
      <c r="M116" s="104">
        <v>2</v>
      </c>
      <c r="N116" s="83">
        <f>SUM(C116*15,F116*12,G116*7.5,H116*7.5,I116*7.5,J116*7.5,K116*7.5,L116*100,M116*20)</f>
        <v>2897</v>
      </c>
      <c r="O116" s="25"/>
      <c r="P116" s="25"/>
      <c r="Q116" s="25"/>
    </row>
    <row r="117" spans="1:17" ht="12.75" customHeight="1">
      <c r="A117" s="223"/>
      <c r="B117" s="10" t="s">
        <v>21</v>
      </c>
      <c r="C117" s="11">
        <v>145</v>
      </c>
      <c r="D117" s="11"/>
      <c r="E117" s="11">
        <v>159</v>
      </c>
      <c r="F117" s="11">
        <v>3</v>
      </c>
      <c r="G117" s="12">
        <v>145</v>
      </c>
      <c r="H117" s="12">
        <v>4</v>
      </c>
      <c r="I117" s="12">
        <v>17</v>
      </c>
      <c r="J117" s="24"/>
      <c r="K117" s="24">
        <v>35</v>
      </c>
      <c r="L117" s="104"/>
      <c r="M117" s="104"/>
      <c r="N117" s="83">
        <f>SUM(C117*15,F117*12,G117*7.5,H117*7.5,I117*7.5,J117*7.5,K117*7.5,L117*100,M117*20)</f>
        <v>3718.5</v>
      </c>
      <c r="O117" s="25"/>
      <c r="P117" s="25"/>
      <c r="Q117" s="25"/>
    </row>
    <row r="118" spans="1:17" ht="12.75" customHeight="1">
      <c r="A118" s="223"/>
      <c r="B118" s="10" t="s">
        <v>22</v>
      </c>
      <c r="C118" s="11">
        <v>59</v>
      </c>
      <c r="D118" s="11"/>
      <c r="E118" s="11">
        <v>6</v>
      </c>
      <c r="F118" s="11">
        <v>5</v>
      </c>
      <c r="G118" s="12">
        <v>15</v>
      </c>
      <c r="H118" s="12">
        <v>2</v>
      </c>
      <c r="I118" s="12">
        <v>2</v>
      </c>
      <c r="J118" s="24"/>
      <c r="K118" s="24">
        <v>15</v>
      </c>
      <c r="L118" s="104"/>
      <c r="M118" s="104"/>
      <c r="N118" s="83">
        <f>SUM(C118*15,F118*12,G118*7.5,H118*7.5,I118*7.5,J118*7.5,K118*7.5,L118*100,M118*20)</f>
        <v>1200</v>
      </c>
      <c r="O118" s="25">
        <v>6</v>
      </c>
      <c r="P118" s="25"/>
      <c r="Q118" s="25"/>
    </row>
    <row r="119" spans="1:17" ht="12.75" customHeight="1">
      <c r="A119" s="223"/>
      <c r="B119" s="10" t="s">
        <v>23</v>
      </c>
      <c r="C119" s="11">
        <v>22</v>
      </c>
      <c r="D119" s="11"/>
      <c r="E119" s="11">
        <v>40</v>
      </c>
      <c r="F119" s="11"/>
      <c r="G119" s="12">
        <v>3</v>
      </c>
      <c r="H119" s="12"/>
      <c r="I119" s="12">
        <v>2</v>
      </c>
      <c r="J119" s="24"/>
      <c r="K119" s="24">
        <v>6</v>
      </c>
      <c r="L119" s="104"/>
      <c r="M119" s="104"/>
      <c r="N119" s="83">
        <f>SUM(C119*15,F119*12,G119*7.5,H119*7.5,I119*7.5,J119*7.5,K119*7.5,L119*100,M119*20)</f>
        <v>412.5</v>
      </c>
      <c r="O119" s="25"/>
      <c r="P119" s="25"/>
      <c r="Q119" s="25"/>
    </row>
    <row r="120" spans="1:17" ht="12.75" customHeight="1">
      <c r="A120" s="223"/>
      <c r="B120" s="17" t="s">
        <v>24</v>
      </c>
      <c r="C120" s="18">
        <f>SUM(C115:C119)</f>
        <v>400</v>
      </c>
      <c r="D120" s="18">
        <v>120</v>
      </c>
      <c r="E120" s="18">
        <f aca="true" t="shared" si="21" ref="E120:P120">SUM(E115:E119)</f>
        <v>253</v>
      </c>
      <c r="F120" s="18">
        <f t="shared" si="21"/>
        <v>11</v>
      </c>
      <c r="G120" s="18">
        <f t="shared" si="21"/>
        <v>229</v>
      </c>
      <c r="H120" s="18">
        <f t="shared" si="21"/>
        <v>6</v>
      </c>
      <c r="I120" s="18">
        <f t="shared" si="21"/>
        <v>34</v>
      </c>
      <c r="J120" s="18">
        <f t="shared" si="21"/>
        <v>0</v>
      </c>
      <c r="K120" s="18">
        <f t="shared" si="21"/>
        <v>81</v>
      </c>
      <c r="L120" s="18">
        <f t="shared" si="21"/>
        <v>2</v>
      </c>
      <c r="M120" s="18">
        <f t="shared" si="21"/>
        <v>3</v>
      </c>
      <c r="N120" s="44">
        <f t="shared" si="21"/>
        <v>9017</v>
      </c>
      <c r="O120" s="44">
        <f t="shared" si="21"/>
        <v>6</v>
      </c>
      <c r="P120" s="44">
        <f t="shared" si="21"/>
        <v>0</v>
      </c>
      <c r="Q120" s="107">
        <f>SUM(N115:N119)-O120+P120</f>
        <v>9011</v>
      </c>
    </row>
    <row r="121" spans="1:17" ht="12.75" customHeight="1">
      <c r="A121" s="223">
        <v>42297</v>
      </c>
      <c r="B121" s="10" t="s">
        <v>19</v>
      </c>
      <c r="C121" s="11">
        <v>80</v>
      </c>
      <c r="D121" s="11"/>
      <c r="E121" s="11">
        <v>10</v>
      </c>
      <c r="F121" s="11">
        <v>4</v>
      </c>
      <c r="G121" s="12">
        <v>15</v>
      </c>
      <c r="H121" s="12">
        <v>0</v>
      </c>
      <c r="I121" s="12">
        <v>5</v>
      </c>
      <c r="J121" s="24"/>
      <c r="K121" s="24">
        <v>13</v>
      </c>
      <c r="L121" s="103"/>
      <c r="M121" s="103"/>
      <c r="N121" s="83">
        <f>SUM(C121*15,F121*12,G121*7.5,H121*7.5,I121*7.5,J121*7.5,K121*7.5,L121*100,M121*20)</f>
        <v>1495.5</v>
      </c>
      <c r="O121" s="25"/>
      <c r="P121" s="25"/>
      <c r="Q121" s="25"/>
    </row>
    <row r="122" spans="1:17" ht="12.75" customHeight="1">
      <c r="A122" s="223"/>
      <c r="B122" s="10" t="s">
        <v>20</v>
      </c>
      <c r="C122" s="11">
        <v>117</v>
      </c>
      <c r="D122" s="11"/>
      <c r="E122" s="11">
        <v>7</v>
      </c>
      <c r="F122" s="11"/>
      <c r="G122" s="12">
        <v>33</v>
      </c>
      <c r="H122" s="12">
        <v>1</v>
      </c>
      <c r="I122" s="12">
        <v>4</v>
      </c>
      <c r="J122" s="24"/>
      <c r="K122" s="24">
        <v>26</v>
      </c>
      <c r="L122" s="104">
        <v>2</v>
      </c>
      <c r="M122" s="104"/>
      <c r="N122" s="83">
        <f>SUM(C122*15,F122*12,G122*7.5,H122*7.5,I122*7.5,J122*7.5,K122*7.5,L122*100,M122*20)</f>
        <v>2435</v>
      </c>
      <c r="O122" s="25"/>
      <c r="P122" s="25"/>
      <c r="Q122" s="25"/>
    </row>
    <row r="123" spans="1:17" ht="12.75" customHeight="1">
      <c r="A123" s="223"/>
      <c r="B123" s="10" t="s">
        <v>21</v>
      </c>
      <c r="C123" s="11">
        <v>170</v>
      </c>
      <c r="D123" s="11"/>
      <c r="E123" s="11">
        <v>6</v>
      </c>
      <c r="F123" s="11">
        <v>8</v>
      </c>
      <c r="G123" s="12">
        <v>37</v>
      </c>
      <c r="H123" s="12">
        <v>7</v>
      </c>
      <c r="I123" s="12">
        <v>12</v>
      </c>
      <c r="J123" s="24"/>
      <c r="K123" s="24">
        <v>39</v>
      </c>
      <c r="L123" s="104"/>
      <c r="M123" s="104"/>
      <c r="N123" s="83">
        <f>SUM(C123*15,F123*12,G123*7.5,H123*7.5,I123*7.5,J123*7.5,K123*7.5,L123*100,M123*20)</f>
        <v>3358.5</v>
      </c>
      <c r="O123" s="25"/>
      <c r="P123" s="25"/>
      <c r="Q123" s="25"/>
    </row>
    <row r="124" spans="1:17" ht="12.75" customHeight="1">
      <c r="A124" s="223"/>
      <c r="B124" s="10" t="s">
        <v>22</v>
      </c>
      <c r="C124" s="11">
        <v>78</v>
      </c>
      <c r="D124" s="11"/>
      <c r="E124" s="11">
        <v>5</v>
      </c>
      <c r="F124" s="11">
        <v>1</v>
      </c>
      <c r="G124" s="12">
        <v>49</v>
      </c>
      <c r="H124" s="12">
        <v>2</v>
      </c>
      <c r="I124" s="12">
        <v>9</v>
      </c>
      <c r="J124" s="24">
        <v>0</v>
      </c>
      <c r="K124" s="24">
        <v>26</v>
      </c>
      <c r="L124" s="104"/>
      <c r="M124" s="104"/>
      <c r="N124" s="83">
        <f>SUM(C124*15,F124*12,G124*7.5,H124*7.5,I124*7.5,J124*7.5,K124*7.5,L124*100,M124*20)</f>
        <v>1827</v>
      </c>
      <c r="O124" s="25"/>
      <c r="P124" s="25"/>
      <c r="Q124" s="25"/>
    </row>
    <row r="125" spans="1:17" ht="12.75" customHeight="1">
      <c r="A125" s="223"/>
      <c r="B125" s="10" t="s">
        <v>23</v>
      </c>
      <c r="C125" s="11">
        <v>24</v>
      </c>
      <c r="D125" s="11"/>
      <c r="E125" s="11">
        <v>2</v>
      </c>
      <c r="F125" s="11">
        <v>1</v>
      </c>
      <c r="G125" s="12">
        <v>4</v>
      </c>
      <c r="H125" s="12"/>
      <c r="I125" s="12"/>
      <c r="J125" s="24"/>
      <c r="K125" s="24">
        <v>6</v>
      </c>
      <c r="L125" s="104"/>
      <c r="M125" s="104"/>
      <c r="N125" s="83">
        <f>SUM(C125*15,F125*12,G125*7.5,H125*7.5,I125*7.5,J125*7.5,K125*7.5,L125*100,M125*20)</f>
        <v>447</v>
      </c>
      <c r="O125" s="25"/>
      <c r="P125" s="25"/>
      <c r="Q125" s="25"/>
    </row>
    <row r="126" spans="1:17" ht="12.75" customHeight="1">
      <c r="A126" s="223"/>
      <c r="B126" s="17" t="s">
        <v>24</v>
      </c>
      <c r="C126" s="18">
        <f>SUM(C121:C125)</f>
        <v>469</v>
      </c>
      <c r="D126" s="18">
        <v>124</v>
      </c>
      <c r="E126" s="18">
        <f aca="true" t="shared" si="22" ref="E126:P126">SUM(E121:E125)</f>
        <v>30</v>
      </c>
      <c r="F126" s="18">
        <f t="shared" si="22"/>
        <v>14</v>
      </c>
      <c r="G126" s="18">
        <f t="shared" si="22"/>
        <v>138</v>
      </c>
      <c r="H126" s="18">
        <f t="shared" si="22"/>
        <v>10</v>
      </c>
      <c r="I126" s="18">
        <f t="shared" si="22"/>
        <v>30</v>
      </c>
      <c r="J126" s="18">
        <f t="shared" si="22"/>
        <v>0</v>
      </c>
      <c r="K126" s="18">
        <f t="shared" si="22"/>
        <v>110</v>
      </c>
      <c r="L126" s="18">
        <f t="shared" si="22"/>
        <v>2</v>
      </c>
      <c r="M126" s="18">
        <f t="shared" si="22"/>
        <v>0</v>
      </c>
      <c r="N126" s="44">
        <f t="shared" si="22"/>
        <v>9563</v>
      </c>
      <c r="O126" s="44">
        <f t="shared" si="22"/>
        <v>0</v>
      </c>
      <c r="P126" s="44">
        <f t="shared" si="22"/>
        <v>0</v>
      </c>
      <c r="Q126" s="107">
        <f>SUM(N121:N125)-O126+P126</f>
        <v>9563</v>
      </c>
    </row>
    <row r="127" spans="1:17" ht="12.75" customHeight="1">
      <c r="A127" s="223">
        <v>42298</v>
      </c>
      <c r="B127" s="10" t="s">
        <v>19</v>
      </c>
      <c r="C127" s="11">
        <v>374</v>
      </c>
      <c r="D127" s="11"/>
      <c r="E127" s="11">
        <v>10</v>
      </c>
      <c r="F127" s="11">
        <v>32</v>
      </c>
      <c r="G127" s="12">
        <v>55</v>
      </c>
      <c r="H127" s="12">
        <v>3</v>
      </c>
      <c r="I127" s="12">
        <v>48</v>
      </c>
      <c r="J127" s="24"/>
      <c r="K127" s="24">
        <v>75</v>
      </c>
      <c r="L127" s="103">
        <v>1</v>
      </c>
      <c r="M127" s="103">
        <v>4</v>
      </c>
      <c r="N127" s="83">
        <f>SUM(C127*15,F127*12,G127*7.5,H127*7.5,I127*7.5,J127*7.5,K127*7.5,L127*100,M127*20)</f>
        <v>7531.5</v>
      </c>
      <c r="O127" s="25">
        <v>1740</v>
      </c>
      <c r="P127" s="25"/>
      <c r="Q127" s="25"/>
    </row>
    <row r="128" spans="1:17" ht="12.75" customHeight="1">
      <c r="A128" s="223"/>
      <c r="B128" s="10" t="s">
        <v>20</v>
      </c>
      <c r="C128" s="11">
        <v>185</v>
      </c>
      <c r="D128" s="11"/>
      <c r="E128" s="11">
        <v>7</v>
      </c>
      <c r="F128" s="11">
        <v>6</v>
      </c>
      <c r="G128" s="12">
        <v>48</v>
      </c>
      <c r="H128" s="12">
        <v>0</v>
      </c>
      <c r="I128" s="12">
        <v>7</v>
      </c>
      <c r="J128" s="24"/>
      <c r="K128" s="24">
        <v>30</v>
      </c>
      <c r="L128" s="104">
        <v>1</v>
      </c>
      <c r="M128" s="104">
        <v>1</v>
      </c>
      <c r="N128" s="83">
        <f>SUM(C128*15,F128*12,G128*7.5,H128*7.5,I128*7.5,J128*7.5,K128*7.5,L128*100,M128*20)</f>
        <v>3604.5</v>
      </c>
      <c r="O128" s="25"/>
      <c r="P128" s="25"/>
      <c r="Q128" s="25"/>
    </row>
    <row r="129" spans="1:17" ht="12.75" customHeight="1">
      <c r="A129" s="223"/>
      <c r="B129" s="10" t="s">
        <v>21</v>
      </c>
      <c r="C129" s="11">
        <v>332</v>
      </c>
      <c r="D129" s="11"/>
      <c r="E129" s="11">
        <v>46</v>
      </c>
      <c r="F129" s="11">
        <v>9</v>
      </c>
      <c r="G129" s="12">
        <v>73</v>
      </c>
      <c r="H129" s="12">
        <v>4</v>
      </c>
      <c r="I129" s="12">
        <v>28</v>
      </c>
      <c r="J129" s="24"/>
      <c r="K129" s="24">
        <v>72</v>
      </c>
      <c r="L129" s="104"/>
      <c r="M129" s="104"/>
      <c r="N129" s="83">
        <f>SUM(C129*15,F129*12,G129*7.5,H129*7.5,I129*7.5,J129*7.5,K129*7.5,L129*100,M129*20)</f>
        <v>6415.5</v>
      </c>
      <c r="O129" s="25">
        <v>15</v>
      </c>
      <c r="P129" s="25"/>
      <c r="Q129" s="25"/>
    </row>
    <row r="130" spans="1:17" ht="12.75" customHeight="1">
      <c r="A130" s="223"/>
      <c r="B130" s="10" t="s">
        <v>22</v>
      </c>
      <c r="C130" s="11">
        <v>172</v>
      </c>
      <c r="D130" s="11"/>
      <c r="E130" s="11">
        <v>4</v>
      </c>
      <c r="F130" s="11">
        <v>7</v>
      </c>
      <c r="G130" s="12">
        <v>46</v>
      </c>
      <c r="H130" s="12">
        <v>6</v>
      </c>
      <c r="I130" s="12">
        <v>20</v>
      </c>
      <c r="J130" s="24"/>
      <c r="K130" s="24">
        <v>24</v>
      </c>
      <c r="L130" s="104"/>
      <c r="M130" s="104"/>
      <c r="N130" s="83">
        <f>SUM(C130*15,F130*12,G130*7.5,H130*7.5,I130*7.5,J130*7.5,K130*7.5,L130*100,M130*20)</f>
        <v>3384</v>
      </c>
      <c r="O130" s="25"/>
      <c r="P130" s="25"/>
      <c r="Q130" s="25"/>
    </row>
    <row r="131" spans="1:17" ht="12.75" customHeight="1">
      <c r="A131" s="223"/>
      <c r="B131" s="10" t="s">
        <v>23</v>
      </c>
      <c r="C131" s="11">
        <v>45</v>
      </c>
      <c r="D131" s="11"/>
      <c r="E131" s="11">
        <v>4</v>
      </c>
      <c r="F131" s="11">
        <v>17</v>
      </c>
      <c r="G131" s="12">
        <v>4</v>
      </c>
      <c r="H131" s="12"/>
      <c r="I131" s="12">
        <v>6</v>
      </c>
      <c r="J131" s="24"/>
      <c r="K131" s="24">
        <v>19</v>
      </c>
      <c r="L131" s="104"/>
      <c r="M131" s="104"/>
      <c r="N131" s="83">
        <f>SUM(C131*15,F131*12,G131*7.5,H131*7.5,I131*7.5,J131*7.5,K131*7.5,L131*100,M131*20)</f>
        <v>1096.5</v>
      </c>
      <c r="O131" s="25"/>
      <c r="P131" s="25"/>
      <c r="Q131" s="25"/>
    </row>
    <row r="132" spans="1:17" ht="12.75" customHeight="1">
      <c r="A132" s="223"/>
      <c r="B132" s="17" t="s">
        <v>24</v>
      </c>
      <c r="C132" s="18">
        <f>SUM(C127:C131)</f>
        <v>1108</v>
      </c>
      <c r="D132" s="18">
        <v>193</v>
      </c>
      <c r="E132" s="18">
        <f aca="true" t="shared" si="23" ref="E132:P132">SUM(E127:E131)</f>
        <v>71</v>
      </c>
      <c r="F132" s="18">
        <f t="shared" si="23"/>
        <v>71</v>
      </c>
      <c r="G132" s="18">
        <f t="shared" si="23"/>
        <v>226</v>
      </c>
      <c r="H132" s="18">
        <f t="shared" si="23"/>
        <v>13</v>
      </c>
      <c r="I132" s="18">
        <f t="shared" si="23"/>
        <v>109</v>
      </c>
      <c r="J132" s="18">
        <f t="shared" si="23"/>
        <v>0</v>
      </c>
      <c r="K132" s="18">
        <f t="shared" si="23"/>
        <v>220</v>
      </c>
      <c r="L132" s="18">
        <f t="shared" si="23"/>
        <v>2</v>
      </c>
      <c r="M132" s="18">
        <f t="shared" si="23"/>
        <v>5</v>
      </c>
      <c r="N132" s="44">
        <f t="shared" si="23"/>
        <v>22032</v>
      </c>
      <c r="O132" s="44">
        <f t="shared" si="23"/>
        <v>1755</v>
      </c>
      <c r="P132" s="44">
        <f t="shared" si="23"/>
        <v>0</v>
      </c>
      <c r="Q132" s="107">
        <f>SUM(N127:N131)-O132+P132</f>
        <v>20277</v>
      </c>
    </row>
    <row r="133" spans="1:17" ht="12.75" customHeight="1">
      <c r="A133" s="223">
        <v>42299</v>
      </c>
      <c r="B133" s="10" t="s">
        <v>19</v>
      </c>
      <c r="C133" s="11">
        <v>268</v>
      </c>
      <c r="D133" s="11"/>
      <c r="E133" s="11">
        <v>7</v>
      </c>
      <c r="F133" s="11">
        <v>12</v>
      </c>
      <c r="G133" s="12">
        <v>38</v>
      </c>
      <c r="H133" s="12">
        <v>1</v>
      </c>
      <c r="I133" s="12">
        <v>39</v>
      </c>
      <c r="J133" s="24"/>
      <c r="K133" s="24">
        <v>72</v>
      </c>
      <c r="L133" s="103"/>
      <c r="M133" s="103"/>
      <c r="N133" s="83">
        <f>SUM(C133*15,F133*12,G133*7.5,H133*7.5,I133*7.5,J133*7.5,K133*7.5,L133*100,M133*20)</f>
        <v>5289</v>
      </c>
      <c r="O133" s="25"/>
      <c r="P133" s="25"/>
      <c r="Q133" s="25"/>
    </row>
    <row r="134" spans="1:17" ht="12.75" customHeight="1">
      <c r="A134" s="223"/>
      <c r="B134" s="10" t="s">
        <v>20</v>
      </c>
      <c r="C134" s="11">
        <v>310</v>
      </c>
      <c r="D134" s="11"/>
      <c r="E134" s="11">
        <v>8</v>
      </c>
      <c r="F134" s="11">
        <v>15</v>
      </c>
      <c r="G134" s="12">
        <v>64</v>
      </c>
      <c r="H134" s="12">
        <v>2</v>
      </c>
      <c r="I134" s="12">
        <v>51</v>
      </c>
      <c r="J134" s="24"/>
      <c r="K134" s="24">
        <v>70</v>
      </c>
      <c r="L134" s="104"/>
      <c r="M134" s="104"/>
      <c r="N134" s="83">
        <f>SUM(C134*15,F134*12,G134*7.5,H134*7.5,I134*7.5,J134*7.5,K134*7.5,L134*100,M134*20)</f>
        <v>6232.5</v>
      </c>
      <c r="O134" s="25">
        <v>15</v>
      </c>
      <c r="P134" s="25"/>
      <c r="Q134" s="25"/>
    </row>
    <row r="135" spans="1:17" ht="12.75" customHeight="1">
      <c r="A135" s="223"/>
      <c r="B135" s="10" t="s">
        <v>21</v>
      </c>
      <c r="C135" s="11">
        <v>351</v>
      </c>
      <c r="D135" s="11"/>
      <c r="E135" s="11">
        <v>17</v>
      </c>
      <c r="F135" s="11">
        <v>9</v>
      </c>
      <c r="G135" s="12">
        <v>59</v>
      </c>
      <c r="H135" s="12">
        <v>3</v>
      </c>
      <c r="I135" s="12">
        <v>53</v>
      </c>
      <c r="J135" s="24"/>
      <c r="K135" s="24">
        <v>103</v>
      </c>
      <c r="L135" s="104"/>
      <c r="M135" s="104"/>
      <c r="N135" s="83">
        <f>SUM(C135*15,F135*12,G135*7.5,H135*7.5,I135*7.5,J135*7.5,K135*7.5,L135*100,M135*20)</f>
        <v>7008</v>
      </c>
      <c r="O135" s="25"/>
      <c r="P135" s="25"/>
      <c r="Q135" s="25"/>
    </row>
    <row r="136" spans="1:17" ht="12.75" customHeight="1">
      <c r="A136" s="223"/>
      <c r="B136" s="10" t="s">
        <v>22</v>
      </c>
      <c r="C136" s="11">
        <v>242</v>
      </c>
      <c r="D136" s="11"/>
      <c r="E136" s="11">
        <v>8</v>
      </c>
      <c r="F136" s="11">
        <v>8</v>
      </c>
      <c r="G136" s="12">
        <v>53</v>
      </c>
      <c r="H136" s="12"/>
      <c r="I136" s="12">
        <v>32</v>
      </c>
      <c r="J136" s="24"/>
      <c r="K136" s="24">
        <v>46</v>
      </c>
      <c r="L136" s="104"/>
      <c r="M136" s="104"/>
      <c r="N136" s="83">
        <f>SUM(C136*15,F136*12,G136*7.5,H136*7.5,I136*7.5,J136*7.5,K136*7.5,L136*100,M136*20)</f>
        <v>4708.5</v>
      </c>
      <c r="O136" s="25"/>
      <c r="P136" s="25"/>
      <c r="Q136" s="25"/>
    </row>
    <row r="137" spans="1:17" ht="12.75" customHeight="1">
      <c r="A137" s="223"/>
      <c r="B137" s="10" t="s">
        <v>23</v>
      </c>
      <c r="C137" s="11">
        <v>84</v>
      </c>
      <c r="D137" s="11"/>
      <c r="E137" s="11">
        <v>5</v>
      </c>
      <c r="F137" s="11">
        <v>5</v>
      </c>
      <c r="G137" s="12">
        <v>13</v>
      </c>
      <c r="H137" s="12"/>
      <c r="I137" s="12">
        <v>14</v>
      </c>
      <c r="J137" s="24"/>
      <c r="K137" s="24">
        <v>18</v>
      </c>
      <c r="L137" s="104"/>
      <c r="M137" s="104"/>
      <c r="N137" s="83">
        <f>SUM(C137*15,F137*12,G137*7.5,H137*7.5,I137*7.5,J137*7.5,K137*7.5,L137*100,M137*20)</f>
        <v>1657.5</v>
      </c>
      <c r="O137" s="25"/>
      <c r="P137" s="25">
        <v>2.5</v>
      </c>
      <c r="Q137" s="25"/>
    </row>
    <row r="138" spans="1:17" ht="12.75" customHeight="1">
      <c r="A138" s="223"/>
      <c r="B138" s="17" t="s">
        <v>24</v>
      </c>
      <c r="C138" s="18">
        <f>SUM(C133:C137)</f>
        <v>1255</v>
      </c>
      <c r="D138" s="18">
        <v>182</v>
      </c>
      <c r="E138" s="18">
        <f aca="true" t="shared" si="24" ref="E138:P138">SUM(E133:E137)</f>
        <v>45</v>
      </c>
      <c r="F138" s="18">
        <f t="shared" si="24"/>
        <v>49</v>
      </c>
      <c r="G138" s="18">
        <f t="shared" si="24"/>
        <v>227</v>
      </c>
      <c r="H138" s="18">
        <f t="shared" si="24"/>
        <v>6</v>
      </c>
      <c r="I138" s="18">
        <f t="shared" si="24"/>
        <v>189</v>
      </c>
      <c r="J138" s="18">
        <f t="shared" si="24"/>
        <v>0</v>
      </c>
      <c r="K138" s="18">
        <f t="shared" si="24"/>
        <v>309</v>
      </c>
      <c r="L138" s="18">
        <f t="shared" si="24"/>
        <v>0</v>
      </c>
      <c r="M138" s="18">
        <f t="shared" si="24"/>
        <v>0</v>
      </c>
      <c r="N138" s="44">
        <f t="shared" si="24"/>
        <v>24895.5</v>
      </c>
      <c r="O138" s="44">
        <f t="shared" si="24"/>
        <v>15</v>
      </c>
      <c r="P138" s="44">
        <f t="shared" si="24"/>
        <v>2.5</v>
      </c>
      <c r="Q138" s="107">
        <f>SUM(N133:N137)-O138+P138</f>
        <v>24883</v>
      </c>
    </row>
    <row r="139" spans="1:17" ht="12.75" customHeight="1">
      <c r="A139" s="224" t="s">
        <v>25</v>
      </c>
      <c r="B139" s="224">
        <v>920</v>
      </c>
      <c r="C139" s="21">
        <f aca="true" t="shared" si="25" ref="C139:N139">SUM(C102,C108,C114,C120,C126,C132,C138)</f>
        <v>4697</v>
      </c>
      <c r="D139" s="21">
        <f t="shared" si="25"/>
        <v>972</v>
      </c>
      <c r="E139" s="21">
        <f t="shared" si="25"/>
        <v>940</v>
      </c>
      <c r="F139" s="21">
        <f t="shared" si="25"/>
        <v>165</v>
      </c>
      <c r="G139" s="21">
        <f t="shared" si="25"/>
        <v>1208</v>
      </c>
      <c r="H139" s="21">
        <f t="shared" si="25"/>
        <v>40</v>
      </c>
      <c r="I139" s="21">
        <f t="shared" si="25"/>
        <v>465</v>
      </c>
      <c r="J139" s="101">
        <f t="shared" si="25"/>
        <v>1</v>
      </c>
      <c r="K139" s="101">
        <f t="shared" si="25"/>
        <v>933</v>
      </c>
      <c r="L139" s="101">
        <f t="shared" si="25"/>
        <v>7</v>
      </c>
      <c r="M139" s="101">
        <f t="shared" si="25"/>
        <v>9</v>
      </c>
      <c r="N139" s="21">
        <f t="shared" si="25"/>
        <v>93167.5</v>
      </c>
      <c r="O139" s="48">
        <f>SUM(O138,O132,O126)</f>
        <v>1770</v>
      </c>
      <c r="P139" s="48">
        <f>SUM(P138,P132,P126)</f>
        <v>2.5</v>
      </c>
      <c r="Q139" s="48">
        <f>SUM(Q138,Q132,Q126)</f>
        <v>54723</v>
      </c>
    </row>
    <row r="140" spans="1:17" ht="12.75" customHeight="1">
      <c r="A140" s="223">
        <v>42300</v>
      </c>
      <c r="B140" s="10" t="s">
        <v>19</v>
      </c>
      <c r="C140" s="11">
        <v>69</v>
      </c>
      <c r="D140" s="11"/>
      <c r="E140" s="11">
        <v>3</v>
      </c>
      <c r="F140" s="11">
        <v>2</v>
      </c>
      <c r="G140" s="12">
        <v>5</v>
      </c>
      <c r="H140" s="12"/>
      <c r="I140" s="12">
        <v>10</v>
      </c>
      <c r="J140" s="24"/>
      <c r="K140" s="24">
        <v>8</v>
      </c>
      <c r="L140" s="103"/>
      <c r="M140" s="103"/>
      <c r="N140" s="83">
        <f>SUM(C140*15,F140*12,G140*7.5,H140*7.5,I140*7.5,J140*7.5,K140*7.5,L140*100,M140*20)</f>
        <v>1231.5</v>
      </c>
      <c r="O140" s="25"/>
      <c r="P140" s="25"/>
      <c r="Q140" s="25"/>
    </row>
    <row r="141" spans="1:17" ht="12.75" customHeight="1">
      <c r="A141" s="223"/>
      <c r="B141" s="10" t="s">
        <v>20</v>
      </c>
      <c r="C141" s="11">
        <v>44</v>
      </c>
      <c r="D141" s="11"/>
      <c r="E141" s="11">
        <v>8</v>
      </c>
      <c r="F141" s="11"/>
      <c r="G141" s="12">
        <v>13</v>
      </c>
      <c r="H141" s="12"/>
      <c r="I141" s="12">
        <v>6</v>
      </c>
      <c r="J141" s="24"/>
      <c r="K141" s="24">
        <v>5</v>
      </c>
      <c r="L141" s="104"/>
      <c r="M141" s="104"/>
      <c r="N141" s="83">
        <f>SUM(C141*15,F141*12,G141*7.5,H141*7.5,I141*7.5,J141*7.5,K141*7.5,L141*100,M141*20)</f>
        <v>840</v>
      </c>
      <c r="O141" s="25"/>
      <c r="P141" s="25"/>
      <c r="Q141" s="25"/>
    </row>
    <row r="142" spans="1:17" ht="12.75" customHeight="1">
      <c r="A142" s="223"/>
      <c r="B142" s="10" t="s">
        <v>21</v>
      </c>
      <c r="C142" s="11"/>
      <c r="D142" s="11"/>
      <c r="E142" s="11"/>
      <c r="F142" s="11"/>
      <c r="G142" s="12"/>
      <c r="H142" s="12"/>
      <c r="I142" s="12"/>
      <c r="J142" s="24"/>
      <c r="K142" s="24"/>
      <c r="L142" s="104"/>
      <c r="M142" s="104"/>
      <c r="N142" s="83">
        <f>SUM(C142*15,F142*12,G142*7.5,H142*7.5,I142*7.5,J142*7.5,K142*7.5,L142*100,M142*20)</f>
        <v>0</v>
      </c>
      <c r="O142" s="25"/>
      <c r="P142" s="25"/>
      <c r="Q142" s="25"/>
    </row>
    <row r="143" spans="1:17" ht="12.75" customHeight="1">
      <c r="A143" s="223"/>
      <c r="B143" s="10" t="s">
        <v>22</v>
      </c>
      <c r="C143" s="11">
        <v>29</v>
      </c>
      <c r="D143" s="11"/>
      <c r="E143" s="11"/>
      <c r="F143" s="11"/>
      <c r="G143" s="12">
        <v>5</v>
      </c>
      <c r="H143" s="12"/>
      <c r="I143" s="12">
        <v>2</v>
      </c>
      <c r="J143" s="24"/>
      <c r="K143" s="24">
        <v>3</v>
      </c>
      <c r="L143" s="104"/>
      <c r="M143" s="104"/>
      <c r="N143" s="83">
        <f>SUM(C143*15,F143*12,G143*7.5,H143*7.5,I143*7.5,J143*7.5,K143*7.5,L143*100,M143*20)</f>
        <v>510</v>
      </c>
      <c r="O143" s="25"/>
      <c r="P143" s="25"/>
      <c r="Q143" s="25"/>
    </row>
    <row r="144" spans="1:17" ht="12.75" customHeight="1">
      <c r="A144" s="223"/>
      <c r="B144" s="10" t="s">
        <v>23</v>
      </c>
      <c r="C144" s="11">
        <v>10</v>
      </c>
      <c r="D144" s="11"/>
      <c r="E144" s="11">
        <v>4</v>
      </c>
      <c r="F144" s="11"/>
      <c r="G144" s="12">
        <v>1</v>
      </c>
      <c r="H144" s="12"/>
      <c r="I144" s="12"/>
      <c r="J144" s="24"/>
      <c r="K144" s="24"/>
      <c r="L144" s="104"/>
      <c r="M144" s="104"/>
      <c r="N144" s="83">
        <f>SUM(C144*15,F144*12,G144*7.5,H144*7.5,I144*7.5,J144*7.5,K144*7.5,L144*100,M144*20)</f>
        <v>157.5</v>
      </c>
      <c r="O144" s="25"/>
      <c r="P144" s="25"/>
      <c r="Q144" s="25"/>
    </row>
    <row r="145" spans="1:17" ht="12.75" customHeight="1">
      <c r="A145" s="223"/>
      <c r="B145" s="17" t="s">
        <v>24</v>
      </c>
      <c r="C145" s="18">
        <f>SUM(C140:C144)</f>
        <v>152</v>
      </c>
      <c r="D145" s="18">
        <v>9</v>
      </c>
      <c r="E145" s="18">
        <f aca="true" t="shared" si="26" ref="E145:P145">SUM(E140:E144)</f>
        <v>15</v>
      </c>
      <c r="F145" s="18">
        <f t="shared" si="26"/>
        <v>2</v>
      </c>
      <c r="G145" s="18">
        <f t="shared" si="26"/>
        <v>24</v>
      </c>
      <c r="H145" s="18">
        <f t="shared" si="26"/>
        <v>0</v>
      </c>
      <c r="I145" s="18">
        <f t="shared" si="26"/>
        <v>18</v>
      </c>
      <c r="J145" s="86">
        <f t="shared" si="26"/>
        <v>0</v>
      </c>
      <c r="K145" s="86">
        <f t="shared" si="26"/>
        <v>16</v>
      </c>
      <c r="L145" s="18">
        <f t="shared" si="26"/>
        <v>0</v>
      </c>
      <c r="M145" s="18">
        <f t="shared" si="26"/>
        <v>0</v>
      </c>
      <c r="N145" s="44">
        <f t="shared" si="26"/>
        <v>2739</v>
      </c>
      <c r="O145" s="44">
        <f t="shared" si="26"/>
        <v>0</v>
      </c>
      <c r="P145" s="44">
        <f t="shared" si="26"/>
        <v>0</v>
      </c>
      <c r="Q145" s="107">
        <f>SUM(N140:N144)-O145+P145</f>
        <v>2739</v>
      </c>
    </row>
    <row r="146" spans="1:17" ht="12.75" customHeight="1">
      <c r="A146" s="223">
        <v>42301</v>
      </c>
      <c r="B146" s="10" t="s">
        <v>19</v>
      </c>
      <c r="C146" s="11">
        <v>80</v>
      </c>
      <c r="D146" s="11"/>
      <c r="E146" s="11">
        <v>5</v>
      </c>
      <c r="F146" s="11">
        <v>1</v>
      </c>
      <c r="G146" s="12">
        <v>9</v>
      </c>
      <c r="H146" s="12"/>
      <c r="I146" s="12">
        <v>8</v>
      </c>
      <c r="J146" s="24">
        <v>0</v>
      </c>
      <c r="K146" s="24">
        <v>11</v>
      </c>
      <c r="L146" s="103"/>
      <c r="M146" s="103"/>
      <c r="N146" s="83">
        <f>SUM(C146*15,F146*12,G146*7.5,H146*7.5,I146*7.5,J146*7.5,K146*7.5,L146*100,M146*20)</f>
        <v>1422</v>
      </c>
      <c r="O146" s="25"/>
      <c r="P146" s="25"/>
      <c r="Q146" s="25"/>
    </row>
    <row r="147" spans="1:17" ht="12.75" customHeight="1">
      <c r="A147" s="223"/>
      <c r="B147" s="10" t="s">
        <v>20</v>
      </c>
      <c r="C147" s="11">
        <v>174</v>
      </c>
      <c r="D147" s="11"/>
      <c r="E147" s="11">
        <v>94</v>
      </c>
      <c r="F147" s="11">
        <v>1</v>
      </c>
      <c r="G147" s="12">
        <v>45</v>
      </c>
      <c r="H147" s="12">
        <v>1</v>
      </c>
      <c r="I147" s="12">
        <v>14</v>
      </c>
      <c r="J147" s="24"/>
      <c r="K147" s="24">
        <v>14</v>
      </c>
      <c r="L147" s="104"/>
      <c r="M147" s="104"/>
      <c r="N147" s="83">
        <f>SUM(C147*15,F147*12,G147*7.5,H147*7.5,I147*7.5,J147*7.5,K147*7.5,L147*100,M147*20)</f>
        <v>3177</v>
      </c>
      <c r="O147" s="25"/>
      <c r="P147" s="25"/>
      <c r="Q147" s="25"/>
    </row>
    <row r="148" spans="1:17" ht="12.75" customHeight="1">
      <c r="A148" s="223"/>
      <c r="B148" s="10" t="s">
        <v>21</v>
      </c>
      <c r="C148" s="11">
        <v>225</v>
      </c>
      <c r="D148" s="11"/>
      <c r="E148" s="11">
        <v>8</v>
      </c>
      <c r="F148" s="11"/>
      <c r="G148" s="12">
        <v>34</v>
      </c>
      <c r="H148" s="12"/>
      <c r="I148" s="12">
        <v>25</v>
      </c>
      <c r="J148" s="24">
        <v>0</v>
      </c>
      <c r="K148" s="24">
        <v>21</v>
      </c>
      <c r="L148" s="104"/>
      <c r="M148" s="104"/>
      <c r="N148" s="83">
        <f>SUM(C148*15,F148*12,G148*7.5,H148*7.5,I148*7.5,J148*7.5,K148*7.5,L148*100,M148*20)</f>
        <v>3975</v>
      </c>
      <c r="O148" s="25">
        <v>15</v>
      </c>
      <c r="P148" s="25">
        <v>15</v>
      </c>
      <c r="Q148" s="25"/>
    </row>
    <row r="149" spans="1:17" ht="12.75" customHeight="1">
      <c r="A149" s="223"/>
      <c r="B149" s="10" t="s">
        <v>22</v>
      </c>
      <c r="C149" s="11">
        <v>123</v>
      </c>
      <c r="D149" s="11"/>
      <c r="E149" s="11"/>
      <c r="F149" s="11"/>
      <c r="G149" s="12"/>
      <c r="H149" s="12"/>
      <c r="I149" s="12"/>
      <c r="J149" s="24"/>
      <c r="K149" s="24"/>
      <c r="L149" s="104"/>
      <c r="M149" s="104"/>
      <c r="N149" s="83">
        <f>SUM(C149*15,F149*12,G149*7.5,H149*7.5,I149*7.5,J149*7.5,K149*7.5,L149*100,M149*20)</f>
        <v>1845</v>
      </c>
      <c r="O149" s="25"/>
      <c r="P149" s="25"/>
      <c r="Q149" s="25"/>
    </row>
    <row r="150" spans="1:17" ht="12.75" customHeight="1">
      <c r="A150" s="223"/>
      <c r="B150" s="10" t="s">
        <v>23</v>
      </c>
      <c r="C150" s="11">
        <v>36</v>
      </c>
      <c r="D150" s="11"/>
      <c r="E150" s="11">
        <v>17</v>
      </c>
      <c r="F150" s="11"/>
      <c r="G150" s="12">
        <v>9</v>
      </c>
      <c r="H150" s="12"/>
      <c r="I150" s="12"/>
      <c r="J150" s="24"/>
      <c r="K150" s="24">
        <v>6</v>
      </c>
      <c r="L150" s="104"/>
      <c r="M150" s="104"/>
      <c r="N150" s="83">
        <f>SUM(C150*15,F150*12,G150*7.5,H150*7.5,I150*7.5,J150*7.5,K150*7.5,L150*100,M150*20)</f>
        <v>652.5</v>
      </c>
      <c r="O150" s="25"/>
      <c r="P150" s="25"/>
      <c r="Q150" s="25"/>
    </row>
    <row r="151" spans="1:17" ht="12.75" customHeight="1">
      <c r="A151" s="223"/>
      <c r="B151" s="17" t="s">
        <v>24</v>
      </c>
      <c r="C151" s="18">
        <f>SUM(C146:C150)</f>
        <v>638</v>
      </c>
      <c r="D151" s="18">
        <v>88</v>
      </c>
      <c r="E151" s="18">
        <f aca="true" t="shared" si="27" ref="E151:P151">SUM(E146:E150)</f>
        <v>124</v>
      </c>
      <c r="F151" s="18">
        <f t="shared" si="27"/>
        <v>2</v>
      </c>
      <c r="G151" s="18">
        <f t="shared" si="27"/>
        <v>97</v>
      </c>
      <c r="H151" s="18">
        <f t="shared" si="27"/>
        <v>1</v>
      </c>
      <c r="I151" s="18">
        <f t="shared" si="27"/>
        <v>47</v>
      </c>
      <c r="J151" s="18">
        <f t="shared" si="27"/>
        <v>0</v>
      </c>
      <c r="K151" s="18">
        <f t="shared" si="27"/>
        <v>52</v>
      </c>
      <c r="L151" s="18">
        <f t="shared" si="27"/>
        <v>0</v>
      </c>
      <c r="M151" s="18">
        <f t="shared" si="27"/>
        <v>0</v>
      </c>
      <c r="N151" s="44">
        <f t="shared" si="27"/>
        <v>11071.5</v>
      </c>
      <c r="O151" s="44">
        <f t="shared" si="27"/>
        <v>15</v>
      </c>
      <c r="P151" s="44">
        <f t="shared" si="27"/>
        <v>15</v>
      </c>
      <c r="Q151" s="107">
        <f>SUM(N146:N150)-O151+P151</f>
        <v>11071.5</v>
      </c>
    </row>
    <row r="152" spans="1:17" ht="12.75" customHeight="1">
      <c r="A152" s="223">
        <v>42302</v>
      </c>
      <c r="B152" s="10" t="s">
        <v>19</v>
      </c>
      <c r="C152" s="11">
        <v>70</v>
      </c>
      <c r="D152" s="11"/>
      <c r="E152" s="11">
        <v>3</v>
      </c>
      <c r="F152" s="11"/>
      <c r="G152" s="12">
        <v>51</v>
      </c>
      <c r="H152" s="12">
        <v>2</v>
      </c>
      <c r="I152" s="12">
        <v>7</v>
      </c>
      <c r="J152" s="24"/>
      <c r="K152" s="24">
        <v>7</v>
      </c>
      <c r="L152" s="103"/>
      <c r="M152" s="103"/>
      <c r="N152" s="83">
        <f>SUM(C152*15,F152*12,G152*7.5,H152*7.5,I152*7.5,J152*7.5,K152*7.5,L152*100,M152*20)</f>
        <v>1552.5</v>
      </c>
      <c r="O152" s="25"/>
      <c r="P152" s="25"/>
      <c r="Q152" s="25"/>
    </row>
    <row r="153" spans="1:17" ht="12.75" customHeight="1">
      <c r="A153" s="223"/>
      <c r="B153" s="10" t="s">
        <v>20</v>
      </c>
      <c r="C153" s="11">
        <v>134</v>
      </c>
      <c r="D153" s="11">
        <v>1</v>
      </c>
      <c r="E153" s="11">
        <v>2</v>
      </c>
      <c r="F153" s="11">
        <v>3</v>
      </c>
      <c r="G153" s="12">
        <v>21</v>
      </c>
      <c r="H153" s="12">
        <v>2</v>
      </c>
      <c r="I153" s="12">
        <v>8</v>
      </c>
      <c r="J153" s="24">
        <v>0</v>
      </c>
      <c r="K153" s="24">
        <v>11</v>
      </c>
      <c r="L153" s="104"/>
      <c r="M153" s="104">
        <v>1</v>
      </c>
      <c r="N153" s="83">
        <f>SUM(C153*15,F153*12,G153*7.5,H153*7.5,I153*7.5,J153*7.5,K153*7.5,L153*S100,M153*20)</f>
        <v>2381</v>
      </c>
      <c r="O153" s="25"/>
      <c r="P153" s="25"/>
      <c r="Q153" s="25"/>
    </row>
    <row r="154" spans="1:17" ht="12.75" customHeight="1">
      <c r="A154" s="223"/>
      <c r="B154" s="10" t="s">
        <v>21</v>
      </c>
      <c r="C154" s="11">
        <v>181</v>
      </c>
      <c r="D154" s="11"/>
      <c r="E154" s="11">
        <v>2</v>
      </c>
      <c r="F154" s="11">
        <v>2</v>
      </c>
      <c r="G154" s="12">
        <v>31</v>
      </c>
      <c r="H154" s="12"/>
      <c r="I154" s="12">
        <v>9</v>
      </c>
      <c r="J154" s="24"/>
      <c r="K154" s="24">
        <v>18</v>
      </c>
      <c r="L154" s="104"/>
      <c r="M154" s="104"/>
      <c r="N154" s="83">
        <f>SUM(C154*15,F154*12,G154*7.5,H154*7.5,I154*7.5,J154*7.5,K154*7.5,L154*100,M154*20)</f>
        <v>3174</v>
      </c>
      <c r="O154" s="25"/>
      <c r="P154" s="25"/>
      <c r="Q154" s="25"/>
    </row>
    <row r="155" spans="1:17" ht="12.75" customHeight="1">
      <c r="A155" s="223"/>
      <c r="B155" s="10" t="s">
        <v>22</v>
      </c>
      <c r="C155" s="11">
        <v>56</v>
      </c>
      <c r="D155" s="11"/>
      <c r="E155" s="11"/>
      <c r="F155" s="11">
        <v>5</v>
      </c>
      <c r="G155" s="12">
        <v>22</v>
      </c>
      <c r="H155" s="12"/>
      <c r="I155" s="12">
        <v>5</v>
      </c>
      <c r="J155" s="24"/>
      <c r="K155" s="24">
        <v>13</v>
      </c>
      <c r="L155" s="104"/>
      <c r="M155" s="104"/>
      <c r="N155" s="83">
        <f>SUM(C155*15,F155*12,G155*7.5,H155*7.5,I155*7.5,J155*7.5,K155*7.5,L155*100,M155*20)</f>
        <v>1200</v>
      </c>
      <c r="O155" s="25"/>
      <c r="P155" s="25"/>
      <c r="Q155" s="25"/>
    </row>
    <row r="156" spans="1:17" ht="12.75" customHeight="1">
      <c r="A156" s="223"/>
      <c r="B156" s="10" t="s">
        <v>23</v>
      </c>
      <c r="C156" s="11">
        <v>54</v>
      </c>
      <c r="D156" s="11"/>
      <c r="E156" s="11">
        <v>8</v>
      </c>
      <c r="F156" s="11"/>
      <c r="G156" s="12">
        <v>7</v>
      </c>
      <c r="H156" s="12"/>
      <c r="I156" s="12"/>
      <c r="J156" s="24"/>
      <c r="K156" s="24">
        <v>5</v>
      </c>
      <c r="L156" s="104"/>
      <c r="M156" s="104"/>
      <c r="N156" s="83">
        <f>SUM(C156*15,F156*12,G156*7.5,H156*7.5,I156*7.5,J156*7.5,K156*7.5,L156*100,M156*20)</f>
        <v>900</v>
      </c>
      <c r="O156" s="25"/>
      <c r="P156" s="25"/>
      <c r="Q156" s="25"/>
    </row>
    <row r="157" spans="1:17" ht="12.75" customHeight="1">
      <c r="A157" s="223"/>
      <c r="B157" s="17" t="s">
        <v>24</v>
      </c>
      <c r="C157" s="18">
        <f>SUM(C152:C156)</f>
        <v>495</v>
      </c>
      <c r="D157" s="18">
        <v>118</v>
      </c>
      <c r="E157" s="18">
        <f aca="true" t="shared" si="28" ref="E157:P157">SUM(E152:E156)</f>
        <v>15</v>
      </c>
      <c r="F157" s="18">
        <f t="shared" si="28"/>
        <v>10</v>
      </c>
      <c r="G157" s="18">
        <f t="shared" si="28"/>
        <v>132</v>
      </c>
      <c r="H157" s="18">
        <f t="shared" si="28"/>
        <v>4</v>
      </c>
      <c r="I157" s="18">
        <f t="shared" si="28"/>
        <v>29</v>
      </c>
      <c r="J157" s="18">
        <f t="shared" si="28"/>
        <v>0</v>
      </c>
      <c r="K157" s="18">
        <f t="shared" si="28"/>
        <v>54</v>
      </c>
      <c r="L157" s="18">
        <f t="shared" si="28"/>
        <v>0</v>
      </c>
      <c r="M157" s="18">
        <f t="shared" si="28"/>
        <v>1</v>
      </c>
      <c r="N157" s="44">
        <f t="shared" si="28"/>
        <v>9207.5</v>
      </c>
      <c r="O157" s="44">
        <f t="shared" si="28"/>
        <v>0</v>
      </c>
      <c r="P157" s="44">
        <f t="shared" si="28"/>
        <v>0</v>
      </c>
      <c r="Q157" s="107">
        <f>SUM(N152:N156)-O157+P157</f>
        <v>9207.5</v>
      </c>
    </row>
    <row r="158" spans="1:17" ht="12.75" customHeight="1">
      <c r="A158" s="223">
        <v>42303</v>
      </c>
      <c r="B158" s="10" t="s">
        <v>19</v>
      </c>
      <c r="C158" s="11">
        <v>74</v>
      </c>
      <c r="D158" s="11"/>
      <c r="E158" s="11">
        <v>7</v>
      </c>
      <c r="F158" s="11"/>
      <c r="G158" s="12">
        <v>36</v>
      </c>
      <c r="H158" s="12"/>
      <c r="I158" s="12">
        <v>1</v>
      </c>
      <c r="J158" s="24"/>
      <c r="K158" s="24">
        <v>17</v>
      </c>
      <c r="L158" s="103"/>
      <c r="M158" s="103"/>
      <c r="N158" s="83">
        <f>SUM(C158*15,F158*12,G158*7.5,H158*7.5,I158*7.5,J158*7.5,K158*7.5,L158*100,M158*20)</f>
        <v>1515</v>
      </c>
      <c r="O158" s="25"/>
      <c r="P158" s="25"/>
      <c r="Q158" s="25"/>
    </row>
    <row r="159" spans="1:17" ht="12.75" customHeight="1">
      <c r="A159" s="223"/>
      <c r="B159" s="10" t="s">
        <v>20</v>
      </c>
      <c r="C159" s="11">
        <v>122</v>
      </c>
      <c r="D159" s="11"/>
      <c r="E159" s="11">
        <v>5</v>
      </c>
      <c r="F159" s="11"/>
      <c r="G159" s="12">
        <v>39</v>
      </c>
      <c r="H159" s="12">
        <v>2</v>
      </c>
      <c r="I159" s="12">
        <v>5</v>
      </c>
      <c r="J159" s="24"/>
      <c r="K159" s="24">
        <v>23</v>
      </c>
      <c r="L159" s="104"/>
      <c r="M159" s="104"/>
      <c r="N159" s="83">
        <f>SUM(C159*15,F159*12,G159*7.5,H159*7.5,I159*7.5,J159*7.5,K159*7.5,L159*100,M159*20)</f>
        <v>2347.5</v>
      </c>
      <c r="O159" s="25"/>
      <c r="P159" s="25"/>
      <c r="Q159" s="25"/>
    </row>
    <row r="160" spans="1:17" ht="12.75" customHeight="1">
      <c r="A160" s="223"/>
      <c r="B160" s="10" t="s">
        <v>21</v>
      </c>
      <c r="C160" s="11">
        <v>132</v>
      </c>
      <c r="D160" s="11"/>
      <c r="E160" s="11">
        <v>44</v>
      </c>
      <c r="F160" s="11">
        <v>2</v>
      </c>
      <c r="G160" s="12">
        <v>39</v>
      </c>
      <c r="H160" s="12">
        <v>1</v>
      </c>
      <c r="I160" s="12">
        <v>2</v>
      </c>
      <c r="J160" s="24"/>
      <c r="K160" s="24">
        <v>9</v>
      </c>
      <c r="L160" s="104"/>
      <c r="M160" s="104"/>
      <c r="N160" s="83">
        <f>SUM(C160*15,F160*12,G160*7.5,H160*7.5,I160*7.5,J160*7.5,K160*7.5,L160*100,M160*20)</f>
        <v>2386.5</v>
      </c>
      <c r="O160" s="25"/>
      <c r="P160" s="25"/>
      <c r="Q160" s="25"/>
    </row>
    <row r="161" spans="1:17" ht="12.75" customHeight="1">
      <c r="A161" s="223"/>
      <c r="B161" s="10" t="s">
        <v>22</v>
      </c>
      <c r="C161" s="11">
        <v>59</v>
      </c>
      <c r="D161" s="11"/>
      <c r="E161" s="11">
        <v>3</v>
      </c>
      <c r="F161" s="11">
        <v>1</v>
      </c>
      <c r="G161" s="12">
        <v>18</v>
      </c>
      <c r="H161" s="12"/>
      <c r="I161" s="12">
        <v>1</v>
      </c>
      <c r="J161" s="24"/>
      <c r="K161" s="24">
        <v>14</v>
      </c>
      <c r="L161" s="104"/>
      <c r="M161" s="104"/>
      <c r="N161" s="83">
        <f>SUM(C161*15,F161*12,G161*7.5,H161*7.5,I161*7.5,J161*7.5,K161*7.5,L161*100,M161*20)</f>
        <v>1144.5</v>
      </c>
      <c r="O161" s="25"/>
      <c r="P161" s="25"/>
      <c r="Q161" s="25"/>
    </row>
    <row r="162" spans="1:17" ht="12.75" customHeight="1">
      <c r="A162" s="223"/>
      <c r="B162" s="10" t="s">
        <v>23</v>
      </c>
      <c r="C162" s="11">
        <v>21</v>
      </c>
      <c r="D162" s="11"/>
      <c r="E162" s="11">
        <v>1</v>
      </c>
      <c r="F162" s="11">
        <v>1</v>
      </c>
      <c r="G162" s="12">
        <v>1</v>
      </c>
      <c r="H162" s="12"/>
      <c r="I162" s="12"/>
      <c r="J162" s="24"/>
      <c r="K162" s="24">
        <v>6</v>
      </c>
      <c r="L162" s="104"/>
      <c r="M162" s="104"/>
      <c r="N162" s="83">
        <f>SUM(C162*15,F162*12,G162*7.5,H162*7.5,I162*7.5,J162*7.5,K162*7.5,L162*100,M162*20)</f>
        <v>379.5</v>
      </c>
      <c r="O162" s="25"/>
      <c r="P162" s="25"/>
      <c r="Q162" s="25"/>
    </row>
    <row r="163" spans="1:17" ht="12.75" customHeight="1">
      <c r="A163" s="223"/>
      <c r="B163" s="17" t="s">
        <v>24</v>
      </c>
      <c r="C163" s="18">
        <f>SUM(C158:C162)</f>
        <v>408</v>
      </c>
      <c r="D163" s="18">
        <v>106</v>
      </c>
      <c r="E163" s="18">
        <f aca="true" t="shared" si="29" ref="E163:P163">SUM(E158:E162)</f>
        <v>60</v>
      </c>
      <c r="F163" s="18">
        <f t="shared" si="29"/>
        <v>4</v>
      </c>
      <c r="G163" s="18">
        <f t="shared" si="29"/>
        <v>133</v>
      </c>
      <c r="H163" s="18">
        <f t="shared" si="29"/>
        <v>3</v>
      </c>
      <c r="I163" s="18">
        <f t="shared" si="29"/>
        <v>9</v>
      </c>
      <c r="J163" s="18">
        <f t="shared" si="29"/>
        <v>0</v>
      </c>
      <c r="K163" s="18">
        <f t="shared" si="29"/>
        <v>69</v>
      </c>
      <c r="L163" s="18">
        <f t="shared" si="29"/>
        <v>0</v>
      </c>
      <c r="M163" s="18">
        <f t="shared" si="29"/>
        <v>0</v>
      </c>
      <c r="N163" s="44">
        <f t="shared" si="29"/>
        <v>7773</v>
      </c>
      <c r="O163" s="44">
        <f t="shared" si="29"/>
        <v>0</v>
      </c>
      <c r="P163" s="44">
        <f t="shared" si="29"/>
        <v>0</v>
      </c>
      <c r="Q163" s="107">
        <f>SUM(N158:N162)-O163+P163</f>
        <v>7773</v>
      </c>
    </row>
    <row r="164" spans="1:17" ht="12.75" customHeight="1">
      <c r="A164" s="223">
        <v>42304</v>
      </c>
      <c r="B164" s="10" t="s">
        <v>19</v>
      </c>
      <c r="C164" s="11">
        <v>78</v>
      </c>
      <c r="D164" s="11"/>
      <c r="E164" s="11">
        <v>49</v>
      </c>
      <c r="F164" s="11">
        <v>0</v>
      </c>
      <c r="G164" s="12">
        <v>12</v>
      </c>
      <c r="H164" s="12"/>
      <c r="I164" s="12">
        <v>7</v>
      </c>
      <c r="J164" s="24"/>
      <c r="K164" s="24">
        <v>7</v>
      </c>
      <c r="L164" s="103"/>
      <c r="M164" s="103"/>
      <c r="N164" s="83">
        <f>SUM(C164*15,F164*12,G164*7.5,H164*7.5,I164*7.5,J164*7.5,K164*7.5,L164*100,M164*20)</f>
        <v>1365</v>
      </c>
      <c r="O164" s="25"/>
      <c r="P164" s="25"/>
      <c r="Q164" s="25"/>
    </row>
    <row r="165" spans="1:17" ht="12.75" customHeight="1">
      <c r="A165" s="223"/>
      <c r="B165" s="10" t="s">
        <v>20</v>
      </c>
      <c r="C165" s="11">
        <v>216</v>
      </c>
      <c r="D165" s="11"/>
      <c r="E165" s="11">
        <v>9</v>
      </c>
      <c r="F165" s="11">
        <v>4</v>
      </c>
      <c r="G165" s="12">
        <v>17</v>
      </c>
      <c r="H165" s="12"/>
      <c r="I165" s="12">
        <v>4</v>
      </c>
      <c r="J165" s="24"/>
      <c r="K165" s="24">
        <v>32</v>
      </c>
      <c r="L165" s="104">
        <v>4</v>
      </c>
      <c r="M165" s="104"/>
      <c r="N165" s="83">
        <f>SUM(C165*15,F165*12,G165*7.5,H165*7.5,I165*7.5,J165*7.5,K165*7.5,L165*100,M165*20)</f>
        <v>4085.5</v>
      </c>
      <c r="O165" s="25">
        <v>30</v>
      </c>
      <c r="P165" s="25"/>
      <c r="Q165" s="25"/>
    </row>
    <row r="166" spans="1:17" ht="12.75" customHeight="1">
      <c r="A166" s="223"/>
      <c r="B166" s="10" t="s">
        <v>21</v>
      </c>
      <c r="C166" s="11">
        <v>155</v>
      </c>
      <c r="D166" s="11"/>
      <c r="E166" s="11">
        <v>33</v>
      </c>
      <c r="F166" s="11"/>
      <c r="G166" s="12">
        <v>29</v>
      </c>
      <c r="H166" s="12"/>
      <c r="I166" s="12">
        <v>8</v>
      </c>
      <c r="J166" s="24"/>
      <c r="K166" s="24">
        <v>24</v>
      </c>
      <c r="L166" s="104"/>
      <c r="M166" s="104"/>
      <c r="N166" s="83">
        <f>SUM(C166*15,F166*12,G166*7.5,H166*7.5,I166*7.5,J166*7.5,K166*7.5,L166*100,M166*20)</f>
        <v>2782.5</v>
      </c>
      <c r="O166" s="25"/>
      <c r="P166" s="25"/>
      <c r="Q166" s="25"/>
    </row>
    <row r="167" spans="1:17" ht="12.75" customHeight="1">
      <c r="A167" s="223"/>
      <c r="B167" s="10" t="s">
        <v>22</v>
      </c>
      <c r="C167" s="11">
        <v>68</v>
      </c>
      <c r="D167" s="11"/>
      <c r="E167" s="11">
        <v>5</v>
      </c>
      <c r="F167" s="11"/>
      <c r="G167" s="12">
        <v>14</v>
      </c>
      <c r="H167" s="12"/>
      <c r="I167" s="12">
        <v>10</v>
      </c>
      <c r="J167" s="24"/>
      <c r="K167" s="24">
        <v>6</v>
      </c>
      <c r="L167" s="104"/>
      <c r="M167" s="104"/>
      <c r="N167" s="83">
        <f>SUM(C167*15,F167*12,G167*7.5,H167*7.5,I167*7.5,J167*7.5,K167*7.5,L167*100,M167*20)</f>
        <v>1245</v>
      </c>
      <c r="O167" s="25"/>
      <c r="P167" s="25"/>
      <c r="Q167" s="25"/>
    </row>
    <row r="168" spans="1:17" ht="12.75" customHeight="1">
      <c r="A168" s="223"/>
      <c r="B168" s="10" t="s">
        <v>23</v>
      </c>
      <c r="C168" s="11">
        <v>46</v>
      </c>
      <c r="D168" s="11"/>
      <c r="E168" s="11">
        <v>1</v>
      </c>
      <c r="F168" s="11"/>
      <c r="G168" s="12">
        <v>4</v>
      </c>
      <c r="H168" s="12"/>
      <c r="I168" s="12">
        <v>5</v>
      </c>
      <c r="J168" s="24"/>
      <c r="K168" s="24">
        <v>8</v>
      </c>
      <c r="L168" s="104"/>
      <c r="M168" s="104"/>
      <c r="N168" s="83">
        <f>SUM(C168*15,F168*12,G168*7.5,H168*7.5,I168*7.5,J168*7.5,K168*7.5,L168*100,M168*20)</f>
        <v>817.5</v>
      </c>
      <c r="O168" s="25"/>
      <c r="P168" s="25"/>
      <c r="Q168" s="25"/>
    </row>
    <row r="169" spans="1:17" ht="12.75" customHeight="1">
      <c r="A169" s="223"/>
      <c r="B169" s="17" t="s">
        <v>24</v>
      </c>
      <c r="C169" s="18">
        <f>SUM(C164:C168)</f>
        <v>563</v>
      </c>
      <c r="D169" s="18">
        <v>99</v>
      </c>
      <c r="E169" s="18">
        <f aca="true" t="shared" si="30" ref="E169:P169">SUM(E164:E168)</f>
        <v>97</v>
      </c>
      <c r="F169" s="18">
        <f t="shared" si="30"/>
        <v>4</v>
      </c>
      <c r="G169" s="18">
        <f t="shared" si="30"/>
        <v>76</v>
      </c>
      <c r="H169" s="18">
        <f t="shared" si="30"/>
        <v>0</v>
      </c>
      <c r="I169" s="18">
        <f t="shared" si="30"/>
        <v>34</v>
      </c>
      <c r="J169" s="18">
        <f t="shared" si="30"/>
        <v>0</v>
      </c>
      <c r="K169" s="18">
        <f t="shared" si="30"/>
        <v>77</v>
      </c>
      <c r="L169" s="18">
        <f t="shared" si="30"/>
        <v>4</v>
      </c>
      <c r="M169" s="18">
        <f t="shared" si="30"/>
        <v>0</v>
      </c>
      <c r="N169" s="44">
        <f t="shared" si="30"/>
        <v>10295.5</v>
      </c>
      <c r="O169" s="44">
        <f t="shared" si="30"/>
        <v>30</v>
      </c>
      <c r="P169" s="44">
        <f t="shared" si="30"/>
        <v>0</v>
      </c>
      <c r="Q169" s="107">
        <f>SUM(N164:N168)-O169+P169</f>
        <v>10265.5</v>
      </c>
    </row>
    <row r="170" spans="1:17" ht="12.75" customHeight="1">
      <c r="A170" s="223">
        <v>42305</v>
      </c>
      <c r="B170" s="10" t="s">
        <v>19</v>
      </c>
      <c r="C170" s="11">
        <v>92</v>
      </c>
      <c r="D170" s="11"/>
      <c r="E170" s="11">
        <v>61</v>
      </c>
      <c r="F170" s="11">
        <v>4</v>
      </c>
      <c r="G170" s="12">
        <v>23</v>
      </c>
      <c r="H170" s="12"/>
      <c r="I170" s="12">
        <v>11</v>
      </c>
      <c r="J170" s="24"/>
      <c r="K170" s="24">
        <v>25</v>
      </c>
      <c r="L170" s="103"/>
      <c r="M170" s="103">
        <v>2</v>
      </c>
      <c r="N170" s="83">
        <f>SUM(C170*15,F170*12,G170*7.5,H170*7.5,I170*7.5,J170*7.5,K170*7.5,L170*100,M170*20)</f>
        <v>1910.5</v>
      </c>
      <c r="O170" s="25"/>
      <c r="P170" s="25"/>
      <c r="Q170" s="25"/>
    </row>
    <row r="171" spans="1:17" ht="12.75" customHeight="1">
      <c r="A171" s="223"/>
      <c r="B171" s="10" t="s">
        <v>20</v>
      </c>
      <c r="C171" s="11">
        <v>226</v>
      </c>
      <c r="D171" s="11"/>
      <c r="E171" s="11">
        <v>2</v>
      </c>
      <c r="F171" s="11">
        <v>11</v>
      </c>
      <c r="G171" s="12">
        <v>48</v>
      </c>
      <c r="H171" s="12"/>
      <c r="I171" s="12">
        <v>23</v>
      </c>
      <c r="J171" s="24"/>
      <c r="K171" s="24">
        <v>44</v>
      </c>
      <c r="L171" s="104">
        <v>1</v>
      </c>
      <c r="M171" s="104"/>
      <c r="N171" s="83">
        <f>SUM(C171*15,F171*12,G171*7.5,H171*7.5,I171*7.5,J171*7.5,K171*7.5,L171*100,M171*20)</f>
        <v>4484.5</v>
      </c>
      <c r="O171" s="25">
        <v>9</v>
      </c>
      <c r="P171" s="25"/>
      <c r="Q171" s="25"/>
    </row>
    <row r="172" spans="1:17" ht="12.75" customHeight="1">
      <c r="A172" s="223"/>
      <c r="B172" s="10" t="s">
        <v>21</v>
      </c>
      <c r="C172" s="11">
        <v>279</v>
      </c>
      <c r="D172" s="11"/>
      <c r="E172" s="11">
        <v>30</v>
      </c>
      <c r="F172" s="11">
        <v>3</v>
      </c>
      <c r="G172" s="12">
        <v>47</v>
      </c>
      <c r="H172" s="12"/>
      <c r="I172" s="12">
        <v>30</v>
      </c>
      <c r="J172" s="24"/>
      <c r="K172" s="24">
        <v>25</v>
      </c>
      <c r="L172" s="104"/>
      <c r="M172" s="104"/>
      <c r="N172" s="83">
        <f>SUM(C172*15,F172*12,G172*7.5,H172*7.5,I172*7.5,J172*7.5,K172*7.5,L172*100,M172*20)</f>
        <v>4986</v>
      </c>
      <c r="O172" s="25"/>
      <c r="P172" s="25"/>
      <c r="Q172" s="25"/>
    </row>
    <row r="173" spans="1:17" ht="12.75" customHeight="1">
      <c r="A173" s="223"/>
      <c r="B173" s="10" t="s">
        <v>22</v>
      </c>
      <c r="C173" s="11">
        <v>114</v>
      </c>
      <c r="D173" s="11"/>
      <c r="E173" s="11">
        <v>7</v>
      </c>
      <c r="F173" s="11">
        <v>3</v>
      </c>
      <c r="G173" s="12">
        <v>42</v>
      </c>
      <c r="H173" s="12"/>
      <c r="I173" s="12">
        <v>18</v>
      </c>
      <c r="J173" s="24"/>
      <c r="K173" s="24">
        <v>25</v>
      </c>
      <c r="L173" s="104"/>
      <c r="M173" s="104"/>
      <c r="N173" s="83">
        <f>SUM(C173*15,F173*12,G173*7.5,H173*7.5,I173*7.5,J173*7.5,K173*7.5,L173*100,M173*20)</f>
        <v>2383.5</v>
      </c>
      <c r="O173" s="25"/>
      <c r="P173" s="25"/>
      <c r="Q173" s="25"/>
    </row>
    <row r="174" spans="1:17" ht="12.75" customHeight="1">
      <c r="A174" s="223"/>
      <c r="B174" s="10" t="s">
        <v>23</v>
      </c>
      <c r="C174" s="11">
        <v>31</v>
      </c>
      <c r="D174" s="11"/>
      <c r="E174" s="11">
        <v>1</v>
      </c>
      <c r="F174" s="11">
        <v>1</v>
      </c>
      <c r="G174" s="12">
        <v>7</v>
      </c>
      <c r="H174" s="12"/>
      <c r="I174" s="12">
        <v>8</v>
      </c>
      <c r="J174" s="24"/>
      <c r="K174" s="24">
        <v>11</v>
      </c>
      <c r="L174" s="104"/>
      <c r="M174" s="104"/>
      <c r="N174" s="83">
        <f>SUM(C174*15,F174*12,G174*7.5,H174*7.5,I174*7.5,J174*7.5,K174*7.5,L174*100,M174*20)</f>
        <v>672</v>
      </c>
      <c r="O174" s="25"/>
      <c r="P174" s="25"/>
      <c r="Q174" s="25"/>
    </row>
    <row r="175" spans="1:17" ht="12.75" customHeight="1">
      <c r="A175" s="223"/>
      <c r="B175" s="17" t="s">
        <v>24</v>
      </c>
      <c r="C175" s="18">
        <f>SUM(C170:C174)</f>
        <v>742</v>
      </c>
      <c r="D175" s="18">
        <v>119</v>
      </c>
      <c r="E175" s="18">
        <f aca="true" t="shared" si="31" ref="E175:P175">SUM(E170:E174)</f>
        <v>101</v>
      </c>
      <c r="F175" s="18">
        <f t="shared" si="31"/>
        <v>22</v>
      </c>
      <c r="G175" s="18">
        <f t="shared" si="31"/>
        <v>167</v>
      </c>
      <c r="H175" s="18">
        <f t="shared" si="31"/>
        <v>0</v>
      </c>
      <c r="I175" s="18">
        <f t="shared" si="31"/>
        <v>90</v>
      </c>
      <c r="J175" s="18">
        <f t="shared" si="31"/>
        <v>0</v>
      </c>
      <c r="K175" s="18">
        <f t="shared" si="31"/>
        <v>130</v>
      </c>
      <c r="L175" s="18">
        <f t="shared" si="31"/>
        <v>1</v>
      </c>
      <c r="M175" s="18">
        <f t="shared" si="31"/>
        <v>2</v>
      </c>
      <c r="N175" s="44">
        <f t="shared" si="31"/>
        <v>14436.5</v>
      </c>
      <c r="O175" s="44">
        <f t="shared" si="31"/>
        <v>9</v>
      </c>
      <c r="P175" s="44">
        <f t="shared" si="31"/>
        <v>0</v>
      </c>
      <c r="Q175" s="107">
        <f>SUM(N170:N174)-O175+P175</f>
        <v>14427.5</v>
      </c>
    </row>
    <row r="176" spans="1:17" ht="12.75" customHeight="1">
      <c r="A176" s="223">
        <v>42306</v>
      </c>
      <c r="B176" s="10" t="s">
        <v>19</v>
      </c>
      <c r="C176" s="11">
        <v>299</v>
      </c>
      <c r="D176" s="11"/>
      <c r="E176" s="11">
        <v>26</v>
      </c>
      <c r="F176" s="11">
        <v>22</v>
      </c>
      <c r="G176" s="12">
        <v>57</v>
      </c>
      <c r="H176" s="12">
        <v>4</v>
      </c>
      <c r="I176" s="12">
        <v>49</v>
      </c>
      <c r="J176" s="24"/>
      <c r="K176" s="24">
        <v>79</v>
      </c>
      <c r="L176" s="103">
        <v>0</v>
      </c>
      <c r="M176" s="103"/>
      <c r="N176" s="83">
        <f>SUM(C176*15,F176*12,G176*7.5,H176*7.5,I176*7.5,J176*7.5,K176*7.5,L176*100,M176*20)</f>
        <v>6166.5</v>
      </c>
      <c r="O176" s="25"/>
      <c r="P176" s="25"/>
      <c r="Q176" s="25"/>
    </row>
    <row r="177" spans="1:17" ht="12.75" customHeight="1">
      <c r="A177" s="223"/>
      <c r="B177" s="10" t="s">
        <v>20</v>
      </c>
      <c r="C177" s="11">
        <v>368</v>
      </c>
      <c r="D177" s="11"/>
      <c r="E177" s="11">
        <v>7</v>
      </c>
      <c r="F177" s="11">
        <v>24</v>
      </c>
      <c r="G177" s="12">
        <v>77</v>
      </c>
      <c r="H177" s="12">
        <v>2</v>
      </c>
      <c r="I177" s="12">
        <v>29</v>
      </c>
      <c r="J177" s="24"/>
      <c r="K177" s="24">
        <v>51</v>
      </c>
      <c r="L177" s="104"/>
      <c r="M177" s="104"/>
      <c r="N177" s="83">
        <f>SUM(C177*15,F177*12,G177*7.5,H177*7.5,I177*7.5,J177*7.5,K177*7.5,L177*100,M177*20)</f>
        <v>7000.5</v>
      </c>
      <c r="O177" s="25"/>
      <c r="P177" s="25"/>
      <c r="Q177" s="25"/>
    </row>
    <row r="178" spans="1:17" ht="12.75" customHeight="1">
      <c r="A178" s="223"/>
      <c r="B178" s="10" t="s">
        <v>21</v>
      </c>
      <c r="C178" s="11">
        <v>209</v>
      </c>
      <c r="D178" s="11"/>
      <c r="E178" s="11">
        <v>3</v>
      </c>
      <c r="F178" s="11">
        <v>36</v>
      </c>
      <c r="G178" s="12">
        <v>40</v>
      </c>
      <c r="H178" s="12"/>
      <c r="I178" s="12">
        <v>41</v>
      </c>
      <c r="J178" s="24"/>
      <c r="K178" s="24">
        <v>94</v>
      </c>
      <c r="L178" s="104"/>
      <c r="M178" s="104"/>
      <c r="N178" s="83">
        <f>SUM(C178*15,F178*12,G178*7.5,H178*7.5,I178*7.5,J178*7.5,K178*7.5,L178*100,M178*20)</f>
        <v>4879.5</v>
      </c>
      <c r="O178" s="25"/>
      <c r="P178" s="25"/>
      <c r="Q178" s="25"/>
    </row>
    <row r="179" spans="1:17" ht="12.75" customHeight="1">
      <c r="A179" s="223"/>
      <c r="B179" s="10" t="s">
        <v>22</v>
      </c>
      <c r="C179" s="11">
        <v>219</v>
      </c>
      <c r="D179" s="11"/>
      <c r="E179" s="11">
        <v>3</v>
      </c>
      <c r="F179" s="11">
        <v>10</v>
      </c>
      <c r="G179" s="12">
        <v>59</v>
      </c>
      <c r="H179" s="12"/>
      <c r="I179" s="12">
        <v>29</v>
      </c>
      <c r="J179" s="24"/>
      <c r="K179" s="24">
        <v>57</v>
      </c>
      <c r="L179" s="104"/>
      <c r="M179" s="104"/>
      <c r="N179" s="83">
        <f>SUM(C179*15,F179*12,G179*7.5,H179*7.5,I179*7.5,J179*7.5,K179*7.5,L179*100,M179*20)</f>
        <v>4492.5</v>
      </c>
      <c r="O179" s="25"/>
      <c r="P179" s="25"/>
      <c r="Q179" s="25"/>
    </row>
    <row r="180" spans="1:17" ht="12.75" customHeight="1">
      <c r="A180" s="223"/>
      <c r="B180" s="10" t="s">
        <v>23</v>
      </c>
      <c r="C180" s="11">
        <v>59</v>
      </c>
      <c r="D180" s="11"/>
      <c r="E180" s="11">
        <v>7</v>
      </c>
      <c r="F180" s="11">
        <v>12</v>
      </c>
      <c r="G180" s="12">
        <v>15</v>
      </c>
      <c r="H180" s="12"/>
      <c r="I180" s="12">
        <v>8</v>
      </c>
      <c r="J180" s="24"/>
      <c r="K180" s="24">
        <v>14</v>
      </c>
      <c r="L180" s="104"/>
      <c r="M180" s="104"/>
      <c r="N180" s="83">
        <f>SUM(C180*15,F180*12,G180*7.5,H180*7.5,I180*7.5,J180*7.5,K180*7.5,L180*100,M180*20)</f>
        <v>1306.5</v>
      </c>
      <c r="O180" s="25">
        <v>90</v>
      </c>
      <c r="P180" s="25"/>
      <c r="Q180" s="25"/>
    </row>
    <row r="181" spans="1:17" ht="12.75" customHeight="1">
      <c r="A181" s="223"/>
      <c r="B181" s="17" t="s">
        <v>24</v>
      </c>
      <c r="C181" s="18">
        <f>SUM(C176:C180)</f>
        <v>1154</v>
      </c>
      <c r="D181" s="18">
        <v>192</v>
      </c>
      <c r="E181" s="18">
        <f aca="true" t="shared" si="32" ref="E181:P181">SUM(E176:E180)</f>
        <v>46</v>
      </c>
      <c r="F181" s="18">
        <f t="shared" si="32"/>
        <v>104</v>
      </c>
      <c r="G181" s="18">
        <f t="shared" si="32"/>
        <v>248</v>
      </c>
      <c r="H181" s="18">
        <f t="shared" si="32"/>
        <v>6</v>
      </c>
      <c r="I181" s="18">
        <f t="shared" si="32"/>
        <v>156</v>
      </c>
      <c r="J181" s="18">
        <f t="shared" si="32"/>
        <v>0</v>
      </c>
      <c r="K181" s="18">
        <f t="shared" si="32"/>
        <v>295</v>
      </c>
      <c r="L181" s="18">
        <f t="shared" si="32"/>
        <v>0</v>
      </c>
      <c r="M181" s="18">
        <f t="shared" si="32"/>
        <v>0</v>
      </c>
      <c r="N181" s="44">
        <f t="shared" si="32"/>
        <v>23845.5</v>
      </c>
      <c r="O181" s="44">
        <f t="shared" si="32"/>
        <v>90</v>
      </c>
      <c r="P181" s="44">
        <f t="shared" si="32"/>
        <v>0</v>
      </c>
      <c r="Q181" s="107">
        <f>SUM(N176:N180)-O181+P181</f>
        <v>23755.5</v>
      </c>
    </row>
    <row r="182" spans="1:17" ht="12.75" customHeight="1">
      <c r="A182" s="224" t="s">
        <v>25</v>
      </c>
      <c r="B182" s="224">
        <v>920</v>
      </c>
      <c r="C182" s="21">
        <f aca="true" t="shared" si="33" ref="C182:P182">SUM(C181,C175,C169,C163,C157,C151,C145)</f>
        <v>4152</v>
      </c>
      <c r="D182" s="21">
        <f t="shared" si="33"/>
        <v>731</v>
      </c>
      <c r="E182" s="21">
        <f t="shared" si="33"/>
        <v>458</v>
      </c>
      <c r="F182" s="21">
        <f t="shared" si="33"/>
        <v>148</v>
      </c>
      <c r="G182" s="21">
        <f t="shared" si="33"/>
        <v>877</v>
      </c>
      <c r="H182" s="21">
        <f t="shared" si="33"/>
        <v>14</v>
      </c>
      <c r="I182" s="21">
        <f t="shared" si="33"/>
        <v>383</v>
      </c>
      <c r="J182" s="21">
        <f t="shared" si="33"/>
        <v>0</v>
      </c>
      <c r="K182" s="21">
        <f t="shared" si="33"/>
        <v>693</v>
      </c>
      <c r="L182" s="21">
        <f t="shared" si="33"/>
        <v>5</v>
      </c>
      <c r="M182" s="21">
        <f t="shared" si="33"/>
        <v>3</v>
      </c>
      <c r="N182" s="21">
        <f t="shared" si="33"/>
        <v>79368.5</v>
      </c>
      <c r="O182" s="21">
        <f t="shared" si="33"/>
        <v>144</v>
      </c>
      <c r="P182" s="21">
        <f t="shared" si="33"/>
        <v>15</v>
      </c>
      <c r="Q182" s="48">
        <f>SUM(Q181,Q175,Q169)</f>
        <v>48448.5</v>
      </c>
    </row>
    <row r="183" spans="1:17" ht="12.75" customHeight="1">
      <c r="A183" s="223">
        <v>43038</v>
      </c>
      <c r="B183" s="10" t="s">
        <v>19</v>
      </c>
      <c r="C183" s="11"/>
      <c r="D183" s="11"/>
      <c r="E183" s="11"/>
      <c r="F183" s="11"/>
      <c r="G183" s="12"/>
      <c r="H183" s="12"/>
      <c r="I183" s="12"/>
      <c r="J183" s="24"/>
      <c r="K183" s="24"/>
      <c r="L183" s="103"/>
      <c r="M183" s="103"/>
      <c r="N183" s="83">
        <f>SUM(C183*15,F183*12,G183*7.5,H183*7.5,I183*7.5,J183*7.5,K183*7.5,L183*100,M183*20)</f>
        <v>0</v>
      </c>
      <c r="O183" s="25"/>
      <c r="P183" s="25"/>
      <c r="Q183" s="25"/>
    </row>
    <row r="184" spans="1:17" ht="12.75" customHeight="1">
      <c r="A184" s="223"/>
      <c r="B184" s="10" t="s">
        <v>20</v>
      </c>
      <c r="C184" s="11">
        <v>211</v>
      </c>
      <c r="D184" s="11"/>
      <c r="E184" s="11">
        <v>9</v>
      </c>
      <c r="F184" s="11">
        <v>1</v>
      </c>
      <c r="G184" s="12">
        <v>28</v>
      </c>
      <c r="H184" s="12"/>
      <c r="I184" s="12">
        <v>8</v>
      </c>
      <c r="J184" s="24"/>
      <c r="K184" s="24">
        <v>38</v>
      </c>
      <c r="L184" s="104"/>
      <c r="M184" s="104"/>
      <c r="N184" s="83">
        <f>SUM(C184*15,F184*12,G184*7.5,H184*7.5,I184*7.5,J184*7.5,K184*7.5,L184*100,M184*20)</f>
        <v>3732</v>
      </c>
      <c r="O184" s="25"/>
      <c r="P184" s="25"/>
      <c r="Q184" s="25"/>
    </row>
    <row r="185" spans="1:17" ht="12.75" customHeight="1">
      <c r="A185" s="223"/>
      <c r="B185" s="10" t="s">
        <v>21</v>
      </c>
      <c r="C185" s="11">
        <v>156</v>
      </c>
      <c r="D185" s="11"/>
      <c r="E185" s="11">
        <v>41</v>
      </c>
      <c r="F185" s="11">
        <v>5</v>
      </c>
      <c r="G185" s="12">
        <v>140</v>
      </c>
      <c r="H185" s="12"/>
      <c r="I185" s="12">
        <v>6</v>
      </c>
      <c r="J185" s="24"/>
      <c r="K185" s="24">
        <v>27</v>
      </c>
      <c r="L185" s="104"/>
      <c r="M185" s="104"/>
      <c r="N185" s="83">
        <f>SUM(C185*15,F185*12,G185*7.5,H185*7.5,I185*7.5,J185*7.5,K185*7.5,L185*100,M185*20)</f>
        <v>3697.5</v>
      </c>
      <c r="O185" s="25"/>
      <c r="P185" s="25"/>
      <c r="Q185" s="25"/>
    </row>
    <row r="186" spans="1:17" ht="12.75" customHeight="1">
      <c r="A186" s="223"/>
      <c r="B186" s="10" t="s">
        <v>22</v>
      </c>
      <c r="C186" s="11">
        <v>124</v>
      </c>
      <c r="D186" s="11"/>
      <c r="E186" s="11">
        <v>3</v>
      </c>
      <c r="F186" s="11"/>
      <c r="G186" s="12">
        <v>18</v>
      </c>
      <c r="H186" s="12">
        <v>1</v>
      </c>
      <c r="I186" s="12">
        <v>1</v>
      </c>
      <c r="J186" s="24"/>
      <c r="K186" s="24">
        <v>16</v>
      </c>
      <c r="L186" s="104"/>
      <c r="M186" s="104"/>
      <c r="N186" s="83">
        <f>SUM(C186*15,F186*12,G186*7.5,H186*7.5,I186*7.5,J186*7.5,K186*7.5,L186*100,M186*20)</f>
        <v>2130</v>
      </c>
      <c r="O186" s="25"/>
      <c r="P186" s="25"/>
      <c r="Q186" s="25"/>
    </row>
    <row r="187" spans="1:17" ht="12.75" customHeight="1">
      <c r="A187" s="223"/>
      <c r="B187" s="10" t="s">
        <v>23</v>
      </c>
      <c r="C187" s="11">
        <v>31</v>
      </c>
      <c r="D187" s="11"/>
      <c r="E187" s="11">
        <v>24</v>
      </c>
      <c r="F187" s="11"/>
      <c r="G187" s="12">
        <v>3</v>
      </c>
      <c r="H187" s="12"/>
      <c r="I187" s="12">
        <v>2</v>
      </c>
      <c r="J187" s="24"/>
      <c r="K187" s="24">
        <v>1</v>
      </c>
      <c r="L187" s="104"/>
      <c r="M187" s="104"/>
      <c r="N187" s="83">
        <f>SUM(C187*15,F187*12,G187*7.5,H187*7.5,I187*7.5,J187*7.5,K187*7.5,L187*100,M187*20)</f>
        <v>510</v>
      </c>
      <c r="O187" s="25"/>
      <c r="P187" s="25"/>
      <c r="Q187" s="25"/>
    </row>
    <row r="188" spans="1:17" ht="12.75" customHeight="1">
      <c r="A188" s="223"/>
      <c r="B188" s="17" t="s">
        <v>24</v>
      </c>
      <c r="C188" s="18">
        <f>SUM(C183:C187)</f>
        <v>522</v>
      </c>
      <c r="D188" s="18">
        <v>64</v>
      </c>
      <c r="E188" s="18">
        <f aca="true" t="shared" si="34" ref="E188:P188">SUM(E183:E187)</f>
        <v>77</v>
      </c>
      <c r="F188" s="18">
        <f t="shared" si="34"/>
        <v>6</v>
      </c>
      <c r="G188" s="18">
        <f t="shared" si="34"/>
        <v>189</v>
      </c>
      <c r="H188" s="18">
        <f t="shared" si="34"/>
        <v>1</v>
      </c>
      <c r="I188" s="18">
        <f t="shared" si="34"/>
        <v>17</v>
      </c>
      <c r="J188" s="18">
        <f t="shared" si="34"/>
        <v>0</v>
      </c>
      <c r="K188" s="18">
        <f t="shared" si="34"/>
        <v>82</v>
      </c>
      <c r="L188" s="18">
        <f t="shared" si="34"/>
        <v>0</v>
      </c>
      <c r="M188" s="18">
        <f t="shared" si="34"/>
        <v>0</v>
      </c>
      <c r="N188" s="44">
        <f t="shared" si="34"/>
        <v>10069.5</v>
      </c>
      <c r="O188" s="44">
        <f t="shared" si="34"/>
        <v>0</v>
      </c>
      <c r="P188" s="44">
        <f t="shared" si="34"/>
        <v>0</v>
      </c>
      <c r="Q188" s="107">
        <f>SUM(N183:N187)-O188+P188</f>
        <v>10069.5</v>
      </c>
    </row>
    <row r="189" spans="1:17" ht="12.75" customHeight="1">
      <c r="A189" s="223">
        <v>43039</v>
      </c>
      <c r="B189" s="10" t="s">
        <v>19</v>
      </c>
      <c r="C189" s="11">
        <v>43</v>
      </c>
      <c r="D189" s="11"/>
      <c r="E189" s="11">
        <v>2</v>
      </c>
      <c r="F189" s="11">
        <v>1</v>
      </c>
      <c r="G189" s="12">
        <v>8</v>
      </c>
      <c r="H189" s="12"/>
      <c r="I189" s="12">
        <v>4</v>
      </c>
      <c r="J189" s="24"/>
      <c r="K189" s="24">
        <v>13</v>
      </c>
      <c r="L189" s="103"/>
      <c r="M189" s="103"/>
      <c r="N189" s="83">
        <f>SUM(C189*15,F189*12,G189*7.5,H189*7.5,I189*7.5,J189*7.5,K189*7.5,L189*100,M189*20)</f>
        <v>844.5</v>
      </c>
      <c r="O189" s="25"/>
      <c r="P189" s="25"/>
      <c r="Q189" s="25"/>
    </row>
    <row r="190" spans="1:17" ht="12.75" customHeight="1">
      <c r="A190" s="223"/>
      <c r="B190" s="10" t="s">
        <v>20</v>
      </c>
      <c r="C190" s="11">
        <v>187</v>
      </c>
      <c r="D190" s="11"/>
      <c r="E190" s="11">
        <v>6</v>
      </c>
      <c r="F190" s="11">
        <v>5</v>
      </c>
      <c r="G190" s="12">
        <v>20</v>
      </c>
      <c r="H190" s="12">
        <v>2</v>
      </c>
      <c r="I190" s="12">
        <v>15</v>
      </c>
      <c r="J190" s="24"/>
      <c r="K190" s="24">
        <v>26</v>
      </c>
      <c r="L190" s="104"/>
      <c r="M190" s="104"/>
      <c r="N190" s="83">
        <f>SUM(C190*15,F190*12,G190*7.5,H190*7.5,I190*7.5,J190*7.5,K190*7.5,L190*100,M190*20)</f>
        <v>3337.5</v>
      </c>
      <c r="O190" s="25"/>
      <c r="P190" s="25"/>
      <c r="Q190" s="25"/>
    </row>
    <row r="191" spans="1:17" ht="12.75" customHeight="1">
      <c r="A191" s="223"/>
      <c r="B191" s="10" t="s">
        <v>21</v>
      </c>
      <c r="C191" s="11">
        <v>183</v>
      </c>
      <c r="D191" s="11"/>
      <c r="E191" s="11">
        <v>52</v>
      </c>
      <c r="F191" s="11">
        <v>4</v>
      </c>
      <c r="G191" s="12">
        <v>56</v>
      </c>
      <c r="H191" s="12"/>
      <c r="I191" s="12">
        <v>8</v>
      </c>
      <c r="J191" s="24">
        <v>1</v>
      </c>
      <c r="K191" s="24">
        <v>23</v>
      </c>
      <c r="L191" s="104"/>
      <c r="M191" s="104"/>
      <c r="N191" s="83">
        <f>SUM(C191*15,F191*12,G191*7.5,H191*7.5,I191*7.5,J191*7.5,K191*7.5,L191*100,M191*20)</f>
        <v>3453</v>
      </c>
      <c r="O191" s="25">
        <v>200</v>
      </c>
      <c r="P191" s="25"/>
      <c r="Q191" s="25"/>
    </row>
    <row r="192" spans="1:17" ht="12.75" customHeight="1">
      <c r="A192" s="223"/>
      <c r="B192" s="10" t="s">
        <v>22</v>
      </c>
      <c r="C192" s="11">
        <v>62</v>
      </c>
      <c r="D192" s="11"/>
      <c r="E192" s="11">
        <v>1</v>
      </c>
      <c r="F192" s="11"/>
      <c r="G192" s="12">
        <v>5</v>
      </c>
      <c r="H192" s="12"/>
      <c r="I192" s="12">
        <v>3</v>
      </c>
      <c r="J192" s="24"/>
      <c r="K192" s="24">
        <v>7</v>
      </c>
      <c r="L192" s="104"/>
      <c r="M192" s="104"/>
      <c r="N192" s="83">
        <f>SUM(C192*15,F192*12,G192*7.5,H192*7.5,I192*7.5,J192*7.5,K192*7.5,L192*100,M192*20)</f>
        <v>1042.5</v>
      </c>
      <c r="O192" s="25"/>
      <c r="P192" s="25"/>
      <c r="Q192" s="25"/>
    </row>
    <row r="193" spans="1:17" ht="12.75" customHeight="1">
      <c r="A193" s="223"/>
      <c r="B193" s="10" t="s">
        <v>23</v>
      </c>
      <c r="C193" s="11">
        <v>25</v>
      </c>
      <c r="D193" s="11"/>
      <c r="E193" s="11">
        <v>25</v>
      </c>
      <c r="F193" s="11">
        <v>1</v>
      </c>
      <c r="G193" s="12">
        <v>3</v>
      </c>
      <c r="H193" s="12"/>
      <c r="I193" s="12">
        <v>2</v>
      </c>
      <c r="J193" s="24"/>
      <c r="K193" s="24"/>
      <c r="L193" s="104"/>
      <c r="M193" s="104"/>
      <c r="N193" s="83">
        <f>SUM(C193*15,F193*12,G193*7.5,H193*7.5,I193*7.5,J193*7.5,K193*7.5,L193*100,M193*20)</f>
        <v>424.5</v>
      </c>
      <c r="O193" s="25"/>
      <c r="P193" s="25"/>
      <c r="Q193" s="25"/>
    </row>
    <row r="194" spans="1:17" ht="12.75" customHeight="1">
      <c r="A194" s="223"/>
      <c r="B194" s="17" t="s">
        <v>24</v>
      </c>
      <c r="C194" s="18">
        <f>SUM(C189:C193)</f>
        <v>500</v>
      </c>
      <c r="D194" s="18">
        <v>105</v>
      </c>
      <c r="E194" s="18">
        <f aca="true" t="shared" si="35" ref="E194:P194">SUM(E189:E193)</f>
        <v>86</v>
      </c>
      <c r="F194" s="18">
        <f t="shared" si="35"/>
        <v>11</v>
      </c>
      <c r="G194" s="18">
        <f t="shared" si="35"/>
        <v>92</v>
      </c>
      <c r="H194" s="18">
        <f t="shared" si="35"/>
        <v>2</v>
      </c>
      <c r="I194" s="18">
        <f t="shared" si="35"/>
        <v>32</v>
      </c>
      <c r="J194" s="18">
        <f t="shared" si="35"/>
        <v>1</v>
      </c>
      <c r="K194" s="18">
        <f t="shared" si="35"/>
        <v>69</v>
      </c>
      <c r="L194" s="18">
        <f t="shared" si="35"/>
        <v>0</v>
      </c>
      <c r="M194" s="18">
        <f t="shared" si="35"/>
        <v>0</v>
      </c>
      <c r="N194" s="44">
        <f t="shared" si="35"/>
        <v>9102</v>
      </c>
      <c r="O194" s="44">
        <f t="shared" si="35"/>
        <v>200</v>
      </c>
      <c r="P194" s="44">
        <f t="shared" si="35"/>
        <v>0</v>
      </c>
      <c r="Q194" s="107">
        <f>SUM(N189:N193)-O194+P194</f>
        <v>8902</v>
      </c>
    </row>
    <row r="195" spans="1:17" ht="12.75" customHeight="1">
      <c r="A195" s="224" t="s">
        <v>25</v>
      </c>
      <c r="B195" s="224">
        <v>920</v>
      </c>
      <c r="C195" s="21">
        <f aca="true" t="shared" si="36" ref="C195:Q195">SUM(C194,C188)</f>
        <v>1022</v>
      </c>
      <c r="D195" s="21">
        <f t="shared" si="36"/>
        <v>169</v>
      </c>
      <c r="E195" s="21">
        <f t="shared" si="36"/>
        <v>163</v>
      </c>
      <c r="F195" s="21">
        <f t="shared" si="36"/>
        <v>17</v>
      </c>
      <c r="G195" s="21">
        <f t="shared" si="36"/>
        <v>281</v>
      </c>
      <c r="H195" s="21">
        <f t="shared" si="36"/>
        <v>3</v>
      </c>
      <c r="I195" s="21">
        <f t="shared" si="36"/>
        <v>49</v>
      </c>
      <c r="J195" s="101">
        <f t="shared" si="36"/>
        <v>1</v>
      </c>
      <c r="K195" s="101">
        <f t="shared" si="36"/>
        <v>151</v>
      </c>
      <c r="L195" s="101">
        <f t="shared" si="36"/>
        <v>0</v>
      </c>
      <c r="M195" s="101">
        <f t="shared" si="36"/>
        <v>0</v>
      </c>
      <c r="N195" s="48">
        <f t="shared" si="36"/>
        <v>19171.5</v>
      </c>
      <c r="O195" s="48">
        <f t="shared" si="36"/>
        <v>200</v>
      </c>
      <c r="P195" s="48">
        <f t="shared" si="36"/>
        <v>0</v>
      </c>
      <c r="Q195" s="48">
        <f t="shared" si="36"/>
        <v>18971.5</v>
      </c>
    </row>
    <row r="196" spans="1:17" ht="12.75" customHeight="1">
      <c r="A196" s="236" t="s">
        <v>66</v>
      </c>
      <c r="B196" s="236"/>
      <c r="C196" s="39">
        <f>SUM(C10,C53,C96,C139,C182,C195)</f>
        <v>20790</v>
      </c>
      <c r="D196" s="39">
        <v>3781</v>
      </c>
      <c r="E196" s="39">
        <f aca="true" t="shared" si="37" ref="E196:Q196">SUM(E10,E53,E96,E139,E182,E195)</f>
        <v>2963</v>
      </c>
      <c r="F196" s="39">
        <f t="shared" si="37"/>
        <v>1126</v>
      </c>
      <c r="G196" s="39">
        <f t="shared" si="37"/>
        <v>5496</v>
      </c>
      <c r="H196" s="39">
        <f t="shared" si="37"/>
        <v>187</v>
      </c>
      <c r="I196" s="39">
        <f t="shared" si="37"/>
        <v>2511</v>
      </c>
      <c r="J196" s="39">
        <f t="shared" si="37"/>
        <v>44</v>
      </c>
      <c r="K196" s="39">
        <f t="shared" si="37"/>
        <v>3849</v>
      </c>
      <c r="L196" s="39">
        <f t="shared" si="37"/>
        <v>22</v>
      </c>
      <c r="M196" s="39">
        <f t="shared" si="37"/>
        <v>34</v>
      </c>
      <c r="N196" s="39">
        <f t="shared" si="37"/>
        <v>418974.5</v>
      </c>
      <c r="O196" s="39">
        <f t="shared" si="37"/>
        <v>3403.5</v>
      </c>
      <c r="P196" s="39">
        <f t="shared" si="37"/>
        <v>110</v>
      </c>
      <c r="Q196" s="39">
        <f t="shared" si="37"/>
        <v>348213</v>
      </c>
    </row>
  </sheetData>
  <sheetProtection selectLockedCells="1" selectUnlockedCells="1"/>
  <mergeCells count="43">
    <mergeCell ref="A1:M1"/>
    <mergeCell ref="A2:B2"/>
    <mergeCell ref="C2:E2"/>
    <mergeCell ref="G2:K2"/>
    <mergeCell ref="L2:M2"/>
    <mergeCell ref="A4:A9"/>
    <mergeCell ref="A10:B10"/>
    <mergeCell ref="A11:A16"/>
    <mergeCell ref="A17:A22"/>
    <mergeCell ref="A23:A28"/>
    <mergeCell ref="A29:A34"/>
    <mergeCell ref="A35:A40"/>
    <mergeCell ref="A41:A46"/>
    <mergeCell ref="A47:A52"/>
    <mergeCell ref="A53:B53"/>
    <mergeCell ref="A54:A59"/>
    <mergeCell ref="A60:A65"/>
    <mergeCell ref="A66:A71"/>
    <mergeCell ref="A72:A77"/>
    <mergeCell ref="A78:A83"/>
    <mergeCell ref="A84:A89"/>
    <mergeCell ref="A90:A95"/>
    <mergeCell ref="A96:B96"/>
    <mergeCell ref="A97:A102"/>
    <mergeCell ref="A103:A108"/>
    <mergeCell ref="A109:A114"/>
    <mergeCell ref="A115:A120"/>
    <mergeCell ref="A121:A126"/>
    <mergeCell ref="A127:A132"/>
    <mergeCell ref="A133:A138"/>
    <mergeCell ref="A139:B139"/>
    <mergeCell ref="A140:A145"/>
    <mergeCell ref="A146:A151"/>
    <mergeCell ref="A152:A157"/>
    <mergeCell ref="A158:A163"/>
    <mergeCell ref="A164:A169"/>
    <mergeCell ref="A196:B196"/>
    <mergeCell ref="A170:A175"/>
    <mergeCell ref="A176:A181"/>
    <mergeCell ref="A182:B182"/>
    <mergeCell ref="A183:A188"/>
    <mergeCell ref="A189:A194"/>
    <mergeCell ref="A195:B1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210"/>
  <sheetViews>
    <sheetView zoomScalePageLayoutView="0" workbookViewId="0" topLeftCell="A1">
      <pane xSplit="2" ySplit="3" topLeftCell="C167" activePane="bottomRight" state="frozen"/>
      <selection pane="topLeft" activeCell="A1" sqref="A1"/>
      <selection pane="topRight" activeCell="C1" sqref="C1"/>
      <selection pane="bottomLeft" activeCell="A167" sqref="A167"/>
      <selection pane="bottomRight" activeCell="D190" activeCellId="1" sqref="A35:IV40 D190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10.00390625" style="1" customWidth="1"/>
    <col min="4" max="4" width="12.140625" style="1" customWidth="1"/>
    <col min="5" max="5" width="11.8515625" style="1" customWidth="1"/>
    <col min="6" max="6" width="12.00390625" style="1" customWidth="1"/>
    <col min="7" max="7" width="12.421875" style="1" customWidth="1"/>
    <col min="8" max="8" width="15.421875" style="2" customWidth="1"/>
    <col min="9" max="9" width="13.421875" style="1" customWidth="1"/>
    <col min="10" max="10" width="10.57421875" style="1" customWidth="1"/>
    <col min="11" max="11" width="12.421875" style="1" customWidth="1"/>
    <col min="12" max="12" width="10.7109375" style="1" customWidth="1"/>
    <col min="13" max="13" width="13.421875" style="0" customWidth="1"/>
    <col min="14" max="14" width="11.421875" style="0" customWidth="1"/>
    <col min="15" max="15" width="8.57421875" style="0" customWidth="1"/>
    <col min="16" max="16" width="15.421875" style="0" customWidth="1"/>
  </cols>
  <sheetData>
    <row r="1" spans="1:16" ht="12.7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22"/>
      <c r="O1" s="122"/>
      <c r="P1" s="122"/>
    </row>
    <row r="2" spans="1:16" ht="24" customHeight="1">
      <c r="A2" s="243" t="s">
        <v>68</v>
      </c>
      <c r="B2" s="243"/>
      <c r="C2" s="244" t="s">
        <v>2</v>
      </c>
      <c r="D2" s="244"/>
      <c r="E2" s="244"/>
      <c r="F2" s="238" t="s">
        <v>3</v>
      </c>
      <c r="G2" s="238"/>
      <c r="H2" s="238"/>
      <c r="I2" s="238"/>
      <c r="J2" s="238"/>
      <c r="K2" s="238" t="s">
        <v>29</v>
      </c>
      <c r="L2" s="238"/>
      <c r="M2" s="123" t="s">
        <v>4</v>
      </c>
      <c r="N2" s="124" t="s">
        <v>5</v>
      </c>
      <c r="O2" s="124" t="s">
        <v>6</v>
      </c>
      <c r="P2" s="125" t="s">
        <v>7</v>
      </c>
    </row>
    <row r="3" spans="1:247" s="9" customFormat="1" ht="12.75" customHeight="1">
      <c r="A3" s="126" t="s">
        <v>8</v>
      </c>
      <c r="B3" s="126" t="s">
        <v>9</v>
      </c>
      <c r="C3" s="126" t="s">
        <v>10</v>
      </c>
      <c r="D3" s="126" t="s">
        <v>11</v>
      </c>
      <c r="E3" s="120" t="s">
        <v>12</v>
      </c>
      <c r="F3" s="120" t="s">
        <v>13</v>
      </c>
      <c r="G3" s="120" t="s">
        <v>14</v>
      </c>
      <c r="H3" s="120" t="s">
        <v>69</v>
      </c>
      <c r="I3" s="120" t="s">
        <v>30</v>
      </c>
      <c r="J3" s="120" t="s">
        <v>17</v>
      </c>
      <c r="K3" s="120" t="s">
        <v>31</v>
      </c>
      <c r="L3" s="127" t="s">
        <v>32</v>
      </c>
      <c r="M3" s="128" t="s">
        <v>18</v>
      </c>
      <c r="N3" s="128" t="s">
        <v>70</v>
      </c>
      <c r="O3" s="128" t="s">
        <v>71</v>
      </c>
      <c r="P3" s="128" t="s">
        <v>18</v>
      </c>
      <c r="ID3"/>
      <c r="IE3"/>
      <c r="IF3"/>
      <c r="IG3"/>
      <c r="IH3"/>
      <c r="II3"/>
      <c r="IJ3"/>
      <c r="IK3"/>
      <c r="IL3"/>
      <c r="IM3"/>
    </row>
    <row r="4" spans="1:16" ht="12.75" customHeight="1">
      <c r="A4" s="223">
        <v>43040</v>
      </c>
      <c r="B4" s="129" t="s">
        <v>19</v>
      </c>
      <c r="C4" s="80">
        <v>115</v>
      </c>
      <c r="D4" s="80"/>
      <c r="E4" s="80">
        <v>10</v>
      </c>
      <c r="F4" s="80">
        <v>87</v>
      </c>
      <c r="G4" s="80"/>
      <c r="H4" s="130">
        <v>6</v>
      </c>
      <c r="I4" s="130"/>
      <c r="J4" s="130">
        <v>10</v>
      </c>
      <c r="K4" s="82"/>
      <c r="L4" s="131"/>
      <c r="M4" s="83">
        <f>SUM(C4*15,F4*7.5,G4*7.5,H4*7.5,I4*7.5,J4*7.5,K4*100,L4*20)</f>
        <v>2497.5</v>
      </c>
      <c r="N4" s="132"/>
      <c r="O4" s="132"/>
      <c r="P4" s="132"/>
    </row>
    <row r="5" spans="1:16" ht="12.75" customHeight="1">
      <c r="A5" s="223"/>
      <c r="B5" s="129" t="s">
        <v>20</v>
      </c>
      <c r="C5" s="80">
        <v>81</v>
      </c>
      <c r="D5" s="80"/>
      <c r="E5" s="80">
        <v>3</v>
      </c>
      <c r="F5" s="80">
        <v>16</v>
      </c>
      <c r="G5" s="80"/>
      <c r="H5" s="130">
        <v>6</v>
      </c>
      <c r="I5" s="130"/>
      <c r="J5" s="130">
        <v>25</v>
      </c>
      <c r="K5" s="82"/>
      <c r="L5" s="131"/>
      <c r="M5" s="83">
        <f>SUM(C5*15,F5*7.5,G5*7.5,H5*7.5,I5*7.5,J5*7.5,K5*100,L5*20)</f>
        <v>1567.5</v>
      </c>
      <c r="N5" s="133"/>
      <c r="O5" s="133"/>
      <c r="P5" s="132"/>
    </row>
    <row r="6" spans="1:16" ht="12.75" customHeight="1">
      <c r="A6" s="223"/>
      <c r="B6" s="129" t="s">
        <v>21</v>
      </c>
      <c r="C6" s="80">
        <v>190</v>
      </c>
      <c r="D6" s="80"/>
      <c r="E6" s="80">
        <v>45</v>
      </c>
      <c r="F6" s="80">
        <v>23</v>
      </c>
      <c r="G6" s="80"/>
      <c r="H6" s="130">
        <v>16</v>
      </c>
      <c r="I6" s="130"/>
      <c r="J6" s="130">
        <v>24</v>
      </c>
      <c r="K6" s="82"/>
      <c r="L6" s="131"/>
      <c r="M6" s="83">
        <f>SUM(C6*15,F6*7.5,G6*7.5,H6*7.5,I6*7.5,J6*7.5,K6*100,L6*20)</f>
        <v>3322.5</v>
      </c>
      <c r="N6" s="133"/>
      <c r="O6" s="133">
        <v>10</v>
      </c>
      <c r="P6" s="132"/>
    </row>
    <row r="7" spans="1:16" ht="12.75" customHeight="1">
      <c r="A7" s="223"/>
      <c r="B7" s="129" t="s">
        <v>22</v>
      </c>
      <c r="C7" s="80">
        <v>143</v>
      </c>
      <c r="D7" s="80"/>
      <c r="E7" s="80">
        <v>1</v>
      </c>
      <c r="F7" s="80">
        <v>24</v>
      </c>
      <c r="G7" s="80"/>
      <c r="H7" s="130">
        <v>12</v>
      </c>
      <c r="I7" s="130"/>
      <c r="J7" s="130">
        <v>19</v>
      </c>
      <c r="K7" s="82"/>
      <c r="L7" s="131"/>
      <c r="M7" s="83">
        <f>SUM(C7*15,F7*7.5,G7*7.5,H7*7.5,I7*7.5,J7*7.5,K7*100,L7*20)</f>
        <v>2557.5</v>
      </c>
      <c r="N7" s="133"/>
      <c r="O7" s="133"/>
      <c r="P7" s="132"/>
    </row>
    <row r="8" spans="1:16" ht="12.75" customHeight="1">
      <c r="A8" s="223"/>
      <c r="B8" s="129" t="s">
        <v>23</v>
      </c>
      <c r="C8" s="80">
        <v>25</v>
      </c>
      <c r="D8" s="80"/>
      <c r="E8" s="80">
        <v>17</v>
      </c>
      <c r="F8" s="80">
        <v>4</v>
      </c>
      <c r="G8" s="80"/>
      <c r="H8" s="130">
        <v>2</v>
      </c>
      <c r="I8" s="130"/>
      <c r="J8" s="130">
        <v>2</v>
      </c>
      <c r="K8" s="82"/>
      <c r="L8" s="131"/>
      <c r="M8" s="83">
        <f>SUM(C8*15,F8*7.5,G8*7.5,H8*7.5,I8*7.5,J8*7.5,K8*100,L8*20)</f>
        <v>435</v>
      </c>
      <c r="N8" s="133"/>
      <c r="O8" s="133"/>
      <c r="P8" s="132"/>
    </row>
    <row r="9" spans="1:16" ht="12.75" customHeight="1">
      <c r="A9" s="223"/>
      <c r="B9" s="134" t="s">
        <v>24</v>
      </c>
      <c r="C9" s="86">
        <f>SUM(C4:C8)</f>
        <v>554</v>
      </c>
      <c r="D9" s="86">
        <v>120</v>
      </c>
      <c r="E9" s="86">
        <f aca="true" t="shared" si="0" ref="E9:O9">SUM(E4:E8)</f>
        <v>76</v>
      </c>
      <c r="F9" s="86">
        <f t="shared" si="0"/>
        <v>154</v>
      </c>
      <c r="G9" s="86">
        <f t="shared" si="0"/>
        <v>0</v>
      </c>
      <c r="H9" s="86">
        <f t="shared" si="0"/>
        <v>42</v>
      </c>
      <c r="I9" s="86">
        <f t="shared" si="0"/>
        <v>0</v>
      </c>
      <c r="J9" s="86">
        <f t="shared" si="0"/>
        <v>80</v>
      </c>
      <c r="K9" s="86">
        <f t="shared" si="0"/>
        <v>0</v>
      </c>
      <c r="L9" s="135">
        <f t="shared" si="0"/>
        <v>0</v>
      </c>
      <c r="M9" s="136">
        <f t="shared" si="0"/>
        <v>10380</v>
      </c>
      <c r="N9" s="135">
        <f t="shared" si="0"/>
        <v>0</v>
      </c>
      <c r="O9" s="135">
        <f t="shared" si="0"/>
        <v>10</v>
      </c>
      <c r="P9" s="137">
        <f>SUM(M4:M8)-N9+O9</f>
        <v>10390</v>
      </c>
    </row>
    <row r="10" spans="1:16" ht="12.75" customHeight="1">
      <c r="A10" s="223">
        <v>43041</v>
      </c>
      <c r="B10" s="129" t="s">
        <v>19</v>
      </c>
      <c r="C10" s="80">
        <v>216</v>
      </c>
      <c r="D10" s="80"/>
      <c r="E10" s="80">
        <v>32</v>
      </c>
      <c r="F10" s="80">
        <v>32</v>
      </c>
      <c r="G10" s="80">
        <v>1</v>
      </c>
      <c r="H10" s="130">
        <v>12</v>
      </c>
      <c r="I10" s="130"/>
      <c r="J10" s="130">
        <v>21</v>
      </c>
      <c r="K10" s="82"/>
      <c r="L10" s="131"/>
      <c r="M10" s="83">
        <f>SUM(C10*15,F10*7.5,G10*7.5,H10*7.5,I10*7.5,J10*7.5,K10*100,L10*20)</f>
        <v>3735</v>
      </c>
      <c r="N10" s="132"/>
      <c r="O10" s="132">
        <v>19</v>
      </c>
      <c r="P10" s="132"/>
    </row>
    <row r="11" spans="1:16" ht="12.75" customHeight="1">
      <c r="A11" s="223"/>
      <c r="B11" s="129" t="s">
        <v>20</v>
      </c>
      <c r="C11" s="80">
        <v>303</v>
      </c>
      <c r="D11" s="130"/>
      <c r="E11" s="80">
        <v>13</v>
      </c>
      <c r="F11" s="80">
        <v>39</v>
      </c>
      <c r="G11" s="80"/>
      <c r="H11" s="130">
        <v>12</v>
      </c>
      <c r="I11" s="130"/>
      <c r="J11" s="130">
        <v>23</v>
      </c>
      <c r="K11" s="82"/>
      <c r="L11" s="131"/>
      <c r="M11" s="83">
        <f>SUM(C11*15,F11*7.5,G11*7.5,H11*7.5,I11*7.5,J11*7.5,K11*100,L11*20)</f>
        <v>5100</v>
      </c>
      <c r="N11" s="133"/>
      <c r="O11" s="133"/>
      <c r="P11" s="132"/>
    </row>
    <row r="12" spans="1:16" ht="12.75" customHeight="1">
      <c r="A12" s="223"/>
      <c r="B12" s="129" t="s">
        <v>21</v>
      </c>
      <c r="C12" s="80">
        <v>461</v>
      </c>
      <c r="D12" s="80"/>
      <c r="E12" s="80">
        <v>18</v>
      </c>
      <c r="F12" s="80">
        <v>96</v>
      </c>
      <c r="G12" s="80">
        <v>5</v>
      </c>
      <c r="H12" s="130">
        <v>47</v>
      </c>
      <c r="I12" s="130"/>
      <c r="J12" s="130">
        <v>69</v>
      </c>
      <c r="K12" s="82"/>
      <c r="L12" s="131"/>
      <c r="M12" s="83">
        <f>SUM(C12*15,F12*7.5,G12*7.5,H12*7.5,I12*7.5,J12*7.5,K12*100,L12*20)</f>
        <v>8542.5</v>
      </c>
      <c r="N12" s="133"/>
      <c r="O12" s="133"/>
      <c r="P12" s="132"/>
    </row>
    <row r="13" spans="1:16" ht="12.75" customHeight="1">
      <c r="A13" s="223"/>
      <c r="B13" s="129" t="s">
        <v>22</v>
      </c>
      <c r="C13" s="80">
        <v>226</v>
      </c>
      <c r="D13" s="80"/>
      <c r="E13" s="80">
        <v>4</v>
      </c>
      <c r="F13" s="80">
        <v>61</v>
      </c>
      <c r="G13" s="80">
        <v>1</v>
      </c>
      <c r="H13" s="130">
        <v>38</v>
      </c>
      <c r="I13" s="130"/>
      <c r="J13" s="130">
        <v>38</v>
      </c>
      <c r="K13" s="82"/>
      <c r="L13" s="131"/>
      <c r="M13" s="83">
        <f>SUM(C13*15,F13*7.5,G13*7.5,H13*7.5,I13*7.5,J13*7.5,K13*100,L13*20)</f>
        <v>4425</v>
      </c>
      <c r="N13" s="133"/>
      <c r="O13" s="133"/>
      <c r="P13" s="132"/>
    </row>
    <row r="14" spans="1:16" ht="12.75" customHeight="1">
      <c r="A14" s="223"/>
      <c r="B14" s="129" t="s">
        <v>23</v>
      </c>
      <c r="C14" s="80">
        <v>68</v>
      </c>
      <c r="D14" s="80"/>
      <c r="E14" s="80">
        <v>5</v>
      </c>
      <c r="F14" s="80">
        <v>19</v>
      </c>
      <c r="G14" s="80"/>
      <c r="H14" s="130">
        <v>5</v>
      </c>
      <c r="I14" s="130"/>
      <c r="J14" s="130">
        <v>16</v>
      </c>
      <c r="K14" s="82"/>
      <c r="L14" s="131"/>
      <c r="M14" s="83">
        <f>SUM(C14*15,F14*7.5,G14*7.5,H14*7.5,I14*7.5,J14*7.5,K14*100,L14*20)</f>
        <v>1320</v>
      </c>
      <c r="N14" s="133"/>
      <c r="O14" s="133"/>
      <c r="P14" s="132"/>
    </row>
    <row r="15" spans="1:16" ht="12.75" customHeight="1">
      <c r="A15" s="223"/>
      <c r="B15" s="134" t="s">
        <v>24</v>
      </c>
      <c r="C15" s="86">
        <f>SUM(C10:C14)</f>
        <v>1274</v>
      </c>
      <c r="D15" s="86">
        <v>199</v>
      </c>
      <c r="E15" s="86">
        <f aca="true" t="shared" si="1" ref="E15:O15">SUM(E10:E14)</f>
        <v>72</v>
      </c>
      <c r="F15" s="86">
        <f t="shared" si="1"/>
        <v>247</v>
      </c>
      <c r="G15" s="86">
        <f t="shared" si="1"/>
        <v>7</v>
      </c>
      <c r="H15" s="86">
        <f t="shared" si="1"/>
        <v>114</v>
      </c>
      <c r="I15" s="86">
        <f t="shared" si="1"/>
        <v>0</v>
      </c>
      <c r="J15" s="86">
        <f t="shared" si="1"/>
        <v>167</v>
      </c>
      <c r="K15" s="86">
        <f t="shared" si="1"/>
        <v>0</v>
      </c>
      <c r="L15" s="135">
        <f t="shared" si="1"/>
        <v>0</v>
      </c>
      <c r="M15" s="136">
        <f t="shared" si="1"/>
        <v>23122.5</v>
      </c>
      <c r="N15" s="135">
        <f t="shared" si="1"/>
        <v>0</v>
      </c>
      <c r="O15" s="135">
        <f t="shared" si="1"/>
        <v>19</v>
      </c>
      <c r="P15" s="137">
        <f>SUM(M10:M14)-N15+O15</f>
        <v>23141.5</v>
      </c>
    </row>
    <row r="16" spans="1:16" ht="12.75" customHeight="1">
      <c r="A16" s="223">
        <v>43042</v>
      </c>
      <c r="B16" s="129" t="s">
        <v>19</v>
      </c>
      <c r="C16" s="11">
        <v>343</v>
      </c>
      <c r="D16" s="11"/>
      <c r="E16" s="11">
        <v>16</v>
      </c>
      <c r="F16" s="11">
        <v>111</v>
      </c>
      <c r="G16" s="115">
        <v>1</v>
      </c>
      <c r="H16" s="115">
        <v>52</v>
      </c>
      <c r="I16" s="115"/>
      <c r="J16" s="24">
        <v>45</v>
      </c>
      <c r="K16" s="24">
        <v>1</v>
      </c>
      <c r="L16" s="138">
        <v>4</v>
      </c>
      <c r="M16" s="83">
        <f>SUM(C16*15,F16*7.5,G16*7.5,H16*7.5,I16*7.5,J16*7.5,K16*100,L16*20)</f>
        <v>6892.5</v>
      </c>
      <c r="N16" s="139">
        <v>15</v>
      </c>
      <c r="O16" s="139"/>
      <c r="P16" s="139"/>
    </row>
    <row r="17" spans="1:16" ht="12.75" customHeight="1">
      <c r="A17" s="223"/>
      <c r="B17" s="129" t="s">
        <v>20</v>
      </c>
      <c r="C17" s="11">
        <v>348</v>
      </c>
      <c r="D17" s="11"/>
      <c r="E17" s="11">
        <v>7</v>
      </c>
      <c r="F17" s="11">
        <v>106</v>
      </c>
      <c r="G17" s="115">
        <v>1</v>
      </c>
      <c r="H17" s="115">
        <v>36</v>
      </c>
      <c r="I17" s="115"/>
      <c r="J17" s="24">
        <v>55</v>
      </c>
      <c r="K17" s="24">
        <v>1</v>
      </c>
      <c r="L17" s="140">
        <v>2</v>
      </c>
      <c r="M17" s="83">
        <f>SUM(C17*15,F17*7.5,G17*7.5,H17*7.5,I17*7.5,J17*7.5,K17*100,L17*20)</f>
        <v>6845</v>
      </c>
      <c r="N17" s="139"/>
      <c r="O17" s="139"/>
      <c r="P17" s="139"/>
    </row>
    <row r="18" spans="1:16" ht="12.75" customHeight="1">
      <c r="A18" s="223"/>
      <c r="B18" s="129" t="s">
        <v>21</v>
      </c>
      <c r="C18" s="11">
        <v>427</v>
      </c>
      <c r="D18" s="11"/>
      <c r="E18" s="11">
        <v>13</v>
      </c>
      <c r="F18" s="11">
        <v>121</v>
      </c>
      <c r="G18" s="115">
        <v>3</v>
      </c>
      <c r="H18" s="115">
        <v>51</v>
      </c>
      <c r="I18" s="115"/>
      <c r="J18" s="24">
        <v>85</v>
      </c>
      <c r="K18" s="24"/>
      <c r="L18" s="140"/>
      <c r="M18" s="83">
        <f>SUM(C18*15,F18*7.5,G18*7.5,H18*7.5,I18*7.5,J18*7.5,K18*100,L18*20)</f>
        <v>8355</v>
      </c>
      <c r="N18" s="139"/>
      <c r="O18" s="139"/>
      <c r="P18" s="139"/>
    </row>
    <row r="19" spans="1:16" ht="12.75" customHeight="1">
      <c r="A19" s="223"/>
      <c r="B19" s="129" t="s">
        <v>22</v>
      </c>
      <c r="C19" s="11">
        <v>226</v>
      </c>
      <c r="D19" s="11"/>
      <c r="E19" s="11">
        <v>12</v>
      </c>
      <c r="F19" s="11">
        <v>92</v>
      </c>
      <c r="G19" s="115"/>
      <c r="H19" s="115">
        <v>24</v>
      </c>
      <c r="I19" s="115"/>
      <c r="J19" s="24">
        <v>32</v>
      </c>
      <c r="K19" s="24"/>
      <c r="L19" s="140"/>
      <c r="M19" s="83">
        <f>SUM(C19*15,F19*7.5,G19*7.5,H19*7.5,I19*7.5,J19*7.5,K19*100,L19*20)</f>
        <v>4500</v>
      </c>
      <c r="N19" s="139"/>
      <c r="O19" s="139"/>
      <c r="P19" s="139"/>
    </row>
    <row r="20" spans="1:16" ht="12.75" customHeight="1">
      <c r="A20" s="223"/>
      <c r="B20" s="129" t="s">
        <v>23</v>
      </c>
      <c r="C20" s="11">
        <v>68</v>
      </c>
      <c r="D20" s="11"/>
      <c r="E20" s="11">
        <v>1</v>
      </c>
      <c r="F20" s="11">
        <v>19</v>
      </c>
      <c r="G20" s="115"/>
      <c r="H20" s="115">
        <v>12</v>
      </c>
      <c r="I20" s="115"/>
      <c r="J20" s="24">
        <v>8</v>
      </c>
      <c r="K20" s="24"/>
      <c r="L20" s="140"/>
      <c r="M20" s="83">
        <f>SUM(C20*15,F20*7.5,G20*7.5,H20*7.5,I20*7.5,J20*7.5,K20*100,L20*20)</f>
        <v>1312.5</v>
      </c>
      <c r="N20" s="139"/>
      <c r="O20" s="139"/>
      <c r="P20" s="139"/>
    </row>
    <row r="21" spans="1:16" ht="12.75" customHeight="1">
      <c r="A21" s="223"/>
      <c r="B21" s="134" t="s">
        <v>24</v>
      </c>
      <c r="C21" s="86">
        <f>SUM(C16:C20)</f>
        <v>1412</v>
      </c>
      <c r="D21" s="86">
        <v>176</v>
      </c>
      <c r="E21" s="86">
        <f aca="true" t="shared" si="2" ref="E21:O21">SUM(E16:E20)</f>
        <v>49</v>
      </c>
      <c r="F21" s="86">
        <f t="shared" si="2"/>
        <v>449</v>
      </c>
      <c r="G21" s="86">
        <f t="shared" si="2"/>
        <v>5</v>
      </c>
      <c r="H21" s="86">
        <f t="shared" si="2"/>
        <v>175</v>
      </c>
      <c r="I21" s="86">
        <f t="shared" si="2"/>
        <v>0</v>
      </c>
      <c r="J21" s="86">
        <f t="shared" si="2"/>
        <v>225</v>
      </c>
      <c r="K21" s="86">
        <f t="shared" si="2"/>
        <v>2</v>
      </c>
      <c r="L21" s="135">
        <f t="shared" si="2"/>
        <v>6</v>
      </c>
      <c r="M21" s="136">
        <f t="shared" si="2"/>
        <v>27905</v>
      </c>
      <c r="N21" s="135">
        <f t="shared" si="2"/>
        <v>15</v>
      </c>
      <c r="O21" s="135">
        <f t="shared" si="2"/>
        <v>0</v>
      </c>
      <c r="P21" s="137">
        <f>SUM(M16:M20)-N21+O21</f>
        <v>27890</v>
      </c>
    </row>
    <row r="22" spans="1:16" ht="12.75" customHeight="1">
      <c r="A22" s="223">
        <v>43043</v>
      </c>
      <c r="B22" s="129" t="s">
        <v>19</v>
      </c>
      <c r="C22" s="11">
        <v>185</v>
      </c>
      <c r="D22" s="11"/>
      <c r="E22" s="11">
        <v>16</v>
      </c>
      <c r="F22" s="11">
        <v>69</v>
      </c>
      <c r="G22" s="115">
        <v>1</v>
      </c>
      <c r="H22" s="115">
        <v>43</v>
      </c>
      <c r="I22" s="115"/>
      <c r="J22" s="24">
        <v>39</v>
      </c>
      <c r="K22" s="24">
        <v>2</v>
      </c>
      <c r="L22" s="138">
        <v>3</v>
      </c>
      <c r="M22" s="83">
        <f>SUM(C22*15,F22*7.5,G22*7.5,H22*7.5,I22*7.5,J22*7.5,K22*100,L22*20)</f>
        <v>4175</v>
      </c>
      <c r="N22" s="139"/>
      <c r="O22" s="139"/>
      <c r="P22" s="139"/>
    </row>
    <row r="23" spans="1:16" ht="12.75" customHeight="1">
      <c r="A23" s="223"/>
      <c r="B23" s="129" t="s">
        <v>20</v>
      </c>
      <c r="C23" s="11">
        <v>325</v>
      </c>
      <c r="D23" s="11"/>
      <c r="E23" s="11">
        <v>12</v>
      </c>
      <c r="F23" s="11">
        <v>81</v>
      </c>
      <c r="G23" s="115">
        <v>8</v>
      </c>
      <c r="H23" s="115">
        <v>27</v>
      </c>
      <c r="I23" s="115">
        <v>2</v>
      </c>
      <c r="J23" s="24">
        <v>52</v>
      </c>
      <c r="K23" s="24">
        <v>1</v>
      </c>
      <c r="L23" s="140">
        <v>1</v>
      </c>
      <c r="M23" s="83">
        <f>SUM(C23*15,F23*7.5,G23*7.5,H23*7.5,I23*7.5,J23*7.5,K23*100,L23*20)</f>
        <v>6270</v>
      </c>
      <c r="N23" s="139"/>
      <c r="O23" s="139"/>
      <c r="P23" s="139"/>
    </row>
    <row r="24" spans="1:16" ht="12.75" customHeight="1">
      <c r="A24" s="223"/>
      <c r="B24" s="129" t="s">
        <v>21</v>
      </c>
      <c r="C24" s="11">
        <v>264</v>
      </c>
      <c r="D24" s="11"/>
      <c r="E24" s="11">
        <v>10</v>
      </c>
      <c r="F24" s="11">
        <v>89</v>
      </c>
      <c r="G24" s="115"/>
      <c r="H24" s="115">
        <v>29</v>
      </c>
      <c r="I24" s="115"/>
      <c r="J24" s="24">
        <v>52</v>
      </c>
      <c r="K24" s="24"/>
      <c r="L24" s="140"/>
      <c r="M24" s="83">
        <f>SUM(C24*15,F24*7.5,G24*7.5,H24*7.5,I24*7.5,J24*7.5,K24*100,L24*20)</f>
        <v>5235</v>
      </c>
      <c r="N24" s="139"/>
      <c r="O24" s="139"/>
      <c r="P24" s="139"/>
    </row>
    <row r="25" spans="1:16" ht="12.75" customHeight="1">
      <c r="A25" s="223"/>
      <c r="B25" s="129" t="s">
        <v>22</v>
      </c>
      <c r="C25" s="11">
        <v>191</v>
      </c>
      <c r="D25" s="11"/>
      <c r="E25" s="11">
        <v>5</v>
      </c>
      <c r="F25" s="11">
        <v>55</v>
      </c>
      <c r="G25" s="115">
        <v>5</v>
      </c>
      <c r="H25" s="115">
        <v>15</v>
      </c>
      <c r="I25" s="115"/>
      <c r="J25" s="24">
        <v>34</v>
      </c>
      <c r="K25" s="24"/>
      <c r="L25" s="140"/>
      <c r="M25" s="83">
        <f>SUM(C25*15,F25*7.5,G25*7.5,H25*7.5,I25*7.5,J25*7.5,K25*100,L25*20)</f>
        <v>3682.5</v>
      </c>
      <c r="N25" s="139"/>
      <c r="O25" s="139"/>
      <c r="P25" s="139"/>
    </row>
    <row r="26" spans="1:16" ht="12.75" customHeight="1">
      <c r="A26" s="223"/>
      <c r="B26" s="129" t="s">
        <v>23</v>
      </c>
      <c r="C26" s="11">
        <v>49</v>
      </c>
      <c r="D26" s="11"/>
      <c r="E26" s="11">
        <v>1</v>
      </c>
      <c r="F26" s="11">
        <v>6</v>
      </c>
      <c r="G26" s="115">
        <v>2</v>
      </c>
      <c r="H26" s="115">
        <v>5</v>
      </c>
      <c r="I26" s="115"/>
      <c r="J26" s="24">
        <v>9</v>
      </c>
      <c r="K26" s="24"/>
      <c r="L26" s="140"/>
      <c r="M26" s="83">
        <f>SUM(C26*15,F26*7.5,G26*7.5,H26*7.5,I26*7.5,J26*7.5,K26*100,L26*20)</f>
        <v>900</v>
      </c>
      <c r="N26" s="139"/>
      <c r="O26" s="139"/>
      <c r="P26" s="139"/>
    </row>
    <row r="27" spans="1:16" ht="12.75" customHeight="1">
      <c r="A27" s="223"/>
      <c r="B27" s="134" t="s">
        <v>24</v>
      </c>
      <c r="C27" s="86">
        <f>SUM(C22:C26)</f>
        <v>1014</v>
      </c>
      <c r="D27" s="86">
        <v>161</v>
      </c>
      <c r="E27" s="86">
        <f aca="true" t="shared" si="3" ref="E27:O27">SUM(E22:E26)</f>
        <v>44</v>
      </c>
      <c r="F27" s="86">
        <f t="shared" si="3"/>
        <v>300</v>
      </c>
      <c r="G27" s="86">
        <f t="shared" si="3"/>
        <v>16</v>
      </c>
      <c r="H27" s="86">
        <f t="shared" si="3"/>
        <v>119</v>
      </c>
      <c r="I27" s="86">
        <f t="shared" si="3"/>
        <v>2</v>
      </c>
      <c r="J27" s="86">
        <f t="shared" si="3"/>
        <v>186</v>
      </c>
      <c r="K27" s="86">
        <f t="shared" si="3"/>
        <v>3</v>
      </c>
      <c r="L27" s="135">
        <f t="shared" si="3"/>
        <v>4</v>
      </c>
      <c r="M27" s="136">
        <f t="shared" si="3"/>
        <v>20262.5</v>
      </c>
      <c r="N27" s="135">
        <f t="shared" si="3"/>
        <v>0</v>
      </c>
      <c r="O27" s="135">
        <f t="shared" si="3"/>
        <v>0</v>
      </c>
      <c r="P27" s="137">
        <f>SUM(M22:M26)-N27+O27</f>
        <v>20262.5</v>
      </c>
    </row>
    <row r="28" spans="1:16" ht="12.75" customHeight="1">
      <c r="A28" s="223">
        <v>43044</v>
      </c>
      <c r="B28" s="129" t="s">
        <v>19</v>
      </c>
      <c r="C28" s="80">
        <v>294</v>
      </c>
      <c r="D28" s="80"/>
      <c r="E28" s="80">
        <v>17</v>
      </c>
      <c r="F28" s="80">
        <v>101</v>
      </c>
      <c r="G28" s="80">
        <v>6</v>
      </c>
      <c r="H28" s="130">
        <v>44</v>
      </c>
      <c r="I28" s="130"/>
      <c r="J28" s="130">
        <v>47</v>
      </c>
      <c r="K28" s="82"/>
      <c r="L28" s="131"/>
      <c r="M28" s="83">
        <f>SUM(C28*15,F28*7.5,G28*7.5,H28*7.5,I28*7.5,J28*7.5,K28*100,L28*20)</f>
        <v>5895</v>
      </c>
      <c r="N28" s="132"/>
      <c r="O28" s="132"/>
      <c r="P28" s="132"/>
    </row>
    <row r="29" spans="1:16" ht="12.75" customHeight="1">
      <c r="A29" s="223"/>
      <c r="B29" s="129" t="s">
        <v>20</v>
      </c>
      <c r="C29" s="80">
        <v>464</v>
      </c>
      <c r="D29" s="80"/>
      <c r="E29" s="80">
        <v>3</v>
      </c>
      <c r="F29" s="80">
        <v>129</v>
      </c>
      <c r="G29" s="80">
        <v>7</v>
      </c>
      <c r="H29" s="130">
        <v>51</v>
      </c>
      <c r="I29" s="130"/>
      <c r="J29" s="130">
        <v>55</v>
      </c>
      <c r="K29" s="82"/>
      <c r="L29" s="131"/>
      <c r="M29" s="83">
        <f>SUM(C29*15,F29*7.5,G29*7.5,H29*7.5,I29*7.5,J29*7.5,K29*100,L29*20)</f>
        <v>8775</v>
      </c>
      <c r="N29" s="133"/>
      <c r="O29" s="133"/>
      <c r="P29" s="132"/>
    </row>
    <row r="30" spans="1:16" ht="14.25" customHeight="1">
      <c r="A30" s="223"/>
      <c r="B30" s="129" t="s">
        <v>21</v>
      </c>
      <c r="C30" s="80">
        <v>393</v>
      </c>
      <c r="D30" s="80"/>
      <c r="E30" s="80">
        <v>6</v>
      </c>
      <c r="F30" s="80">
        <v>120</v>
      </c>
      <c r="G30" s="80">
        <v>11</v>
      </c>
      <c r="H30" s="130">
        <v>62</v>
      </c>
      <c r="I30" s="130"/>
      <c r="J30" s="130">
        <v>94</v>
      </c>
      <c r="K30" s="82"/>
      <c r="L30" s="131"/>
      <c r="M30" s="83">
        <f>SUM(C30*15,F30*7.5,G30*7.5,H30*7.5,I30*7.5,J30*7.5,K30*100,L30*20)</f>
        <v>8047.5</v>
      </c>
      <c r="N30" s="133">
        <v>45</v>
      </c>
      <c r="O30" s="133"/>
      <c r="P30" s="132"/>
    </row>
    <row r="31" spans="1:16" ht="12.75" customHeight="1">
      <c r="A31" s="223"/>
      <c r="B31" s="129" t="s">
        <v>22</v>
      </c>
      <c r="C31" s="80">
        <v>211</v>
      </c>
      <c r="D31" s="80"/>
      <c r="E31" s="80">
        <v>18</v>
      </c>
      <c r="F31" s="80">
        <v>83</v>
      </c>
      <c r="G31" s="80"/>
      <c r="H31" s="130">
        <v>42</v>
      </c>
      <c r="I31" s="130"/>
      <c r="J31" s="130">
        <v>56</v>
      </c>
      <c r="K31" s="82"/>
      <c r="L31" s="131"/>
      <c r="M31" s="83">
        <f>SUM(C31*15,F31*7.5,G31*7.5,H31*7.5,I31*7.5,J31*7.5,K31*100,L31*20)</f>
        <v>4522.5</v>
      </c>
      <c r="N31" s="133"/>
      <c r="O31" s="133"/>
      <c r="P31" s="132"/>
    </row>
    <row r="32" spans="1:16" ht="12.75" customHeight="1">
      <c r="A32" s="223"/>
      <c r="B32" s="129" t="s">
        <v>23</v>
      </c>
      <c r="C32" s="80">
        <v>75</v>
      </c>
      <c r="D32" s="80"/>
      <c r="E32" s="80">
        <v>10</v>
      </c>
      <c r="F32" s="80">
        <v>15</v>
      </c>
      <c r="G32" s="80">
        <v>2</v>
      </c>
      <c r="H32" s="130">
        <v>21</v>
      </c>
      <c r="I32" s="130"/>
      <c r="J32" s="130">
        <v>19</v>
      </c>
      <c r="K32" s="82"/>
      <c r="L32" s="131"/>
      <c r="M32" s="83">
        <f>SUM(C32*15,F32*7.5,G32*7.5,H32*7.5,I32*7.5,J32*7.5,K32*100,L32*20)</f>
        <v>1552.5</v>
      </c>
      <c r="N32" s="133"/>
      <c r="O32" s="133"/>
      <c r="P32" s="132"/>
    </row>
    <row r="33" spans="1:16" ht="12.75" customHeight="1">
      <c r="A33" s="223"/>
      <c r="B33" s="134" t="s">
        <v>24</v>
      </c>
      <c r="C33" s="86">
        <f>SUM(C28:C32)</f>
        <v>1437</v>
      </c>
      <c r="D33" s="86">
        <v>166</v>
      </c>
      <c r="E33" s="86">
        <f aca="true" t="shared" si="4" ref="E33:O33">SUM(E28:E32)</f>
        <v>54</v>
      </c>
      <c r="F33" s="86">
        <f t="shared" si="4"/>
        <v>448</v>
      </c>
      <c r="G33" s="86">
        <f t="shared" si="4"/>
        <v>26</v>
      </c>
      <c r="H33" s="86">
        <f t="shared" si="4"/>
        <v>220</v>
      </c>
      <c r="I33" s="86">
        <f t="shared" si="4"/>
        <v>0</v>
      </c>
      <c r="J33" s="86">
        <f t="shared" si="4"/>
        <v>271</v>
      </c>
      <c r="K33" s="86">
        <f t="shared" si="4"/>
        <v>0</v>
      </c>
      <c r="L33" s="135">
        <f t="shared" si="4"/>
        <v>0</v>
      </c>
      <c r="M33" s="136">
        <f t="shared" si="4"/>
        <v>28792.5</v>
      </c>
      <c r="N33" s="135">
        <f t="shared" si="4"/>
        <v>45</v>
      </c>
      <c r="O33" s="135">
        <f t="shared" si="4"/>
        <v>0</v>
      </c>
      <c r="P33" s="137">
        <f>SUM(M28:M32)-N33+O33</f>
        <v>28747.5</v>
      </c>
    </row>
    <row r="34" spans="1:16" ht="12.75" customHeight="1">
      <c r="A34" s="242" t="s">
        <v>25</v>
      </c>
      <c r="B34" s="242"/>
      <c r="C34" s="89">
        <f aca="true" t="shared" si="5" ref="C34:P34">SUM(C9,C15,C21,C27,C33)</f>
        <v>5691</v>
      </c>
      <c r="D34" s="89">
        <f t="shared" si="5"/>
        <v>822</v>
      </c>
      <c r="E34" s="89">
        <f t="shared" si="5"/>
        <v>295</v>
      </c>
      <c r="F34" s="89">
        <f t="shared" si="5"/>
        <v>1598</v>
      </c>
      <c r="G34" s="89">
        <f t="shared" si="5"/>
        <v>54</v>
      </c>
      <c r="H34" s="89">
        <f t="shared" si="5"/>
        <v>670</v>
      </c>
      <c r="I34" s="89">
        <f t="shared" si="5"/>
        <v>2</v>
      </c>
      <c r="J34" s="89">
        <f t="shared" si="5"/>
        <v>929</v>
      </c>
      <c r="K34" s="89">
        <f t="shared" si="5"/>
        <v>5</v>
      </c>
      <c r="L34" s="89">
        <f t="shared" si="5"/>
        <v>10</v>
      </c>
      <c r="M34" s="37">
        <f t="shared" si="5"/>
        <v>110462.5</v>
      </c>
      <c r="N34" s="37">
        <f t="shared" si="5"/>
        <v>60</v>
      </c>
      <c r="O34" s="37">
        <f t="shared" si="5"/>
        <v>29</v>
      </c>
      <c r="P34" s="37">
        <f t="shared" si="5"/>
        <v>110431.5</v>
      </c>
    </row>
    <row r="35" spans="1:16" ht="12.75" customHeight="1">
      <c r="A35" s="223">
        <v>43045</v>
      </c>
      <c r="B35" s="129" t="s">
        <v>19</v>
      </c>
      <c r="C35" s="80">
        <v>116</v>
      </c>
      <c r="D35" s="80"/>
      <c r="E35" s="80">
        <v>3</v>
      </c>
      <c r="F35" s="80">
        <v>31</v>
      </c>
      <c r="G35" s="80"/>
      <c r="H35" s="130">
        <v>2</v>
      </c>
      <c r="I35" s="130"/>
      <c r="J35" s="130">
        <v>13</v>
      </c>
      <c r="K35" s="82"/>
      <c r="L35" s="131"/>
      <c r="M35" s="83">
        <f>SUM(C35*15,F35*7.5,G35*7.5,H35*7.5,I35*7.5,J35*7.5,K35*100,L35*20)</f>
        <v>2085</v>
      </c>
      <c r="N35" s="132"/>
      <c r="O35" s="132"/>
      <c r="P35" s="132"/>
    </row>
    <row r="36" spans="1:16" ht="12.75" customHeight="1">
      <c r="A36" s="223"/>
      <c r="B36" s="129" t="s">
        <v>20</v>
      </c>
      <c r="C36" s="80">
        <v>212</v>
      </c>
      <c r="D36" s="80"/>
      <c r="E36" s="80">
        <v>7</v>
      </c>
      <c r="F36" s="80">
        <v>19</v>
      </c>
      <c r="G36" s="80">
        <v>2</v>
      </c>
      <c r="H36" s="130">
        <v>6</v>
      </c>
      <c r="I36" s="130"/>
      <c r="J36" s="130">
        <v>16</v>
      </c>
      <c r="K36" s="82"/>
      <c r="L36" s="131"/>
      <c r="M36" s="83">
        <f>SUM(C36*15,F36*7.5,G36*7.5,H36*7.5,I36*7.5,J36*7.5,K36*100,L36*20)</f>
        <v>3502.5</v>
      </c>
      <c r="N36" s="133"/>
      <c r="O36" s="133">
        <v>6</v>
      </c>
      <c r="P36" s="132"/>
    </row>
    <row r="37" spans="1:16" ht="12.75" customHeight="1">
      <c r="A37" s="223"/>
      <c r="B37" s="129" t="s">
        <v>21</v>
      </c>
      <c r="C37" s="80"/>
      <c r="D37" s="80"/>
      <c r="E37" s="80"/>
      <c r="F37" s="80"/>
      <c r="G37" s="80"/>
      <c r="H37" s="130"/>
      <c r="I37" s="130"/>
      <c r="J37" s="130"/>
      <c r="K37" s="82"/>
      <c r="L37" s="131"/>
      <c r="M37" s="83">
        <f>SUM(C37*15,F37*7.5,G37*7.5,H37*7.5,I37*7.5,J37*7.5,K37*100,L37*20)</f>
        <v>0</v>
      </c>
      <c r="N37" s="133"/>
      <c r="O37" s="133"/>
      <c r="P37" s="132"/>
    </row>
    <row r="38" spans="1:16" ht="12.75" customHeight="1">
      <c r="A38" s="223"/>
      <c r="B38" s="129" t="s">
        <v>22</v>
      </c>
      <c r="C38" s="80">
        <v>145</v>
      </c>
      <c r="D38" s="80"/>
      <c r="E38" s="80">
        <v>1</v>
      </c>
      <c r="F38" s="80">
        <v>50</v>
      </c>
      <c r="G38" s="80"/>
      <c r="H38" s="130">
        <v>12</v>
      </c>
      <c r="I38" s="130"/>
      <c r="J38" s="130">
        <v>10</v>
      </c>
      <c r="K38" s="82"/>
      <c r="L38" s="131"/>
      <c r="M38" s="83">
        <f>SUM(C38*15,F38*7.5,G38*7.5,H38*7.5,I38*7.5,J38*7.5,K38*100,L38*20)</f>
        <v>2715</v>
      </c>
      <c r="N38" s="133"/>
      <c r="O38" s="133"/>
      <c r="P38" s="132"/>
    </row>
    <row r="39" spans="1:16" ht="12.75" customHeight="1">
      <c r="A39" s="223"/>
      <c r="B39" s="129" t="s">
        <v>23</v>
      </c>
      <c r="C39" s="80">
        <v>37</v>
      </c>
      <c r="D39" s="80"/>
      <c r="E39" s="80">
        <v>3</v>
      </c>
      <c r="F39" s="80">
        <v>11</v>
      </c>
      <c r="G39" s="80"/>
      <c r="H39" s="130">
        <v>2</v>
      </c>
      <c r="I39" s="130"/>
      <c r="J39" s="130">
        <v>1</v>
      </c>
      <c r="K39" s="82"/>
      <c r="L39" s="131"/>
      <c r="M39" s="83">
        <f>SUM(C39*15,F39*7.5,G39*7.5,H39*7.5,I39*7.5,J39*7.5,K39*100,L39*20)</f>
        <v>660</v>
      </c>
      <c r="N39" s="133"/>
      <c r="O39" s="133"/>
      <c r="P39" s="132"/>
    </row>
    <row r="40" spans="1:16" ht="12.75" customHeight="1">
      <c r="A40" s="223"/>
      <c r="B40" s="134" t="s">
        <v>24</v>
      </c>
      <c r="C40" s="86">
        <f>SUM(C35:C39)</f>
        <v>510</v>
      </c>
      <c r="D40" s="86">
        <v>47</v>
      </c>
      <c r="E40" s="86">
        <f aca="true" t="shared" si="6" ref="E40:O40">SUM(E35:E39)</f>
        <v>14</v>
      </c>
      <c r="F40" s="86">
        <f t="shared" si="6"/>
        <v>111</v>
      </c>
      <c r="G40" s="86">
        <f t="shared" si="6"/>
        <v>2</v>
      </c>
      <c r="H40" s="86">
        <f t="shared" si="6"/>
        <v>22</v>
      </c>
      <c r="I40" s="86">
        <f t="shared" si="6"/>
        <v>0</v>
      </c>
      <c r="J40" s="86">
        <f t="shared" si="6"/>
        <v>40</v>
      </c>
      <c r="K40" s="86">
        <f t="shared" si="6"/>
        <v>0</v>
      </c>
      <c r="L40" s="135">
        <f t="shared" si="6"/>
        <v>0</v>
      </c>
      <c r="M40" s="136">
        <f t="shared" si="6"/>
        <v>8962.5</v>
      </c>
      <c r="N40" s="135">
        <f t="shared" si="6"/>
        <v>0</v>
      </c>
      <c r="O40" s="135">
        <f t="shared" si="6"/>
        <v>6</v>
      </c>
      <c r="P40" s="137">
        <f>SUM(M35:M39)-N40+O40</f>
        <v>8968.5</v>
      </c>
    </row>
    <row r="41" spans="1:16" ht="12.75" customHeight="1">
      <c r="A41" s="223">
        <v>43046</v>
      </c>
      <c r="B41" s="129" t="s">
        <v>19</v>
      </c>
      <c r="C41" s="80">
        <v>113</v>
      </c>
      <c r="D41" s="80"/>
      <c r="E41" s="80">
        <v>42</v>
      </c>
      <c r="F41" s="80">
        <v>77</v>
      </c>
      <c r="G41" s="80"/>
      <c r="H41" s="130"/>
      <c r="I41" s="130">
        <v>11</v>
      </c>
      <c r="J41" s="130">
        <v>32</v>
      </c>
      <c r="K41" s="82"/>
      <c r="L41" s="131"/>
      <c r="M41" s="83">
        <f>SUM(C41*15,F41*7.5,G41*7.5,H41*7.5,I41*7.5,J41*7.5,K41*100,L41*20)</f>
        <v>2595</v>
      </c>
      <c r="N41" s="132">
        <v>22.5</v>
      </c>
      <c r="O41" s="132"/>
      <c r="P41" s="132"/>
    </row>
    <row r="42" spans="1:16" ht="12.75" customHeight="1">
      <c r="A42" s="223"/>
      <c r="B42" s="129" t="s">
        <v>20</v>
      </c>
      <c r="C42" s="80">
        <v>135</v>
      </c>
      <c r="D42" s="130"/>
      <c r="E42" s="80">
        <v>5</v>
      </c>
      <c r="F42" s="80">
        <v>42</v>
      </c>
      <c r="G42" s="80"/>
      <c r="H42" s="130">
        <v>6</v>
      </c>
      <c r="I42" s="130"/>
      <c r="J42" s="130">
        <v>18</v>
      </c>
      <c r="K42" s="82"/>
      <c r="L42" s="131"/>
      <c r="M42" s="83">
        <f>SUM(C42*15,F42*7.5,G42*7.5,H42*7.5,I42*7.5,J42*7.5,K42*100,L42*20)</f>
        <v>2520</v>
      </c>
      <c r="N42" s="133"/>
      <c r="O42" s="133"/>
      <c r="P42" s="132"/>
    </row>
    <row r="43" spans="1:16" ht="14.25" customHeight="1">
      <c r="A43" s="223"/>
      <c r="B43" s="129" t="s">
        <v>21</v>
      </c>
      <c r="C43" s="80">
        <v>60</v>
      </c>
      <c r="D43" s="80"/>
      <c r="E43" s="80">
        <v>16</v>
      </c>
      <c r="F43" s="80">
        <v>3</v>
      </c>
      <c r="G43" s="80"/>
      <c r="H43" s="130"/>
      <c r="I43" s="130"/>
      <c r="J43" s="130">
        <v>11</v>
      </c>
      <c r="K43" s="82"/>
      <c r="L43" s="131"/>
      <c r="M43" s="83">
        <f>SUM(C43*15,F43*7.5,G43*7.5,H43*7.5,I43*7.5,J43*7.5,K43*100,L43*20)</f>
        <v>1005</v>
      </c>
      <c r="N43" s="133"/>
      <c r="O43" s="133"/>
      <c r="P43" s="132"/>
    </row>
    <row r="44" spans="1:16" ht="12.75" customHeight="1">
      <c r="A44" s="223"/>
      <c r="B44" s="129" t="s">
        <v>22</v>
      </c>
      <c r="C44" s="80">
        <v>80</v>
      </c>
      <c r="D44" s="80"/>
      <c r="E44" s="80">
        <v>5</v>
      </c>
      <c r="F44" s="80">
        <v>26</v>
      </c>
      <c r="G44" s="80"/>
      <c r="H44" s="130">
        <v>7</v>
      </c>
      <c r="I44" s="130"/>
      <c r="J44" s="130">
        <v>8</v>
      </c>
      <c r="K44" s="82"/>
      <c r="L44" s="131"/>
      <c r="M44" s="83">
        <f>SUM(C44*15,F44*7.5,G44*7.5,H44*7.5,I44*7.5,J44*7.5,K44*100,L44*20)</f>
        <v>1507.5</v>
      </c>
      <c r="N44" s="133"/>
      <c r="O44" s="133"/>
      <c r="P44" s="132"/>
    </row>
    <row r="45" spans="1:16" ht="12.75" customHeight="1">
      <c r="A45" s="223"/>
      <c r="B45" s="129" t="s">
        <v>23</v>
      </c>
      <c r="C45" s="80">
        <v>30</v>
      </c>
      <c r="D45" s="80"/>
      <c r="E45" s="80">
        <v>31</v>
      </c>
      <c r="F45" s="80">
        <v>6</v>
      </c>
      <c r="G45" s="80"/>
      <c r="H45" s="130">
        <v>1</v>
      </c>
      <c r="I45" s="130"/>
      <c r="J45" s="130">
        <v>5</v>
      </c>
      <c r="K45" s="82"/>
      <c r="L45" s="131"/>
      <c r="M45" s="83">
        <f>SUM(C45*15,F45*7.5,G45*7.5,H45*7.5,I45*7.5,J45*7.5,K45*100,L45*20)</f>
        <v>540</v>
      </c>
      <c r="N45" s="133"/>
      <c r="O45" s="133"/>
      <c r="P45" s="132"/>
    </row>
    <row r="46" spans="1:16" ht="12.75" customHeight="1">
      <c r="A46" s="223"/>
      <c r="B46" s="134" t="s">
        <v>24</v>
      </c>
      <c r="C46" s="86">
        <f>SUM(C41:C45)</f>
        <v>418</v>
      </c>
      <c r="D46" s="86">
        <v>155</v>
      </c>
      <c r="E46" s="86">
        <f aca="true" t="shared" si="7" ref="E46:O46">SUM(E41:E45)</f>
        <v>99</v>
      </c>
      <c r="F46" s="86">
        <f t="shared" si="7"/>
        <v>154</v>
      </c>
      <c r="G46" s="86">
        <f t="shared" si="7"/>
        <v>0</v>
      </c>
      <c r="H46" s="86">
        <f t="shared" si="7"/>
        <v>14</v>
      </c>
      <c r="I46" s="86">
        <f t="shared" si="7"/>
        <v>11</v>
      </c>
      <c r="J46" s="86">
        <f t="shared" si="7"/>
        <v>74</v>
      </c>
      <c r="K46" s="86">
        <f t="shared" si="7"/>
        <v>0</v>
      </c>
      <c r="L46" s="135">
        <f t="shared" si="7"/>
        <v>0</v>
      </c>
      <c r="M46" s="136">
        <f t="shared" si="7"/>
        <v>8167.5</v>
      </c>
      <c r="N46" s="135">
        <f t="shared" si="7"/>
        <v>22.5</v>
      </c>
      <c r="O46" s="135">
        <f t="shared" si="7"/>
        <v>0</v>
      </c>
      <c r="P46" s="137">
        <f>SUM(M41:M45)-N46+O46</f>
        <v>8145</v>
      </c>
    </row>
    <row r="47" spans="1:16" ht="12.75" customHeight="1">
      <c r="A47" s="223">
        <v>43047</v>
      </c>
      <c r="B47" s="129" t="s">
        <v>19</v>
      </c>
      <c r="C47" s="11">
        <v>42</v>
      </c>
      <c r="D47" s="11"/>
      <c r="E47" s="11">
        <v>44</v>
      </c>
      <c r="F47" s="11">
        <v>57</v>
      </c>
      <c r="G47" s="115"/>
      <c r="H47" s="115">
        <v>1</v>
      </c>
      <c r="I47" s="115"/>
      <c r="J47" s="24">
        <v>12</v>
      </c>
      <c r="K47" s="24"/>
      <c r="L47" s="138"/>
      <c r="M47" s="83">
        <f>SUM(C47*15,F47*7.5,G47*7.5,H47*7.5,I47*7.5,J47*7.5,K47*100,L47*20)</f>
        <v>1155</v>
      </c>
      <c r="N47" s="139"/>
      <c r="O47" s="139"/>
      <c r="P47" s="139"/>
    </row>
    <row r="48" spans="1:16" ht="14.25" customHeight="1">
      <c r="A48" s="223"/>
      <c r="B48" s="129" t="s">
        <v>20</v>
      </c>
      <c r="C48" s="11">
        <v>122</v>
      </c>
      <c r="D48" s="11"/>
      <c r="E48" s="11">
        <v>34</v>
      </c>
      <c r="F48" s="11">
        <v>38</v>
      </c>
      <c r="G48" s="115"/>
      <c r="H48" s="115">
        <v>6</v>
      </c>
      <c r="I48" s="115"/>
      <c r="J48" s="24">
        <v>19</v>
      </c>
      <c r="K48" s="24"/>
      <c r="L48" s="140"/>
      <c r="M48" s="83">
        <f>SUM(C48*15,F48*7.5,G48*7.5,H48*7.5,I48*7.5,J48*7.5,K48*100,L48*20)</f>
        <v>2302.5</v>
      </c>
      <c r="N48" s="139"/>
      <c r="O48" s="139"/>
      <c r="P48" s="139"/>
    </row>
    <row r="49" spans="1:16" ht="12.75" customHeight="1">
      <c r="A49" s="223"/>
      <c r="B49" s="129" t="s">
        <v>21</v>
      </c>
      <c r="C49" s="11">
        <v>108</v>
      </c>
      <c r="D49" s="11"/>
      <c r="E49" s="11">
        <v>76</v>
      </c>
      <c r="F49" s="11">
        <v>160</v>
      </c>
      <c r="G49" s="115"/>
      <c r="H49" s="115">
        <v>5</v>
      </c>
      <c r="I49" s="115"/>
      <c r="J49" s="24">
        <v>25</v>
      </c>
      <c r="K49" s="24"/>
      <c r="L49" s="140"/>
      <c r="M49" s="83">
        <f>SUM(C49*15,F49*7.5,G49*7.5,H49*7.5,I49*7.5,J49*7.5,K49*100,L49*20)</f>
        <v>3045</v>
      </c>
      <c r="N49" s="139"/>
      <c r="O49" s="139"/>
      <c r="P49" s="139"/>
    </row>
    <row r="50" spans="1:16" ht="12.75" customHeight="1">
      <c r="A50" s="223"/>
      <c r="B50" s="129" t="s">
        <v>22</v>
      </c>
      <c r="C50" s="11">
        <v>81</v>
      </c>
      <c r="D50" s="11"/>
      <c r="E50" s="11">
        <v>5</v>
      </c>
      <c r="F50" s="11">
        <v>17</v>
      </c>
      <c r="G50" s="115"/>
      <c r="H50" s="115">
        <v>2</v>
      </c>
      <c r="I50" s="115"/>
      <c r="J50" s="24">
        <v>12</v>
      </c>
      <c r="K50" s="24"/>
      <c r="L50" s="140"/>
      <c r="M50" s="83">
        <f>SUM(C50*15,F50*7.5,G50*7.5,H50*7.5,I50*7.5,J50*7.5,K50*100,L50*20)</f>
        <v>1447.5</v>
      </c>
      <c r="N50" s="139"/>
      <c r="O50" s="139"/>
      <c r="P50" s="139"/>
    </row>
    <row r="51" spans="1:16" ht="12.75" customHeight="1">
      <c r="A51" s="223"/>
      <c r="B51" s="129" t="s">
        <v>23</v>
      </c>
      <c r="C51" s="11">
        <v>20</v>
      </c>
      <c r="D51" s="11"/>
      <c r="E51" s="11">
        <v>8</v>
      </c>
      <c r="F51" s="11">
        <v>7</v>
      </c>
      <c r="G51" s="115"/>
      <c r="H51" s="115"/>
      <c r="I51" s="115"/>
      <c r="J51" s="24">
        <v>3</v>
      </c>
      <c r="K51" s="24"/>
      <c r="L51" s="140"/>
      <c r="M51" s="83">
        <f>SUM(C51*15,F51*7.5,G51*7.5,H51*7.5,I51*7.5,J51*7.5,K51*100,L51*20)</f>
        <v>375</v>
      </c>
      <c r="N51" s="139"/>
      <c r="O51" s="139"/>
      <c r="P51" s="139"/>
    </row>
    <row r="52" spans="1:16" ht="12.75" customHeight="1">
      <c r="A52" s="223"/>
      <c r="B52" s="134" t="s">
        <v>24</v>
      </c>
      <c r="C52" s="86">
        <f>SUM(C47:C51)</f>
        <v>373</v>
      </c>
      <c r="D52" s="86">
        <v>107</v>
      </c>
      <c r="E52" s="86">
        <f aca="true" t="shared" si="8" ref="E52:O52">SUM(E47:E51)</f>
        <v>167</v>
      </c>
      <c r="F52" s="86">
        <f t="shared" si="8"/>
        <v>279</v>
      </c>
      <c r="G52" s="86">
        <f t="shared" si="8"/>
        <v>0</v>
      </c>
      <c r="H52" s="86">
        <f t="shared" si="8"/>
        <v>14</v>
      </c>
      <c r="I52" s="86">
        <f t="shared" si="8"/>
        <v>0</v>
      </c>
      <c r="J52" s="86">
        <f t="shared" si="8"/>
        <v>71</v>
      </c>
      <c r="K52" s="86">
        <f t="shared" si="8"/>
        <v>0</v>
      </c>
      <c r="L52" s="135">
        <f t="shared" si="8"/>
        <v>0</v>
      </c>
      <c r="M52" s="136">
        <f t="shared" si="8"/>
        <v>8325</v>
      </c>
      <c r="N52" s="135">
        <f t="shared" si="8"/>
        <v>0</v>
      </c>
      <c r="O52" s="135">
        <f t="shared" si="8"/>
        <v>0</v>
      </c>
      <c r="P52" s="137">
        <f>SUM(M47:M51)-N52+O52</f>
        <v>8325</v>
      </c>
    </row>
    <row r="53" spans="1:16" ht="14.25" customHeight="1">
      <c r="A53" s="223">
        <v>43048</v>
      </c>
      <c r="B53" s="129" t="s">
        <v>19</v>
      </c>
      <c r="C53" s="11">
        <v>60</v>
      </c>
      <c r="D53" s="11"/>
      <c r="E53" s="11">
        <v>13</v>
      </c>
      <c r="F53" s="11">
        <v>13</v>
      </c>
      <c r="G53" s="115">
        <v>2</v>
      </c>
      <c r="H53" s="115">
        <v>6</v>
      </c>
      <c r="I53" s="115"/>
      <c r="J53" s="24">
        <v>23</v>
      </c>
      <c r="K53" s="24"/>
      <c r="L53" s="138">
        <v>1</v>
      </c>
      <c r="M53" s="83">
        <f>SUM(C53*15,F53*7.5,G53*7.5,H53*7.5,I53*7.5,J53*7.5,K53*100,L53*20)</f>
        <v>1250</v>
      </c>
      <c r="N53" s="139"/>
      <c r="O53" s="139"/>
      <c r="P53" s="139"/>
    </row>
    <row r="54" spans="1:16" ht="14.25" customHeight="1">
      <c r="A54" s="223"/>
      <c r="B54" s="129" t="s">
        <v>20</v>
      </c>
      <c r="C54" s="11">
        <v>106</v>
      </c>
      <c r="D54" s="11"/>
      <c r="E54" s="11">
        <v>11</v>
      </c>
      <c r="F54" s="11">
        <v>15</v>
      </c>
      <c r="G54" s="115">
        <v>2</v>
      </c>
      <c r="H54" s="115">
        <v>3</v>
      </c>
      <c r="I54" s="115">
        <v>0</v>
      </c>
      <c r="J54" s="24">
        <v>34</v>
      </c>
      <c r="K54" s="24">
        <v>1</v>
      </c>
      <c r="L54" s="140">
        <v>1</v>
      </c>
      <c r="M54" s="83">
        <f>SUM(C54*15,F54*7.5,G54*7.5,H54*7.5,I54*7.5,J54*7.5,K54*100,L54*20)</f>
        <v>2115</v>
      </c>
      <c r="N54" s="139"/>
      <c r="O54" s="139"/>
      <c r="P54" s="139"/>
    </row>
    <row r="55" spans="1:16" ht="14.25" customHeight="1">
      <c r="A55" s="223"/>
      <c r="B55" s="129" t="s">
        <v>21</v>
      </c>
      <c r="C55" s="11">
        <v>128</v>
      </c>
      <c r="D55" s="11"/>
      <c r="E55" s="11">
        <v>49</v>
      </c>
      <c r="F55" s="11">
        <v>60</v>
      </c>
      <c r="G55" s="115"/>
      <c r="H55" s="115">
        <v>7</v>
      </c>
      <c r="I55" s="115"/>
      <c r="J55" s="24">
        <v>23</v>
      </c>
      <c r="K55" s="24"/>
      <c r="L55" s="140"/>
      <c r="M55" s="83">
        <f>SUM(C55*15,F55*7.5,G55*7.5,H55*7.5,I55*7.5,J55*7.5,K55*100,L55*20)</f>
        <v>2595</v>
      </c>
      <c r="N55" s="139"/>
      <c r="O55" s="139"/>
      <c r="P55" s="139"/>
    </row>
    <row r="56" spans="1:16" ht="14.25" customHeight="1">
      <c r="A56" s="223"/>
      <c r="B56" s="129" t="s">
        <v>22</v>
      </c>
      <c r="C56" s="11">
        <v>83</v>
      </c>
      <c r="D56" s="11"/>
      <c r="E56" s="11">
        <v>2</v>
      </c>
      <c r="F56" s="11">
        <v>29</v>
      </c>
      <c r="G56" s="115"/>
      <c r="H56" s="115">
        <v>7</v>
      </c>
      <c r="I56" s="115"/>
      <c r="J56" s="24">
        <v>19</v>
      </c>
      <c r="K56" s="24"/>
      <c r="L56" s="140"/>
      <c r="M56" s="83">
        <f>SUM(C56*15,F56*7.5,G56*7.5,H56*7.5,I56*7.5,J56*7.5,K56*100,L56*20)</f>
        <v>1657.5</v>
      </c>
      <c r="N56" s="139"/>
      <c r="O56" s="139"/>
      <c r="P56" s="139"/>
    </row>
    <row r="57" spans="1:16" ht="14.25" customHeight="1">
      <c r="A57" s="223"/>
      <c r="B57" s="129" t="s">
        <v>23</v>
      </c>
      <c r="C57" s="11">
        <v>20</v>
      </c>
      <c r="D57" s="11"/>
      <c r="E57" s="11">
        <v>3</v>
      </c>
      <c r="F57" s="11">
        <v>6</v>
      </c>
      <c r="G57" s="115"/>
      <c r="H57" s="115">
        <v>1</v>
      </c>
      <c r="I57" s="115"/>
      <c r="J57" s="24">
        <v>3</v>
      </c>
      <c r="K57" s="24"/>
      <c r="L57" s="140"/>
      <c r="M57" s="83">
        <f>SUM(C57*15,F57*7.5,G57*7.5,H57*7.5,I57*7.5,J57*7.5,K57*100,L57*20)</f>
        <v>375</v>
      </c>
      <c r="N57" s="139"/>
      <c r="O57" s="139"/>
      <c r="P57" s="139"/>
    </row>
    <row r="58" spans="1:16" ht="12.75" customHeight="1">
      <c r="A58" s="223"/>
      <c r="B58" s="134" t="s">
        <v>24</v>
      </c>
      <c r="C58" s="86">
        <f>SUM(C53:C57)</f>
        <v>397</v>
      </c>
      <c r="D58" s="86">
        <v>155</v>
      </c>
      <c r="E58" s="86">
        <f aca="true" t="shared" si="9" ref="E58:O58">SUM(E53:E57)</f>
        <v>78</v>
      </c>
      <c r="F58" s="86">
        <f t="shared" si="9"/>
        <v>123</v>
      </c>
      <c r="G58" s="86">
        <f t="shared" si="9"/>
        <v>4</v>
      </c>
      <c r="H58" s="86">
        <f t="shared" si="9"/>
        <v>24</v>
      </c>
      <c r="I58" s="86">
        <f t="shared" si="9"/>
        <v>0</v>
      </c>
      <c r="J58" s="86">
        <f t="shared" si="9"/>
        <v>102</v>
      </c>
      <c r="K58" s="86">
        <f t="shared" si="9"/>
        <v>1</v>
      </c>
      <c r="L58" s="135">
        <f t="shared" si="9"/>
        <v>2</v>
      </c>
      <c r="M58" s="136">
        <f t="shared" si="9"/>
        <v>7992.5</v>
      </c>
      <c r="N58" s="135">
        <f t="shared" si="9"/>
        <v>0</v>
      </c>
      <c r="O58" s="135">
        <f t="shared" si="9"/>
        <v>0</v>
      </c>
      <c r="P58" s="137">
        <f>SUM(M53:M57)-N58+O58</f>
        <v>7992.5</v>
      </c>
    </row>
    <row r="59" spans="1:16" ht="12.75" customHeight="1">
      <c r="A59" s="223">
        <v>43049</v>
      </c>
      <c r="B59" s="129" t="s">
        <v>19</v>
      </c>
      <c r="C59" s="80">
        <v>126</v>
      </c>
      <c r="D59" s="80"/>
      <c r="E59" s="80">
        <v>103</v>
      </c>
      <c r="F59" s="80">
        <v>46</v>
      </c>
      <c r="G59" s="80">
        <v>3</v>
      </c>
      <c r="H59" s="130">
        <v>5</v>
      </c>
      <c r="I59" s="130"/>
      <c r="J59" s="130">
        <v>45</v>
      </c>
      <c r="K59" s="82">
        <v>1</v>
      </c>
      <c r="L59" s="131">
        <v>2</v>
      </c>
      <c r="M59" s="83">
        <f>SUM(C59*15,F59*7.5,G59*7.5,H59*7.5,I59*7.5,J59*7.5,K59*100,L59*20)</f>
        <v>2772.5</v>
      </c>
      <c r="N59" s="132"/>
      <c r="O59" s="132"/>
      <c r="P59" s="132"/>
    </row>
    <row r="60" spans="1:16" ht="12.75" customHeight="1">
      <c r="A60" s="223"/>
      <c r="B60" s="129" t="s">
        <v>20</v>
      </c>
      <c r="C60" s="80">
        <v>129</v>
      </c>
      <c r="D60" s="80"/>
      <c r="E60" s="80">
        <v>13</v>
      </c>
      <c r="F60" s="80">
        <v>25</v>
      </c>
      <c r="G60" s="80">
        <v>2</v>
      </c>
      <c r="H60" s="130">
        <v>8</v>
      </c>
      <c r="I60" s="130"/>
      <c r="J60" s="130">
        <v>17</v>
      </c>
      <c r="K60" s="82"/>
      <c r="L60" s="131"/>
      <c r="M60" s="83">
        <f>SUM(C60*15,F60*7.5,G60*7.5,H60*7.5,I60*7.5,J60*7.5,K60*100,L60*20)</f>
        <v>2325</v>
      </c>
      <c r="N60" s="133"/>
      <c r="O60" s="133"/>
      <c r="P60" s="132"/>
    </row>
    <row r="61" spans="1:16" ht="12.75" customHeight="1">
      <c r="A61" s="223"/>
      <c r="B61" s="129" t="s">
        <v>21</v>
      </c>
      <c r="C61" s="80">
        <v>164</v>
      </c>
      <c r="D61" s="80"/>
      <c r="E61" s="80">
        <v>91</v>
      </c>
      <c r="F61" s="80">
        <v>67</v>
      </c>
      <c r="G61" s="80">
        <v>4</v>
      </c>
      <c r="H61" s="130">
        <v>7</v>
      </c>
      <c r="I61" s="130"/>
      <c r="J61" s="130">
        <v>42</v>
      </c>
      <c r="K61" s="82"/>
      <c r="L61" s="131"/>
      <c r="M61" s="83">
        <f>SUM(C61*15,F61*7.5,G61*7.5,H61*7.5,I61*7.5,J61*7.5,K61*100,L61*20)</f>
        <v>3360</v>
      </c>
      <c r="N61" s="133"/>
      <c r="O61" s="133"/>
      <c r="P61" s="132"/>
    </row>
    <row r="62" spans="1:16" ht="12.75" customHeight="1">
      <c r="A62" s="223"/>
      <c r="B62" s="129" t="s">
        <v>22</v>
      </c>
      <c r="C62" s="80">
        <v>61</v>
      </c>
      <c r="D62" s="80"/>
      <c r="E62" s="80"/>
      <c r="F62" s="80">
        <v>32</v>
      </c>
      <c r="G62" s="80"/>
      <c r="H62" s="130">
        <v>8</v>
      </c>
      <c r="I62" s="130"/>
      <c r="J62" s="130">
        <v>16</v>
      </c>
      <c r="K62" s="82"/>
      <c r="L62" s="131"/>
      <c r="M62" s="83">
        <f>SUM(C62*15,F62*7.5,G62*7.5,H62*7.5,I62*7.5,J62*7.5,K62*100,L62*20)</f>
        <v>1335</v>
      </c>
      <c r="N62" s="133"/>
      <c r="O62" s="133"/>
      <c r="P62" s="132"/>
    </row>
    <row r="63" spans="1:16" ht="12.75" customHeight="1">
      <c r="A63" s="223"/>
      <c r="B63" s="129" t="s">
        <v>23</v>
      </c>
      <c r="C63" s="80">
        <v>29</v>
      </c>
      <c r="D63" s="80"/>
      <c r="E63" s="80">
        <v>7</v>
      </c>
      <c r="F63" s="80">
        <v>12</v>
      </c>
      <c r="G63" s="80"/>
      <c r="H63" s="130">
        <v>5</v>
      </c>
      <c r="I63" s="130"/>
      <c r="J63" s="130">
        <v>7</v>
      </c>
      <c r="K63" s="82"/>
      <c r="L63" s="131"/>
      <c r="M63" s="83">
        <f>SUM(C63*15,F63*7.5,G63*7.5,H63*7.5,I63*7.5,J63*7.5,K63*100,L63*20)</f>
        <v>615</v>
      </c>
      <c r="N63" s="133"/>
      <c r="O63" s="133"/>
      <c r="P63" s="132"/>
    </row>
    <row r="64" spans="1:16" ht="12.75" customHeight="1">
      <c r="A64" s="223"/>
      <c r="B64" s="134" t="s">
        <v>24</v>
      </c>
      <c r="C64" s="86">
        <f>SUM(C59:C63)</f>
        <v>509</v>
      </c>
      <c r="D64" s="86">
        <v>144</v>
      </c>
      <c r="E64" s="86">
        <f aca="true" t="shared" si="10" ref="E64:O64">SUM(E59:E63)</f>
        <v>214</v>
      </c>
      <c r="F64" s="86">
        <f t="shared" si="10"/>
        <v>182</v>
      </c>
      <c r="G64" s="86">
        <f t="shared" si="10"/>
        <v>9</v>
      </c>
      <c r="H64" s="86">
        <f t="shared" si="10"/>
        <v>33</v>
      </c>
      <c r="I64" s="86">
        <f t="shared" si="10"/>
        <v>0</v>
      </c>
      <c r="J64" s="86">
        <f t="shared" si="10"/>
        <v>127</v>
      </c>
      <c r="K64" s="86">
        <f t="shared" si="10"/>
        <v>1</v>
      </c>
      <c r="L64" s="135">
        <f t="shared" si="10"/>
        <v>2</v>
      </c>
      <c r="M64" s="136">
        <f t="shared" si="10"/>
        <v>10407.5</v>
      </c>
      <c r="N64" s="135">
        <f t="shared" si="10"/>
        <v>0</v>
      </c>
      <c r="O64" s="135">
        <f t="shared" si="10"/>
        <v>0</v>
      </c>
      <c r="P64" s="137">
        <f>SUM(M59:M63)-N64+O64</f>
        <v>10407.5</v>
      </c>
    </row>
    <row r="65" spans="1:16" ht="12.75" customHeight="1">
      <c r="A65" s="223">
        <v>43050</v>
      </c>
      <c r="B65" s="129" t="s">
        <v>19</v>
      </c>
      <c r="C65" s="80">
        <v>75</v>
      </c>
      <c r="D65" s="80">
        <v>0</v>
      </c>
      <c r="E65" s="80">
        <v>7</v>
      </c>
      <c r="F65" s="80">
        <v>6</v>
      </c>
      <c r="G65" s="80"/>
      <c r="H65" s="130">
        <v>2</v>
      </c>
      <c r="I65" s="130"/>
      <c r="J65" s="130">
        <v>3</v>
      </c>
      <c r="K65" s="82"/>
      <c r="L65" s="131"/>
      <c r="M65" s="83">
        <f>SUM(C65*15,F65*7.5,G65*7.5,H65*7.5,I65*7.5,J65*7.5,K65*100,L65*20)</f>
        <v>1207.5</v>
      </c>
      <c r="N65" s="132"/>
      <c r="O65" s="132"/>
      <c r="P65" s="132"/>
    </row>
    <row r="66" spans="1:16" ht="14.25" customHeight="1">
      <c r="A66" s="223"/>
      <c r="B66" s="129" t="s">
        <v>20</v>
      </c>
      <c r="C66" s="80">
        <v>100</v>
      </c>
      <c r="D66" s="80"/>
      <c r="E66" s="80">
        <v>19</v>
      </c>
      <c r="F66" s="80">
        <v>12</v>
      </c>
      <c r="G66" s="80"/>
      <c r="H66" s="130">
        <v>4</v>
      </c>
      <c r="I66" s="130"/>
      <c r="J66" s="130">
        <v>16</v>
      </c>
      <c r="K66" s="82"/>
      <c r="L66" s="131"/>
      <c r="M66" s="83">
        <f>SUM(C66*15,F66*7.5,G66*7.5,H66*7.5,I66*7.5,J66*7.5,K66*100,L66*20)</f>
        <v>1740</v>
      </c>
      <c r="N66" s="133"/>
      <c r="O66" s="133"/>
      <c r="P66" s="132"/>
    </row>
    <row r="67" spans="1:16" ht="12.75" customHeight="1">
      <c r="A67" s="223"/>
      <c r="B67" s="129" t="s">
        <v>21</v>
      </c>
      <c r="C67" s="80">
        <v>94</v>
      </c>
      <c r="D67" s="80"/>
      <c r="E67" s="80">
        <v>40</v>
      </c>
      <c r="F67" s="80">
        <v>9</v>
      </c>
      <c r="G67" s="80"/>
      <c r="H67" s="130">
        <v>2</v>
      </c>
      <c r="I67" s="130"/>
      <c r="J67" s="130">
        <v>9</v>
      </c>
      <c r="K67" s="82">
        <v>0</v>
      </c>
      <c r="L67" s="131"/>
      <c r="M67" s="83">
        <f>SUM(C67*15,F67*7.5,G67*7.5,H67*7.5,I67*7.5,J67*7.5,K67*100,L67*20)</f>
        <v>1560</v>
      </c>
      <c r="N67" s="133"/>
      <c r="O67" s="133"/>
      <c r="P67" s="132"/>
    </row>
    <row r="68" spans="1:16" ht="12.75" customHeight="1">
      <c r="A68" s="223"/>
      <c r="B68" s="129" t="s">
        <v>22</v>
      </c>
      <c r="C68" s="80">
        <v>58</v>
      </c>
      <c r="D68" s="80"/>
      <c r="E68" s="80">
        <v>2</v>
      </c>
      <c r="F68" s="80">
        <v>9</v>
      </c>
      <c r="G68" s="80"/>
      <c r="H68" s="130">
        <v>5</v>
      </c>
      <c r="I68" s="130"/>
      <c r="J68" s="130">
        <v>4</v>
      </c>
      <c r="K68" s="82"/>
      <c r="L68" s="131"/>
      <c r="M68" s="83">
        <f>SUM(C68*15,F68*7.5,G68*7.5,H68*7.5,I68*7.5,J68*7.5,K68*100,L68*20)</f>
        <v>1005</v>
      </c>
      <c r="N68" s="133"/>
      <c r="O68" s="133"/>
      <c r="P68" s="132"/>
    </row>
    <row r="69" spans="1:16" ht="12.75" customHeight="1">
      <c r="A69" s="223"/>
      <c r="B69" s="129" t="s">
        <v>23</v>
      </c>
      <c r="C69" s="80">
        <v>12</v>
      </c>
      <c r="D69" s="80"/>
      <c r="E69" s="80">
        <v>2</v>
      </c>
      <c r="F69" s="80">
        <v>7</v>
      </c>
      <c r="G69" s="80"/>
      <c r="H69" s="130"/>
      <c r="I69" s="130"/>
      <c r="J69" s="130">
        <v>8</v>
      </c>
      <c r="K69" s="82"/>
      <c r="L69" s="131"/>
      <c r="M69" s="83">
        <f>SUM(C69*15,F69*7.5,G69*7.5,H69*7.5,I69*7.5,J69*7.5,K69*100,L69*20)</f>
        <v>292.5</v>
      </c>
      <c r="N69" s="133"/>
      <c r="O69" s="133"/>
      <c r="P69" s="132"/>
    </row>
    <row r="70" spans="1:16" ht="12.75" customHeight="1">
      <c r="A70" s="223"/>
      <c r="B70" s="134" t="s">
        <v>24</v>
      </c>
      <c r="C70" s="86">
        <f>SUM(C65:C69)</f>
        <v>339</v>
      </c>
      <c r="D70" s="86">
        <v>42</v>
      </c>
      <c r="E70" s="86">
        <f aca="true" t="shared" si="11" ref="E70:O70">SUM(E65:E69)</f>
        <v>70</v>
      </c>
      <c r="F70" s="86">
        <f t="shared" si="11"/>
        <v>43</v>
      </c>
      <c r="G70" s="86">
        <f t="shared" si="11"/>
        <v>0</v>
      </c>
      <c r="H70" s="86">
        <f t="shared" si="11"/>
        <v>13</v>
      </c>
      <c r="I70" s="86">
        <f t="shared" si="11"/>
        <v>0</v>
      </c>
      <c r="J70" s="86">
        <f t="shared" si="11"/>
        <v>40</v>
      </c>
      <c r="K70" s="86">
        <f t="shared" si="11"/>
        <v>0</v>
      </c>
      <c r="L70" s="135">
        <f t="shared" si="11"/>
        <v>0</v>
      </c>
      <c r="M70" s="136">
        <f t="shared" si="11"/>
        <v>5805</v>
      </c>
      <c r="N70" s="135">
        <f t="shared" si="11"/>
        <v>0</v>
      </c>
      <c r="O70" s="135">
        <f t="shared" si="11"/>
        <v>0</v>
      </c>
      <c r="P70" s="137">
        <f>SUM(M65:M69)-N70+O70</f>
        <v>5805</v>
      </c>
    </row>
    <row r="71" spans="1:16" ht="12.75" customHeight="1">
      <c r="A71" s="223">
        <v>43051</v>
      </c>
      <c r="B71" s="129" t="s">
        <v>19</v>
      </c>
      <c r="C71" s="80">
        <v>90</v>
      </c>
      <c r="D71" s="80"/>
      <c r="E71" s="80">
        <v>1</v>
      </c>
      <c r="F71" s="80">
        <v>54</v>
      </c>
      <c r="G71" s="80"/>
      <c r="H71" s="130">
        <v>16</v>
      </c>
      <c r="I71" s="130"/>
      <c r="J71" s="130">
        <v>24</v>
      </c>
      <c r="K71" s="82"/>
      <c r="L71" s="131"/>
      <c r="M71" s="83">
        <f>SUM(C71*15,F71*7.5,G71*7.5,H71*7.5,I71*7.5,J71*7.5,K71*100,L71*20)</f>
        <v>2055</v>
      </c>
      <c r="N71" s="132">
        <v>32</v>
      </c>
      <c r="O71" s="132"/>
      <c r="P71" s="132"/>
    </row>
    <row r="72" spans="1:16" ht="12.75" customHeight="1">
      <c r="A72" s="223"/>
      <c r="B72" s="129" t="s">
        <v>20</v>
      </c>
      <c r="C72" s="80">
        <v>336</v>
      </c>
      <c r="D72" s="130"/>
      <c r="E72" s="80">
        <v>5</v>
      </c>
      <c r="F72" s="80">
        <v>66</v>
      </c>
      <c r="G72" s="80">
        <v>9</v>
      </c>
      <c r="H72" s="130">
        <v>26</v>
      </c>
      <c r="I72" s="130"/>
      <c r="J72" s="130">
        <v>89</v>
      </c>
      <c r="K72" s="82">
        <v>1</v>
      </c>
      <c r="L72" s="131"/>
      <c r="M72" s="83">
        <f>SUM(C72*15,F72*7.5,G72*7.5,H72*7.5,I72*7.5,J72*7.5,K72*100,L72*20)</f>
        <v>6565</v>
      </c>
      <c r="N72" s="133"/>
      <c r="O72" s="133"/>
      <c r="P72" s="132"/>
    </row>
    <row r="73" spans="1:16" ht="12.75" customHeight="1">
      <c r="A73" s="223"/>
      <c r="B73" s="129" t="s">
        <v>21</v>
      </c>
      <c r="C73" s="80">
        <v>319</v>
      </c>
      <c r="D73" s="80"/>
      <c r="E73" s="80">
        <v>11</v>
      </c>
      <c r="F73" s="80">
        <v>72</v>
      </c>
      <c r="G73" s="80">
        <v>2</v>
      </c>
      <c r="H73" s="130">
        <v>26</v>
      </c>
      <c r="I73" s="130"/>
      <c r="J73" s="130">
        <v>125</v>
      </c>
      <c r="K73" s="82"/>
      <c r="L73" s="131"/>
      <c r="M73" s="83">
        <f>SUM(C73*15,F73*7.5,G73*7.5,H73*7.5,I73*7.5,J73*7.5,K73*100,L73*20)</f>
        <v>6472.5</v>
      </c>
      <c r="N73" s="133"/>
      <c r="O73" s="133"/>
      <c r="P73" s="132"/>
    </row>
    <row r="74" spans="1:16" ht="14.25" customHeight="1">
      <c r="A74" s="223"/>
      <c r="B74" s="129" t="s">
        <v>22</v>
      </c>
      <c r="C74" s="80">
        <v>158</v>
      </c>
      <c r="D74" s="80"/>
      <c r="E74" s="80">
        <v>12</v>
      </c>
      <c r="F74" s="80">
        <v>39</v>
      </c>
      <c r="G74" s="80">
        <v>3</v>
      </c>
      <c r="H74" s="130">
        <v>16</v>
      </c>
      <c r="I74" s="130"/>
      <c r="J74" s="130">
        <v>58</v>
      </c>
      <c r="K74" s="82"/>
      <c r="L74" s="131"/>
      <c r="M74" s="83">
        <f>SUM(C74*15,F74*7.5,G74*7.5,H74*7.5,I74*7.5,J74*7.5,K74*100,L74*20)</f>
        <v>3240</v>
      </c>
      <c r="N74" s="133"/>
      <c r="O74" s="133"/>
      <c r="P74" s="132"/>
    </row>
    <row r="75" spans="1:16" ht="12.75" customHeight="1">
      <c r="A75" s="223"/>
      <c r="B75" s="129" t="s">
        <v>23</v>
      </c>
      <c r="C75" s="80">
        <v>77</v>
      </c>
      <c r="D75" s="80"/>
      <c r="E75" s="80">
        <v>6</v>
      </c>
      <c r="F75" s="80">
        <v>10</v>
      </c>
      <c r="G75" s="80">
        <v>2</v>
      </c>
      <c r="H75" s="130">
        <v>8</v>
      </c>
      <c r="I75" s="130"/>
      <c r="J75" s="130">
        <v>23</v>
      </c>
      <c r="K75" s="82"/>
      <c r="L75" s="131"/>
      <c r="M75" s="83">
        <f>SUM(C75*15,F75*7.5,G75*7.5,H75*7.5,I75*7.5,J75*7.5,K75*100,L75*20)</f>
        <v>1477.5</v>
      </c>
      <c r="N75" s="133"/>
      <c r="O75" s="133"/>
      <c r="P75" s="132"/>
    </row>
    <row r="76" spans="1:16" ht="12.75" customHeight="1">
      <c r="A76" s="223"/>
      <c r="B76" s="134" t="s">
        <v>24</v>
      </c>
      <c r="C76" s="86">
        <f>SUM(C71:C75)</f>
        <v>980</v>
      </c>
      <c r="D76" s="86">
        <v>232</v>
      </c>
      <c r="E76" s="86">
        <f aca="true" t="shared" si="12" ref="E76:O76">SUM(E71:E75)</f>
        <v>35</v>
      </c>
      <c r="F76" s="86">
        <f t="shared" si="12"/>
        <v>241</v>
      </c>
      <c r="G76" s="86">
        <f t="shared" si="12"/>
        <v>16</v>
      </c>
      <c r="H76" s="86">
        <f t="shared" si="12"/>
        <v>92</v>
      </c>
      <c r="I76" s="86">
        <f t="shared" si="12"/>
        <v>0</v>
      </c>
      <c r="J76" s="86">
        <f t="shared" si="12"/>
        <v>319</v>
      </c>
      <c r="K76" s="86">
        <f t="shared" si="12"/>
        <v>1</v>
      </c>
      <c r="L76" s="135">
        <f t="shared" si="12"/>
        <v>0</v>
      </c>
      <c r="M76" s="136">
        <f t="shared" si="12"/>
        <v>19810</v>
      </c>
      <c r="N76" s="135">
        <f t="shared" si="12"/>
        <v>32</v>
      </c>
      <c r="O76" s="135">
        <f t="shared" si="12"/>
        <v>0</v>
      </c>
      <c r="P76" s="137">
        <f>SUM(M71:M75)-N76+O76</f>
        <v>19778</v>
      </c>
    </row>
    <row r="77" spans="1:16" ht="12.75" customHeight="1">
      <c r="A77" s="242" t="s">
        <v>25</v>
      </c>
      <c r="B77" s="242"/>
      <c r="C77" s="89">
        <f aca="true" t="shared" si="13" ref="C77:M77">SUM(C40,C46,C52,C58,C64,C70,C76)</f>
        <v>3526</v>
      </c>
      <c r="D77" s="89">
        <f t="shared" si="13"/>
        <v>882</v>
      </c>
      <c r="E77" s="89">
        <f t="shared" si="13"/>
        <v>677</v>
      </c>
      <c r="F77" s="89">
        <f t="shared" si="13"/>
        <v>1133</v>
      </c>
      <c r="G77" s="89">
        <f t="shared" si="13"/>
        <v>31</v>
      </c>
      <c r="H77" s="89">
        <f t="shared" si="13"/>
        <v>212</v>
      </c>
      <c r="I77" s="89">
        <f t="shared" si="13"/>
        <v>11</v>
      </c>
      <c r="J77" s="89">
        <f t="shared" si="13"/>
        <v>773</v>
      </c>
      <c r="K77" s="89">
        <f t="shared" si="13"/>
        <v>3</v>
      </c>
      <c r="L77" s="89">
        <f t="shared" si="13"/>
        <v>4</v>
      </c>
      <c r="M77" s="37">
        <f t="shared" si="13"/>
        <v>69470</v>
      </c>
      <c r="N77" s="37">
        <f>SUM(N52,N58,N64,N70,N76)</f>
        <v>32</v>
      </c>
      <c r="O77" s="37">
        <f>SUM(O40,O46,O52,O58,O64,O70,O76)</f>
        <v>6</v>
      </c>
      <c r="P77" s="37">
        <f>SUM(P40,P46,P52,P58,P64,P70,P76)</f>
        <v>69421.5</v>
      </c>
    </row>
    <row r="78" spans="1:16" ht="12.75" customHeight="1">
      <c r="A78" s="223">
        <v>43052</v>
      </c>
      <c r="B78" s="129" t="s">
        <v>19</v>
      </c>
      <c r="C78" s="11">
        <v>154</v>
      </c>
      <c r="D78" s="11"/>
      <c r="E78" s="11">
        <v>18</v>
      </c>
      <c r="F78" s="11">
        <v>45</v>
      </c>
      <c r="G78" s="115"/>
      <c r="H78" s="115">
        <v>8</v>
      </c>
      <c r="I78" s="115"/>
      <c r="J78" s="24">
        <v>37</v>
      </c>
      <c r="K78" s="24">
        <v>1</v>
      </c>
      <c r="L78" s="138">
        <v>2</v>
      </c>
      <c r="M78" s="83">
        <f>SUM(C78*15,F78*7.5,G78*7.5,H78*7.5,I78*7.5,J78*7.5,K78*100,L78*20)</f>
        <v>3125</v>
      </c>
      <c r="N78" s="139"/>
      <c r="O78" s="139"/>
      <c r="P78" s="139"/>
    </row>
    <row r="79" spans="1:16" ht="12.75" customHeight="1">
      <c r="A79" s="223"/>
      <c r="B79" s="129" t="s">
        <v>20</v>
      </c>
      <c r="C79" s="11">
        <v>211</v>
      </c>
      <c r="D79" s="11"/>
      <c r="E79" s="11">
        <v>56</v>
      </c>
      <c r="F79" s="11">
        <v>52</v>
      </c>
      <c r="G79" s="115">
        <v>1</v>
      </c>
      <c r="H79" s="115">
        <v>24</v>
      </c>
      <c r="I79" s="115"/>
      <c r="J79" s="24">
        <v>28</v>
      </c>
      <c r="K79" s="24"/>
      <c r="L79" s="140"/>
      <c r="M79" s="83">
        <f>SUM(C79*15,F79*7.5,G79*7.5,H79*7.5,I79*7.5,J79*7.5,K79*100,L79*20)</f>
        <v>3952.5</v>
      </c>
      <c r="N79" s="139"/>
      <c r="O79" s="139"/>
      <c r="P79" s="139"/>
    </row>
    <row r="80" spans="1:16" ht="14.25" customHeight="1">
      <c r="A80" s="223"/>
      <c r="B80" s="129" t="s">
        <v>21</v>
      </c>
      <c r="C80" s="11"/>
      <c r="D80" s="11"/>
      <c r="E80" s="11"/>
      <c r="F80" s="11"/>
      <c r="G80" s="115"/>
      <c r="H80" s="115"/>
      <c r="I80" s="115"/>
      <c r="J80" s="24"/>
      <c r="K80" s="24"/>
      <c r="L80" s="140"/>
      <c r="M80" s="83">
        <f>SUM(C80*15,F80*7.5,G80*7.5,H80*7.5,I80*7.5,J80*7.5,K80*100,L80*20)</f>
        <v>0</v>
      </c>
      <c r="N80" s="139"/>
      <c r="O80" s="139"/>
      <c r="P80" s="139"/>
    </row>
    <row r="81" spans="1:16" ht="12.75" customHeight="1">
      <c r="A81" s="223"/>
      <c r="B81" s="129" t="s">
        <v>22</v>
      </c>
      <c r="C81" s="11">
        <v>82</v>
      </c>
      <c r="D81" s="11"/>
      <c r="E81" s="11">
        <v>3</v>
      </c>
      <c r="F81" s="11">
        <v>39</v>
      </c>
      <c r="G81" s="115">
        <v>21</v>
      </c>
      <c r="H81" s="115">
        <v>4</v>
      </c>
      <c r="I81" s="115"/>
      <c r="J81" s="24">
        <v>31</v>
      </c>
      <c r="K81" s="24"/>
      <c r="L81" s="140"/>
      <c r="M81" s="83">
        <f>SUM(C81*15,F81*7.5,G81*7.5,H81*7.5,I81*7.5,J81*7.5,K81*100,L81*20)</f>
        <v>1942.5</v>
      </c>
      <c r="N81" s="139"/>
      <c r="O81" s="139"/>
      <c r="P81" s="139"/>
    </row>
    <row r="82" spans="1:16" ht="12.75" customHeight="1">
      <c r="A82" s="223"/>
      <c r="B82" s="129" t="s">
        <v>23</v>
      </c>
      <c r="C82" s="11">
        <v>22</v>
      </c>
      <c r="D82" s="11"/>
      <c r="E82" s="11">
        <v>2</v>
      </c>
      <c r="F82" s="11">
        <v>2</v>
      </c>
      <c r="G82" s="115">
        <v>2</v>
      </c>
      <c r="H82" s="115">
        <v>1</v>
      </c>
      <c r="I82" s="115"/>
      <c r="J82" s="24">
        <v>6</v>
      </c>
      <c r="K82" s="24"/>
      <c r="L82" s="140"/>
      <c r="M82" s="83">
        <f>SUM(C82*15,F82*7.5,G82*7.5,H82*7.5,I82*7.5,J82*7.5,K82*100,L82*20)</f>
        <v>412.5</v>
      </c>
      <c r="N82" s="139"/>
      <c r="O82" s="139"/>
      <c r="P82" s="139"/>
    </row>
    <row r="83" spans="1:16" ht="12.75" customHeight="1">
      <c r="A83" s="223"/>
      <c r="B83" s="134" t="s">
        <v>24</v>
      </c>
      <c r="C83" s="86">
        <f>SUM(C78:C82)</f>
        <v>469</v>
      </c>
      <c r="D83" s="86">
        <v>63</v>
      </c>
      <c r="E83" s="86">
        <f aca="true" t="shared" si="14" ref="E83:O83">SUM(E78:E82)</f>
        <v>79</v>
      </c>
      <c r="F83" s="86">
        <f t="shared" si="14"/>
        <v>138</v>
      </c>
      <c r="G83" s="86">
        <f t="shared" si="14"/>
        <v>24</v>
      </c>
      <c r="H83" s="86">
        <f t="shared" si="14"/>
        <v>37</v>
      </c>
      <c r="I83" s="86">
        <f t="shared" si="14"/>
        <v>0</v>
      </c>
      <c r="J83" s="86">
        <f t="shared" si="14"/>
        <v>102</v>
      </c>
      <c r="K83" s="86">
        <f t="shared" si="14"/>
        <v>1</v>
      </c>
      <c r="L83" s="135">
        <f t="shared" si="14"/>
        <v>2</v>
      </c>
      <c r="M83" s="136">
        <f t="shared" si="14"/>
        <v>9432.5</v>
      </c>
      <c r="N83" s="135">
        <f t="shared" si="14"/>
        <v>0</v>
      </c>
      <c r="O83" s="135">
        <f t="shared" si="14"/>
        <v>0</v>
      </c>
      <c r="P83" s="137">
        <f>SUM(M78:M82)-N83+O83</f>
        <v>9432.5</v>
      </c>
    </row>
    <row r="84" spans="1:16" ht="12.75" customHeight="1">
      <c r="A84" s="223">
        <v>43053</v>
      </c>
      <c r="B84" s="129" t="s">
        <v>19</v>
      </c>
      <c r="C84" s="11">
        <v>49</v>
      </c>
      <c r="D84" s="11"/>
      <c r="E84" s="11">
        <v>66</v>
      </c>
      <c r="F84" s="11">
        <v>5</v>
      </c>
      <c r="G84" s="115"/>
      <c r="H84" s="115">
        <v>2</v>
      </c>
      <c r="I84" s="115"/>
      <c r="J84" s="24">
        <v>11</v>
      </c>
      <c r="K84" s="24"/>
      <c r="L84" s="138">
        <v>1</v>
      </c>
      <c r="M84" s="83">
        <f>SUM(C84*15,F84*7.5,G84*7.5,H84*7.5,I84*7.5,J84*7.5,K84*100,L84*20)</f>
        <v>890</v>
      </c>
      <c r="N84" s="139"/>
      <c r="O84" s="139"/>
      <c r="P84" s="139"/>
    </row>
    <row r="85" spans="1:16" ht="12.75" customHeight="1">
      <c r="A85" s="223"/>
      <c r="B85" s="129" t="s">
        <v>20</v>
      </c>
      <c r="C85" s="11">
        <v>131</v>
      </c>
      <c r="D85" s="11">
        <v>9</v>
      </c>
      <c r="E85" s="11">
        <v>9</v>
      </c>
      <c r="F85" s="11">
        <v>26</v>
      </c>
      <c r="G85" s="115">
        <v>3</v>
      </c>
      <c r="H85" s="115">
        <v>8</v>
      </c>
      <c r="I85" s="115"/>
      <c r="J85" s="24">
        <v>38</v>
      </c>
      <c r="K85" s="24">
        <v>1</v>
      </c>
      <c r="L85" s="140">
        <v>1</v>
      </c>
      <c r="M85" s="83">
        <f>SUM(C85*15,F85*7.5,G85*7.5,H85*7.5,I85*7.5,J85*7.5,K85*100,L85*20)</f>
        <v>2647.5</v>
      </c>
      <c r="N85" s="139">
        <v>7.5</v>
      </c>
      <c r="O85" s="139"/>
      <c r="P85" s="139"/>
    </row>
    <row r="86" spans="1:16" ht="12.75" customHeight="1">
      <c r="A86" s="223"/>
      <c r="B86" s="129" t="s">
        <v>21</v>
      </c>
      <c r="C86" s="11">
        <v>145</v>
      </c>
      <c r="D86" s="11"/>
      <c r="E86" s="11">
        <v>219</v>
      </c>
      <c r="F86" s="11">
        <v>102</v>
      </c>
      <c r="G86" s="115"/>
      <c r="H86" s="115">
        <v>11</v>
      </c>
      <c r="I86" s="115"/>
      <c r="J86" s="24">
        <v>21</v>
      </c>
      <c r="K86" s="24"/>
      <c r="L86" s="140"/>
      <c r="M86" s="83">
        <f>SUM(C86*15,F86*7.5,G86*7.5,H86*7.5,I86*7.5,J86*7.5,K86*100,L86*20)</f>
        <v>3180</v>
      </c>
      <c r="N86" s="139"/>
      <c r="O86" s="139"/>
      <c r="P86" s="139"/>
    </row>
    <row r="87" spans="1:16" ht="12.75" customHeight="1">
      <c r="A87" s="223"/>
      <c r="B87" s="129" t="s">
        <v>22</v>
      </c>
      <c r="C87" s="11">
        <v>99</v>
      </c>
      <c r="D87" s="11"/>
      <c r="E87" s="11">
        <v>1</v>
      </c>
      <c r="F87" s="11">
        <v>20</v>
      </c>
      <c r="G87" s="115"/>
      <c r="H87" s="115">
        <v>7</v>
      </c>
      <c r="I87" s="115"/>
      <c r="J87" s="24">
        <v>27</v>
      </c>
      <c r="K87" s="24"/>
      <c r="L87" s="140"/>
      <c r="M87" s="83">
        <f>SUM(C87*15,F87*7.5,G87*7.5,H87*7.5,I87*7.5,J87*7.5,K87*100,L87*20)</f>
        <v>1890</v>
      </c>
      <c r="N87" s="139"/>
      <c r="O87" s="139"/>
      <c r="P87" s="139"/>
    </row>
    <row r="88" spans="1:16" ht="12.75" customHeight="1">
      <c r="A88" s="223"/>
      <c r="B88" s="129" t="s">
        <v>23</v>
      </c>
      <c r="C88" s="11">
        <v>30</v>
      </c>
      <c r="D88" s="11"/>
      <c r="E88" s="11">
        <v>69</v>
      </c>
      <c r="F88" s="11">
        <v>3</v>
      </c>
      <c r="G88" s="115"/>
      <c r="H88" s="115">
        <v>1</v>
      </c>
      <c r="I88" s="115"/>
      <c r="J88" s="24">
        <v>6</v>
      </c>
      <c r="K88" s="24"/>
      <c r="L88" s="140"/>
      <c r="M88" s="83">
        <f>SUM(C88*15,F88*7.5,G88*7.5,H88*7.5,I88*7.5,J88*7.5,K88*100,L88*20)</f>
        <v>525</v>
      </c>
      <c r="N88" s="139"/>
      <c r="O88" s="139"/>
      <c r="P88" s="139"/>
    </row>
    <row r="89" spans="1:16" ht="12.75" customHeight="1">
      <c r="A89" s="223"/>
      <c r="B89" s="134" t="s">
        <v>24</v>
      </c>
      <c r="C89" s="86">
        <f>SUM(C84:C88)</f>
        <v>454</v>
      </c>
      <c r="D89" s="86">
        <v>167</v>
      </c>
      <c r="E89" s="86">
        <f aca="true" t="shared" si="15" ref="E89:O89">SUM(E84:E88)</f>
        <v>364</v>
      </c>
      <c r="F89" s="86">
        <f t="shared" si="15"/>
        <v>156</v>
      </c>
      <c r="G89" s="86">
        <f t="shared" si="15"/>
        <v>3</v>
      </c>
      <c r="H89" s="86">
        <f t="shared" si="15"/>
        <v>29</v>
      </c>
      <c r="I89" s="86">
        <f t="shared" si="15"/>
        <v>0</v>
      </c>
      <c r="J89" s="86">
        <f t="shared" si="15"/>
        <v>103</v>
      </c>
      <c r="K89" s="86">
        <f t="shared" si="15"/>
        <v>1</v>
      </c>
      <c r="L89" s="135">
        <f t="shared" si="15"/>
        <v>2</v>
      </c>
      <c r="M89" s="136">
        <f t="shared" si="15"/>
        <v>9132.5</v>
      </c>
      <c r="N89" s="135">
        <f t="shared" si="15"/>
        <v>7.5</v>
      </c>
      <c r="O89" s="135">
        <f t="shared" si="15"/>
        <v>0</v>
      </c>
      <c r="P89" s="137">
        <f>SUM(M84:M88)-N89+O89</f>
        <v>9125</v>
      </c>
    </row>
    <row r="90" spans="1:16" ht="12.75" customHeight="1">
      <c r="A90" s="223">
        <v>43054</v>
      </c>
      <c r="B90" s="129" t="s">
        <v>19</v>
      </c>
      <c r="C90" s="11">
        <v>366</v>
      </c>
      <c r="D90" s="11"/>
      <c r="E90" s="11">
        <v>14</v>
      </c>
      <c r="F90" s="11">
        <v>59</v>
      </c>
      <c r="G90" s="115">
        <v>1</v>
      </c>
      <c r="H90" s="115">
        <v>39</v>
      </c>
      <c r="I90" s="115"/>
      <c r="J90" s="24">
        <v>69</v>
      </c>
      <c r="K90" s="24"/>
      <c r="L90" s="138"/>
      <c r="M90" s="83">
        <f>SUM(C90*15,F90*7.5,G90*7.5,H90*7.5,I90*7.5,J90*7.5,K90*100,L90*20)</f>
        <v>6750</v>
      </c>
      <c r="N90" s="139">
        <v>15</v>
      </c>
      <c r="O90" s="139"/>
      <c r="P90" s="139"/>
    </row>
    <row r="91" spans="1:16" ht="12.75" customHeight="1">
      <c r="A91" s="223"/>
      <c r="B91" s="129" t="s">
        <v>20</v>
      </c>
      <c r="C91" s="11">
        <v>344</v>
      </c>
      <c r="D91" s="11"/>
      <c r="E91" s="11">
        <v>7</v>
      </c>
      <c r="F91" s="11">
        <v>69</v>
      </c>
      <c r="G91" s="115">
        <v>3</v>
      </c>
      <c r="H91" s="115">
        <v>46</v>
      </c>
      <c r="I91" s="115"/>
      <c r="J91" s="24">
        <v>75</v>
      </c>
      <c r="K91" s="24"/>
      <c r="L91" s="140"/>
      <c r="M91" s="83">
        <f>SUM(C91*15,F91*7.5,G91*7.5,H91*7.5,I91*7.5,J91*7.5,K91*100,L91*20)</f>
        <v>6607.5</v>
      </c>
      <c r="N91" s="139"/>
      <c r="O91" s="139"/>
      <c r="P91" s="139"/>
    </row>
    <row r="92" spans="1:16" ht="14.25" customHeight="1">
      <c r="A92" s="223"/>
      <c r="B92" s="129" t="s">
        <v>21</v>
      </c>
      <c r="C92" s="11">
        <v>435</v>
      </c>
      <c r="D92" s="11"/>
      <c r="E92" s="11">
        <v>65</v>
      </c>
      <c r="F92" s="11">
        <v>81</v>
      </c>
      <c r="G92" s="115">
        <v>1</v>
      </c>
      <c r="H92" s="115">
        <v>38</v>
      </c>
      <c r="I92" s="115"/>
      <c r="J92" s="24">
        <v>77</v>
      </c>
      <c r="K92" s="24"/>
      <c r="L92" s="140"/>
      <c r="M92" s="83">
        <f>SUM(C92*15,F92*7.5,G92*7.5,H92*7.5,I92*7.5,J92*7.5,K92*100,L92*20)</f>
        <v>8002.5</v>
      </c>
      <c r="N92" s="139"/>
      <c r="O92" s="139"/>
      <c r="P92" s="139"/>
    </row>
    <row r="93" spans="1:16" ht="12.75" customHeight="1">
      <c r="A93" s="223"/>
      <c r="B93" s="129" t="s">
        <v>22</v>
      </c>
      <c r="C93" s="11">
        <v>204</v>
      </c>
      <c r="D93" s="11"/>
      <c r="E93" s="11">
        <v>6</v>
      </c>
      <c r="F93" s="11">
        <v>50</v>
      </c>
      <c r="G93" s="115"/>
      <c r="H93" s="115">
        <v>22</v>
      </c>
      <c r="I93" s="115"/>
      <c r="J93" s="24">
        <v>71</v>
      </c>
      <c r="K93" s="24"/>
      <c r="L93" s="140"/>
      <c r="M93" s="83">
        <f>SUM(C93*15,F93*7.5,G93*7.5,H93*7.5,I93*7.5,J93*7.5,K93*100,L93*20)</f>
        <v>4132.5</v>
      </c>
      <c r="N93" s="139"/>
      <c r="O93" s="139"/>
      <c r="P93" s="139"/>
    </row>
    <row r="94" spans="1:16" ht="12.75" customHeight="1">
      <c r="A94" s="223"/>
      <c r="B94" s="129" t="s">
        <v>23</v>
      </c>
      <c r="C94" s="11">
        <v>102</v>
      </c>
      <c r="D94" s="11"/>
      <c r="E94" s="11">
        <v>7</v>
      </c>
      <c r="F94" s="11">
        <v>18</v>
      </c>
      <c r="G94" s="115">
        <v>2</v>
      </c>
      <c r="H94" s="115">
        <v>10</v>
      </c>
      <c r="I94" s="115"/>
      <c r="J94" s="24">
        <v>33</v>
      </c>
      <c r="K94" s="24"/>
      <c r="L94" s="140"/>
      <c r="M94" s="83">
        <f>SUM(C94*15,F94*7.5,G94*7.5,H94*7.5,I94*7.5,J94*7.5,K94*100,L94*20)</f>
        <v>2002.5</v>
      </c>
      <c r="N94" s="139"/>
      <c r="O94" s="139"/>
      <c r="P94" s="139"/>
    </row>
    <row r="95" spans="1:16" ht="12.75" customHeight="1">
      <c r="A95" s="223"/>
      <c r="B95" s="134" t="s">
        <v>24</v>
      </c>
      <c r="C95" s="86">
        <f>SUM(C90:C94)</f>
        <v>1451</v>
      </c>
      <c r="D95" s="86">
        <v>239</v>
      </c>
      <c r="E95" s="86">
        <f aca="true" t="shared" si="16" ref="E95:O95">SUM(E90:E94)</f>
        <v>99</v>
      </c>
      <c r="F95" s="86">
        <f t="shared" si="16"/>
        <v>277</v>
      </c>
      <c r="G95" s="86">
        <f t="shared" si="16"/>
        <v>7</v>
      </c>
      <c r="H95" s="86">
        <f t="shared" si="16"/>
        <v>155</v>
      </c>
      <c r="I95" s="86">
        <f t="shared" si="16"/>
        <v>0</v>
      </c>
      <c r="J95" s="86">
        <f t="shared" si="16"/>
        <v>325</v>
      </c>
      <c r="K95" s="86">
        <f t="shared" si="16"/>
        <v>0</v>
      </c>
      <c r="L95" s="135">
        <f t="shared" si="16"/>
        <v>0</v>
      </c>
      <c r="M95" s="136">
        <f t="shared" si="16"/>
        <v>27495</v>
      </c>
      <c r="N95" s="135">
        <f t="shared" si="16"/>
        <v>15</v>
      </c>
      <c r="O95" s="135">
        <f t="shared" si="16"/>
        <v>0</v>
      </c>
      <c r="P95" s="137">
        <f>SUM(M90:M94)-N95+O95</f>
        <v>27480</v>
      </c>
    </row>
    <row r="96" spans="1:16" ht="12.75" customHeight="1">
      <c r="A96" s="223">
        <v>43055</v>
      </c>
      <c r="B96" s="129" t="s">
        <v>19</v>
      </c>
      <c r="C96" s="11">
        <v>50</v>
      </c>
      <c r="D96" s="11"/>
      <c r="E96" s="11">
        <v>99</v>
      </c>
      <c r="F96" s="11">
        <v>7</v>
      </c>
      <c r="G96" s="115"/>
      <c r="H96" s="115">
        <v>8</v>
      </c>
      <c r="I96" s="115"/>
      <c r="J96" s="24">
        <v>12</v>
      </c>
      <c r="K96" s="24"/>
      <c r="L96" s="138"/>
      <c r="M96" s="83">
        <f>SUM(C96*15,F96*7.5,G96*7.5,H96*7.5,I96*7.5,J96*7.5,K96*100,L96*20)</f>
        <v>952.5</v>
      </c>
      <c r="N96" s="139"/>
      <c r="O96" s="139"/>
      <c r="P96" s="139"/>
    </row>
    <row r="97" spans="1:16" ht="12.75" customHeight="1">
      <c r="A97" s="223"/>
      <c r="B97" s="129" t="s">
        <v>20</v>
      </c>
      <c r="C97" s="11">
        <v>177</v>
      </c>
      <c r="D97" s="11"/>
      <c r="E97" s="11">
        <v>4</v>
      </c>
      <c r="F97" s="11">
        <v>27</v>
      </c>
      <c r="G97" s="115">
        <v>0</v>
      </c>
      <c r="H97" s="115">
        <v>8</v>
      </c>
      <c r="I97" s="115"/>
      <c r="J97" s="24">
        <v>41</v>
      </c>
      <c r="K97" s="24">
        <v>1</v>
      </c>
      <c r="L97" s="140"/>
      <c r="M97" s="83">
        <f>SUM(C97*15,F97*7.5,G97*7.5,H97*7.5,I97*7.5,J97*7.5,K97*100,L97*20)</f>
        <v>3325</v>
      </c>
      <c r="N97" s="139"/>
      <c r="O97" s="139"/>
      <c r="P97" s="139"/>
    </row>
    <row r="98" spans="1:16" ht="12.75" customHeight="1">
      <c r="A98" s="223"/>
      <c r="B98" s="129" t="s">
        <v>21</v>
      </c>
      <c r="C98" s="11">
        <v>151</v>
      </c>
      <c r="D98" s="11"/>
      <c r="E98" s="11">
        <v>57</v>
      </c>
      <c r="F98" s="11">
        <v>52</v>
      </c>
      <c r="G98" s="115">
        <v>4</v>
      </c>
      <c r="H98" s="115">
        <v>6</v>
      </c>
      <c r="I98" s="115"/>
      <c r="J98" s="24">
        <v>48</v>
      </c>
      <c r="K98" s="24"/>
      <c r="L98" s="140"/>
      <c r="M98" s="83">
        <f>SUM(C98*15,F98*7.5,G98*7.5,H98*7.5,I98*7.5,J98*7.5,K98*100,L98*20)</f>
        <v>3090</v>
      </c>
      <c r="N98" s="139"/>
      <c r="O98" s="139"/>
      <c r="P98" s="139"/>
    </row>
    <row r="99" spans="1:16" ht="12.75" customHeight="1">
      <c r="A99" s="223"/>
      <c r="B99" s="129" t="s">
        <v>22</v>
      </c>
      <c r="C99" s="11">
        <v>162</v>
      </c>
      <c r="D99" s="11"/>
      <c r="E99" s="11">
        <v>3</v>
      </c>
      <c r="F99" s="11">
        <v>27</v>
      </c>
      <c r="G99" s="115"/>
      <c r="H99" s="115">
        <v>7</v>
      </c>
      <c r="I99" s="115"/>
      <c r="J99" s="24">
        <v>19</v>
      </c>
      <c r="K99" s="24"/>
      <c r="L99" s="140"/>
      <c r="M99" s="83">
        <f>SUM(C99*15,F99*7.5,G99*7.5,H99*7.5,I99*7.5,J99*7.5,K99*100,L99*20)</f>
        <v>2827.5</v>
      </c>
      <c r="N99" s="139"/>
      <c r="O99" s="139"/>
      <c r="P99" s="139"/>
    </row>
    <row r="100" spans="1:16" ht="12.75" customHeight="1">
      <c r="A100" s="223"/>
      <c r="B100" s="129" t="s">
        <v>23</v>
      </c>
      <c r="C100" s="11">
        <v>62</v>
      </c>
      <c r="D100" s="11"/>
      <c r="E100" s="11">
        <v>8</v>
      </c>
      <c r="F100" s="11">
        <v>2</v>
      </c>
      <c r="G100" s="115"/>
      <c r="H100" s="115">
        <v>3</v>
      </c>
      <c r="I100" s="115"/>
      <c r="J100" s="24">
        <v>92</v>
      </c>
      <c r="K100" s="24"/>
      <c r="L100" s="140"/>
      <c r="M100" s="83">
        <f>SUM(C100*15,F100*7.5,G100*7.5,H100*7.5,I100*7.5,J100*7.5,K100*100,L100*20)</f>
        <v>1657.5</v>
      </c>
      <c r="N100" s="139"/>
      <c r="O100" s="139"/>
      <c r="P100" s="139"/>
    </row>
    <row r="101" spans="1:16" ht="12.75" customHeight="1">
      <c r="A101" s="223"/>
      <c r="B101" s="134" t="s">
        <v>24</v>
      </c>
      <c r="C101" s="86">
        <f>SUM(C96:C100)</f>
        <v>602</v>
      </c>
      <c r="D101" s="86">
        <v>132</v>
      </c>
      <c r="E101" s="86">
        <f aca="true" t="shared" si="17" ref="E101:O101">SUM(E96:E100)</f>
        <v>171</v>
      </c>
      <c r="F101" s="86">
        <f t="shared" si="17"/>
        <v>115</v>
      </c>
      <c r="G101" s="86">
        <f t="shared" si="17"/>
        <v>4</v>
      </c>
      <c r="H101" s="86">
        <f t="shared" si="17"/>
        <v>32</v>
      </c>
      <c r="I101" s="86">
        <f t="shared" si="17"/>
        <v>0</v>
      </c>
      <c r="J101" s="86">
        <f t="shared" si="17"/>
        <v>212</v>
      </c>
      <c r="K101" s="86">
        <f t="shared" si="17"/>
        <v>1</v>
      </c>
      <c r="L101" s="135">
        <f t="shared" si="17"/>
        <v>0</v>
      </c>
      <c r="M101" s="136">
        <f t="shared" si="17"/>
        <v>11852.5</v>
      </c>
      <c r="N101" s="135">
        <f t="shared" si="17"/>
        <v>0</v>
      </c>
      <c r="O101" s="135">
        <f t="shared" si="17"/>
        <v>0</v>
      </c>
      <c r="P101" s="137">
        <f>SUM(M96:M100)-N101+O101</f>
        <v>11852.5</v>
      </c>
    </row>
    <row r="102" spans="1:16" ht="12.75" customHeight="1">
      <c r="A102" s="223">
        <v>43056</v>
      </c>
      <c r="B102" s="129" t="s">
        <v>19</v>
      </c>
      <c r="C102" s="11">
        <v>97</v>
      </c>
      <c r="D102" s="11"/>
      <c r="E102" s="11">
        <v>7</v>
      </c>
      <c r="F102" s="11">
        <v>18</v>
      </c>
      <c r="G102" s="115"/>
      <c r="H102" s="115">
        <v>12</v>
      </c>
      <c r="I102" s="115"/>
      <c r="J102" s="24">
        <v>14</v>
      </c>
      <c r="K102" s="24"/>
      <c r="L102" s="138"/>
      <c r="M102" s="83">
        <f>SUM(C102*15,F102*7.5,G102*7.5,H102*7.5,I102*7.5,J102*7.5,K102*100,L102*20)</f>
        <v>1785</v>
      </c>
      <c r="N102" s="139"/>
      <c r="O102" s="139"/>
      <c r="P102" s="139"/>
    </row>
    <row r="103" spans="1:16" ht="12.75" customHeight="1">
      <c r="A103" s="223"/>
      <c r="B103" s="129" t="s">
        <v>20</v>
      </c>
      <c r="C103" s="11">
        <v>139</v>
      </c>
      <c r="D103" s="11"/>
      <c r="E103" s="11">
        <v>14</v>
      </c>
      <c r="F103" s="11">
        <v>26</v>
      </c>
      <c r="G103" s="115">
        <v>0</v>
      </c>
      <c r="H103" s="115">
        <v>12</v>
      </c>
      <c r="I103" s="115"/>
      <c r="J103" s="24">
        <v>14</v>
      </c>
      <c r="K103" s="24"/>
      <c r="L103" s="140">
        <v>1</v>
      </c>
      <c r="M103" s="83">
        <f>SUM(C103*15,F103*7.5,G103*7.5,H103*7.5,I103*7.5,J103*7.5,K103*100,L103*20)</f>
        <v>2495</v>
      </c>
      <c r="N103" s="139"/>
      <c r="O103" s="139"/>
      <c r="P103" s="139"/>
    </row>
    <row r="104" spans="1:16" ht="12.75" customHeight="1">
      <c r="A104" s="223"/>
      <c r="B104" s="129" t="s">
        <v>21</v>
      </c>
      <c r="C104" s="11">
        <v>244</v>
      </c>
      <c r="D104" s="11"/>
      <c r="E104" s="11">
        <v>65</v>
      </c>
      <c r="F104" s="11">
        <v>109</v>
      </c>
      <c r="G104" s="115">
        <v>6</v>
      </c>
      <c r="H104" s="115">
        <v>5</v>
      </c>
      <c r="I104" s="115"/>
      <c r="J104" s="24">
        <v>53</v>
      </c>
      <c r="K104" s="24"/>
      <c r="L104" s="140"/>
      <c r="M104" s="83">
        <f>SUM(C104*15,F104*7.5,G104*7.5,H104*7.5,I104*7.5,J104*7.5,K104*100,L104*20)</f>
        <v>4957.5</v>
      </c>
      <c r="N104" s="139"/>
      <c r="O104" s="139"/>
      <c r="P104" s="139"/>
    </row>
    <row r="105" spans="1:16" ht="12.75" customHeight="1">
      <c r="A105" s="223"/>
      <c r="B105" s="129" t="s">
        <v>22</v>
      </c>
      <c r="C105" s="11">
        <v>143</v>
      </c>
      <c r="D105" s="11"/>
      <c r="E105" s="11">
        <v>4</v>
      </c>
      <c r="F105" s="11">
        <v>37</v>
      </c>
      <c r="G105" s="115">
        <v>0</v>
      </c>
      <c r="H105" s="115">
        <v>9</v>
      </c>
      <c r="I105" s="115"/>
      <c r="J105" s="24">
        <v>12</v>
      </c>
      <c r="K105" s="24"/>
      <c r="L105" s="140"/>
      <c r="M105" s="83">
        <f>SUM(C105*15,F105*7.5,G105*7.5,H105*7.5,I105*7.5,J105*7.5,K105*100,L105*20)</f>
        <v>2580</v>
      </c>
      <c r="N105" s="139"/>
      <c r="O105" s="139"/>
      <c r="P105" s="139"/>
    </row>
    <row r="106" spans="1:16" ht="12.75" customHeight="1">
      <c r="A106" s="223"/>
      <c r="B106" s="129" t="s">
        <v>23</v>
      </c>
      <c r="C106" s="11">
        <v>36</v>
      </c>
      <c r="D106" s="11"/>
      <c r="E106" s="11">
        <v>5</v>
      </c>
      <c r="F106" s="11">
        <v>6</v>
      </c>
      <c r="G106" s="115"/>
      <c r="H106" s="115">
        <v>2</v>
      </c>
      <c r="I106" s="115"/>
      <c r="J106" s="24">
        <v>10</v>
      </c>
      <c r="K106" s="24"/>
      <c r="L106" s="140"/>
      <c r="M106" s="83">
        <f>SUM(C106*15,F106*7.5,G106*7.5,H106*7.5,I106*7.5,J106*7.5,K106*100,L106*20)</f>
        <v>675</v>
      </c>
      <c r="N106" s="139"/>
      <c r="O106" s="139"/>
      <c r="P106" s="139"/>
    </row>
    <row r="107" spans="1:16" ht="12.75" customHeight="1">
      <c r="A107" s="223"/>
      <c r="B107" s="134" t="s">
        <v>24</v>
      </c>
      <c r="C107" s="86">
        <f>SUM(C102:C106)</f>
        <v>659</v>
      </c>
      <c r="D107" s="86">
        <v>152</v>
      </c>
      <c r="E107" s="86">
        <f aca="true" t="shared" si="18" ref="E107:O107">SUM(E102:E106)</f>
        <v>95</v>
      </c>
      <c r="F107" s="86">
        <f t="shared" si="18"/>
        <v>196</v>
      </c>
      <c r="G107" s="86">
        <f t="shared" si="18"/>
        <v>6</v>
      </c>
      <c r="H107" s="86">
        <f t="shared" si="18"/>
        <v>40</v>
      </c>
      <c r="I107" s="86">
        <f t="shared" si="18"/>
        <v>0</v>
      </c>
      <c r="J107" s="86">
        <f t="shared" si="18"/>
        <v>103</v>
      </c>
      <c r="K107" s="86">
        <f t="shared" si="18"/>
        <v>0</v>
      </c>
      <c r="L107" s="135">
        <f t="shared" si="18"/>
        <v>1</v>
      </c>
      <c r="M107" s="136">
        <f t="shared" si="18"/>
        <v>12492.5</v>
      </c>
      <c r="N107" s="135">
        <f t="shared" si="18"/>
        <v>0</v>
      </c>
      <c r="O107" s="135">
        <f t="shared" si="18"/>
        <v>0</v>
      </c>
      <c r="P107" s="137">
        <f>SUM(M102:M106)-N107+O107</f>
        <v>12492.5</v>
      </c>
    </row>
    <row r="108" spans="1:16" ht="12.75" customHeight="1">
      <c r="A108" s="223">
        <v>43057</v>
      </c>
      <c r="B108" s="129" t="s">
        <v>19</v>
      </c>
      <c r="C108" s="11">
        <v>251</v>
      </c>
      <c r="D108" s="11"/>
      <c r="E108" s="11">
        <v>28</v>
      </c>
      <c r="F108" s="11">
        <v>56</v>
      </c>
      <c r="G108" s="115">
        <v>1</v>
      </c>
      <c r="H108" s="115">
        <v>24</v>
      </c>
      <c r="I108" s="115"/>
      <c r="J108" s="24">
        <v>55</v>
      </c>
      <c r="K108" s="24">
        <v>1</v>
      </c>
      <c r="L108" s="138">
        <v>3</v>
      </c>
      <c r="M108" s="83">
        <f>SUM(C108*15,F108*7.5,G108*7.5,H108*7.5,I108*7.5,J108*7.5,K108*100,L108*20)</f>
        <v>4945</v>
      </c>
      <c r="N108" s="139"/>
      <c r="O108" s="139"/>
      <c r="P108" s="139"/>
    </row>
    <row r="109" spans="1:16" ht="12.75" customHeight="1">
      <c r="A109" s="223"/>
      <c r="B109" s="129" t="s">
        <v>20</v>
      </c>
      <c r="C109" s="11">
        <v>285</v>
      </c>
      <c r="D109" s="11"/>
      <c r="E109" s="11">
        <v>13</v>
      </c>
      <c r="F109" s="11">
        <v>46</v>
      </c>
      <c r="G109" s="115">
        <v>3</v>
      </c>
      <c r="H109" s="115">
        <v>31</v>
      </c>
      <c r="I109" s="115"/>
      <c r="J109" s="24">
        <v>51</v>
      </c>
      <c r="K109" s="24">
        <v>1</v>
      </c>
      <c r="L109" s="140">
        <v>2</v>
      </c>
      <c r="M109" s="83">
        <f>SUM(C109*15,F109*7.5,G109*7.5,H109*7.5,I109*7.5,J109*7.5,K109*100,L109*20)</f>
        <v>5397.5</v>
      </c>
      <c r="N109" s="139"/>
      <c r="O109" s="139"/>
      <c r="P109" s="139"/>
    </row>
    <row r="110" spans="1:16" ht="12.75" customHeight="1">
      <c r="A110" s="223"/>
      <c r="B110" s="129" t="s">
        <v>21</v>
      </c>
      <c r="C110" s="11">
        <v>382</v>
      </c>
      <c r="D110" s="11"/>
      <c r="E110" s="11">
        <v>2</v>
      </c>
      <c r="F110" s="11">
        <v>99</v>
      </c>
      <c r="G110" s="115"/>
      <c r="H110" s="115">
        <v>51</v>
      </c>
      <c r="I110" s="115"/>
      <c r="J110" s="24">
        <v>69</v>
      </c>
      <c r="K110" s="24"/>
      <c r="L110" s="140"/>
      <c r="M110" s="83">
        <f>SUM(C110*15,F110*7.5,G110*7.5,H110*7.5,I110*7.5,J110*7.5,K110*100,L110*20)</f>
        <v>7372.5</v>
      </c>
      <c r="N110" s="139"/>
      <c r="O110" s="139"/>
      <c r="P110" s="139"/>
    </row>
    <row r="111" spans="1:16" ht="12.75" customHeight="1">
      <c r="A111" s="223"/>
      <c r="B111" s="129" t="s">
        <v>22</v>
      </c>
      <c r="C111" s="11">
        <v>160</v>
      </c>
      <c r="D111" s="11"/>
      <c r="E111" s="11">
        <v>14</v>
      </c>
      <c r="F111" s="11">
        <v>65</v>
      </c>
      <c r="G111" s="115">
        <v>1</v>
      </c>
      <c r="H111" s="115">
        <v>29</v>
      </c>
      <c r="I111" s="115"/>
      <c r="J111" s="24">
        <v>44</v>
      </c>
      <c r="K111" s="24"/>
      <c r="L111" s="140"/>
      <c r="M111" s="83">
        <f>SUM(C111*15,F111*7.5,G111*7.5,H111*7.5,I111*7.5,J111*7.5,K111*100,L111*20)</f>
        <v>3442.5</v>
      </c>
      <c r="N111" s="139"/>
      <c r="O111" s="139"/>
      <c r="P111" s="139"/>
    </row>
    <row r="112" spans="1:16" ht="12.75" customHeight="1">
      <c r="A112" s="223"/>
      <c r="B112" s="129" t="s">
        <v>23</v>
      </c>
      <c r="C112" s="11">
        <v>59</v>
      </c>
      <c r="D112" s="11"/>
      <c r="E112" s="11">
        <v>7</v>
      </c>
      <c r="F112" s="11">
        <v>14</v>
      </c>
      <c r="G112" s="115"/>
      <c r="H112" s="115">
        <v>3</v>
      </c>
      <c r="I112" s="115"/>
      <c r="J112" s="24">
        <v>6</v>
      </c>
      <c r="K112" s="24"/>
      <c r="L112" s="140"/>
      <c r="M112" s="83">
        <f>SUM(C112*15,F112*7.5,G112*7.5,H112*7.5,I112*7.5,J112*7.5,K112*100,L112*20)</f>
        <v>1057.5</v>
      </c>
      <c r="N112" s="139">
        <v>45</v>
      </c>
      <c r="O112" s="139">
        <v>1</v>
      </c>
      <c r="P112" s="139"/>
    </row>
    <row r="113" spans="1:16" ht="12.75" customHeight="1">
      <c r="A113" s="223"/>
      <c r="B113" s="134" t="s">
        <v>24</v>
      </c>
      <c r="C113" s="86">
        <f>SUM(C108:C112)</f>
        <v>1137</v>
      </c>
      <c r="D113" s="86">
        <v>147</v>
      </c>
      <c r="E113" s="86">
        <f aca="true" t="shared" si="19" ref="E113:O113">SUM(E108:E112)</f>
        <v>64</v>
      </c>
      <c r="F113" s="86">
        <f t="shared" si="19"/>
        <v>280</v>
      </c>
      <c r="G113" s="86">
        <f t="shared" si="19"/>
        <v>5</v>
      </c>
      <c r="H113" s="86">
        <f t="shared" si="19"/>
        <v>138</v>
      </c>
      <c r="I113" s="86">
        <f t="shared" si="19"/>
        <v>0</v>
      </c>
      <c r="J113" s="86">
        <f t="shared" si="19"/>
        <v>225</v>
      </c>
      <c r="K113" s="86">
        <f t="shared" si="19"/>
        <v>2</v>
      </c>
      <c r="L113" s="135">
        <f t="shared" si="19"/>
        <v>5</v>
      </c>
      <c r="M113" s="136">
        <f t="shared" si="19"/>
        <v>22215</v>
      </c>
      <c r="N113" s="135">
        <f t="shared" si="19"/>
        <v>45</v>
      </c>
      <c r="O113" s="135">
        <f t="shared" si="19"/>
        <v>1</v>
      </c>
      <c r="P113" s="137">
        <f>SUM(M108:M112)-N113+O113</f>
        <v>22171</v>
      </c>
    </row>
    <row r="114" spans="1:16" ht="12.75" customHeight="1">
      <c r="A114" s="223">
        <v>43058</v>
      </c>
      <c r="B114" s="129" t="s">
        <v>19</v>
      </c>
      <c r="C114" s="11">
        <v>322</v>
      </c>
      <c r="D114" s="11"/>
      <c r="E114" s="11">
        <v>4</v>
      </c>
      <c r="F114" s="11">
        <v>68</v>
      </c>
      <c r="G114" s="115">
        <v>1</v>
      </c>
      <c r="H114" s="115">
        <v>23</v>
      </c>
      <c r="I114" s="115"/>
      <c r="J114" s="24">
        <v>51</v>
      </c>
      <c r="K114" s="24"/>
      <c r="L114" s="138"/>
      <c r="M114" s="83">
        <f>SUM(C114*15,F114*7.5,G114*7.5,H114*7.5,I114*7.5,J114*7.5,K114*100,L114*20)</f>
        <v>5902.5</v>
      </c>
      <c r="N114" s="139"/>
      <c r="O114" s="139"/>
      <c r="P114" s="139"/>
    </row>
    <row r="115" spans="1:16" ht="12.75" customHeight="1">
      <c r="A115" s="223"/>
      <c r="B115" s="129" t="s">
        <v>20</v>
      </c>
      <c r="C115" s="11">
        <v>272</v>
      </c>
      <c r="D115" s="11"/>
      <c r="E115" s="11">
        <v>6</v>
      </c>
      <c r="F115" s="11">
        <v>53</v>
      </c>
      <c r="G115" s="115"/>
      <c r="H115" s="115">
        <v>25</v>
      </c>
      <c r="I115" s="115"/>
      <c r="J115" s="24">
        <v>41</v>
      </c>
      <c r="K115" s="24"/>
      <c r="L115" s="140"/>
      <c r="M115" s="83">
        <f>SUM(C115*15,F115*7.5,G115*7.5,H115*7.5,I115*7.5,J115*7.5,K115*100,L115*20)</f>
        <v>4972.5</v>
      </c>
      <c r="N115" s="139"/>
      <c r="O115" s="139"/>
      <c r="P115" s="139"/>
    </row>
    <row r="116" spans="1:16" ht="12.75" customHeight="1">
      <c r="A116" s="223"/>
      <c r="B116" s="129" t="s">
        <v>21</v>
      </c>
      <c r="C116" s="11">
        <v>307</v>
      </c>
      <c r="D116" s="11"/>
      <c r="E116" s="11">
        <v>15</v>
      </c>
      <c r="F116" s="11">
        <v>69</v>
      </c>
      <c r="G116" s="115">
        <v>2</v>
      </c>
      <c r="H116" s="115">
        <v>31</v>
      </c>
      <c r="I116" s="115"/>
      <c r="J116" s="24">
        <v>50</v>
      </c>
      <c r="K116" s="24"/>
      <c r="L116" s="140"/>
      <c r="M116" s="83">
        <f>SUM(C116*15,F116*7.5,G116*7.5,H116*7.5,I116*7.5,J116*7.5,K116*100,L116*20)</f>
        <v>5745</v>
      </c>
      <c r="N116" s="139"/>
      <c r="O116" s="139"/>
      <c r="P116" s="139"/>
    </row>
    <row r="117" spans="1:16" ht="12.75" customHeight="1">
      <c r="A117" s="223"/>
      <c r="B117" s="129" t="s">
        <v>22</v>
      </c>
      <c r="C117" s="11">
        <v>243</v>
      </c>
      <c r="D117" s="11"/>
      <c r="E117" s="11">
        <v>6</v>
      </c>
      <c r="F117" s="11">
        <v>49</v>
      </c>
      <c r="G117" s="115"/>
      <c r="H117" s="115">
        <v>13</v>
      </c>
      <c r="I117" s="115"/>
      <c r="J117" s="24">
        <v>22</v>
      </c>
      <c r="K117" s="24"/>
      <c r="L117" s="140"/>
      <c r="M117" s="83">
        <f>SUM(C117*15,F117*7.5,G117*7.5,H117*7.5,I117*7.5,J117*7.5,K117*100,L117*20)</f>
        <v>4275</v>
      </c>
      <c r="N117" s="139"/>
      <c r="O117" s="139"/>
      <c r="P117" s="139"/>
    </row>
    <row r="118" spans="1:16" ht="12.75" customHeight="1">
      <c r="A118" s="223"/>
      <c r="B118" s="129" t="s">
        <v>23</v>
      </c>
      <c r="C118" s="11">
        <v>56</v>
      </c>
      <c r="D118" s="11"/>
      <c r="E118" s="11">
        <v>2</v>
      </c>
      <c r="F118" s="11">
        <v>12</v>
      </c>
      <c r="G118" s="115"/>
      <c r="H118" s="115">
        <v>3</v>
      </c>
      <c r="I118" s="115"/>
      <c r="J118" s="24">
        <v>9</v>
      </c>
      <c r="K118" s="24"/>
      <c r="L118" s="140"/>
      <c r="M118" s="83">
        <f>SUM(C118*15,F118*7.5,G118*7.5,H118*7.5,I118*7.5,J118*7.5,K118*100,L118*20)</f>
        <v>1020</v>
      </c>
      <c r="N118" s="139"/>
      <c r="O118" s="139"/>
      <c r="P118" s="139"/>
    </row>
    <row r="119" spans="1:16" ht="12.75" customHeight="1">
      <c r="A119" s="223"/>
      <c r="B119" s="134" t="s">
        <v>24</v>
      </c>
      <c r="C119" s="86">
        <f>SUM(C114:C118)</f>
        <v>1200</v>
      </c>
      <c r="D119" s="86">
        <v>142</v>
      </c>
      <c r="E119" s="86">
        <f aca="true" t="shared" si="20" ref="E119:O119">SUM(E114:E118)</f>
        <v>33</v>
      </c>
      <c r="F119" s="86">
        <f t="shared" si="20"/>
        <v>251</v>
      </c>
      <c r="G119" s="86">
        <f t="shared" si="20"/>
        <v>3</v>
      </c>
      <c r="H119" s="86">
        <f t="shared" si="20"/>
        <v>95</v>
      </c>
      <c r="I119" s="86">
        <f t="shared" si="20"/>
        <v>0</v>
      </c>
      <c r="J119" s="86">
        <f t="shared" si="20"/>
        <v>173</v>
      </c>
      <c r="K119" s="86">
        <f t="shared" si="20"/>
        <v>0</v>
      </c>
      <c r="L119" s="135">
        <f t="shared" si="20"/>
        <v>0</v>
      </c>
      <c r="M119" s="136">
        <f t="shared" si="20"/>
        <v>21915</v>
      </c>
      <c r="N119" s="135">
        <f t="shared" si="20"/>
        <v>0</v>
      </c>
      <c r="O119" s="135">
        <f t="shared" si="20"/>
        <v>0</v>
      </c>
      <c r="P119" s="137">
        <f>SUM(M114:M118)-N119+O119</f>
        <v>21915</v>
      </c>
    </row>
    <row r="120" spans="1:16" ht="12.75" customHeight="1">
      <c r="A120" s="242" t="s">
        <v>25</v>
      </c>
      <c r="B120" s="242"/>
      <c r="C120" s="89">
        <f aca="true" t="shared" si="21" ref="C120:N120">SUM(C83,C89,C95,C101,C107,C113,C119)</f>
        <v>5972</v>
      </c>
      <c r="D120" s="89">
        <f t="shared" si="21"/>
        <v>1042</v>
      </c>
      <c r="E120" s="89">
        <f t="shared" si="21"/>
        <v>905</v>
      </c>
      <c r="F120" s="89">
        <f t="shared" si="21"/>
        <v>1413</v>
      </c>
      <c r="G120" s="89">
        <f t="shared" si="21"/>
        <v>52</v>
      </c>
      <c r="H120" s="89">
        <f t="shared" si="21"/>
        <v>526</v>
      </c>
      <c r="I120" s="89">
        <f t="shared" si="21"/>
        <v>0</v>
      </c>
      <c r="J120" s="89">
        <f t="shared" si="21"/>
        <v>1243</v>
      </c>
      <c r="K120" s="89">
        <f t="shared" si="21"/>
        <v>5</v>
      </c>
      <c r="L120" s="89">
        <f t="shared" si="21"/>
        <v>10</v>
      </c>
      <c r="M120" s="37">
        <f t="shared" si="21"/>
        <v>114535</v>
      </c>
      <c r="N120" s="37">
        <f t="shared" si="21"/>
        <v>67.5</v>
      </c>
      <c r="O120" s="37">
        <f>SUM(O95,O101,O107,O113,O119)</f>
        <v>1</v>
      </c>
      <c r="P120" s="37">
        <f>SUM(P83,P89,P95,P101,P107,P113,P119)</f>
        <v>114468.5</v>
      </c>
    </row>
    <row r="121" spans="1:16" ht="12.75" customHeight="1">
      <c r="A121" s="223">
        <v>43059</v>
      </c>
      <c r="B121" s="129" t="s">
        <v>19</v>
      </c>
      <c r="C121" s="11">
        <v>58</v>
      </c>
      <c r="D121" s="11"/>
      <c r="E121" s="11"/>
      <c r="F121" s="11">
        <v>8</v>
      </c>
      <c r="G121" s="115"/>
      <c r="H121" s="115">
        <v>2</v>
      </c>
      <c r="I121" s="115"/>
      <c r="J121" s="24">
        <v>1</v>
      </c>
      <c r="K121" s="24"/>
      <c r="L121" s="138"/>
      <c r="M121" s="83">
        <f>SUM(C121*15,F121*7.5,G121*7.5,H121*7.5,I121*7.5,J121*7.5,K121*100,L121*20)</f>
        <v>952.5</v>
      </c>
      <c r="N121" s="139"/>
      <c r="O121" s="139"/>
      <c r="P121" s="139"/>
    </row>
    <row r="122" spans="1:16" ht="12.75" customHeight="1">
      <c r="A122" s="223"/>
      <c r="B122" s="129" t="s">
        <v>20</v>
      </c>
      <c r="C122" s="11">
        <v>137</v>
      </c>
      <c r="D122" s="11"/>
      <c r="E122" s="11">
        <v>2</v>
      </c>
      <c r="F122" s="11">
        <v>23</v>
      </c>
      <c r="G122" s="115"/>
      <c r="H122" s="115">
        <v>2</v>
      </c>
      <c r="I122" s="115"/>
      <c r="J122" s="24">
        <v>9</v>
      </c>
      <c r="K122" s="24"/>
      <c r="L122" s="140"/>
      <c r="M122" s="83">
        <f>SUM(C122*15,F122*7.5,G122*7.5,H122*7.5,I122*7.5,J122*7.5,K122*100,L122*20)</f>
        <v>2310</v>
      </c>
      <c r="N122" s="139"/>
      <c r="O122" s="139"/>
      <c r="P122" s="139"/>
    </row>
    <row r="123" spans="1:16" ht="12.75" customHeight="1">
      <c r="A123" s="223"/>
      <c r="B123" s="129" t="s">
        <v>21</v>
      </c>
      <c r="C123" s="11">
        <v>183</v>
      </c>
      <c r="D123" s="11"/>
      <c r="E123" s="11">
        <v>7</v>
      </c>
      <c r="F123" s="11">
        <v>18</v>
      </c>
      <c r="G123" s="115">
        <v>4</v>
      </c>
      <c r="H123" s="115">
        <v>6</v>
      </c>
      <c r="I123" s="115"/>
      <c r="J123" s="24">
        <v>18</v>
      </c>
      <c r="K123" s="24"/>
      <c r="L123" s="140"/>
      <c r="M123" s="83">
        <f>SUM(C123*15,F123*7.5,G123*7.5,H123*7.5,I123*7.5,J123*7.5,K123*100,L123*20)</f>
        <v>3090</v>
      </c>
      <c r="N123" s="139"/>
      <c r="O123" s="139"/>
      <c r="P123" s="139"/>
    </row>
    <row r="124" spans="1:16" ht="12.75" customHeight="1">
      <c r="A124" s="223"/>
      <c r="B124" s="129" t="s">
        <v>22</v>
      </c>
      <c r="C124" s="11">
        <v>97</v>
      </c>
      <c r="D124" s="11"/>
      <c r="E124" s="11">
        <v>2</v>
      </c>
      <c r="F124" s="11">
        <v>19</v>
      </c>
      <c r="G124" s="115"/>
      <c r="H124" s="115">
        <v>3</v>
      </c>
      <c r="I124" s="115"/>
      <c r="J124" s="24">
        <v>4</v>
      </c>
      <c r="K124" s="24"/>
      <c r="L124" s="140"/>
      <c r="M124" s="83">
        <f>SUM(C124*15,F124*7.5,G124*7.5,H124*7.5,I124*7.5,J124*7.5,K124*100,L124*20)</f>
        <v>1650</v>
      </c>
      <c r="N124" s="139"/>
      <c r="O124" s="139"/>
      <c r="P124" s="139"/>
    </row>
    <row r="125" spans="1:16" ht="12.75" customHeight="1">
      <c r="A125" s="223"/>
      <c r="B125" s="129" t="s">
        <v>23</v>
      </c>
      <c r="C125" s="11">
        <v>23</v>
      </c>
      <c r="D125" s="11"/>
      <c r="E125" s="11">
        <v>3</v>
      </c>
      <c r="F125" s="11">
        <v>1</v>
      </c>
      <c r="G125" s="115"/>
      <c r="H125" s="115">
        <v>1</v>
      </c>
      <c r="I125" s="115"/>
      <c r="J125" s="24"/>
      <c r="K125" s="24"/>
      <c r="L125" s="140"/>
      <c r="M125" s="83">
        <f>SUM(C125*15,F125*7.5,G125*7.5,H125*7.5,I125*7.5,J125*7.5,K125*100,L125*20)</f>
        <v>360</v>
      </c>
      <c r="N125" s="139"/>
      <c r="O125" s="139"/>
      <c r="P125" s="139"/>
    </row>
    <row r="126" spans="1:16" ht="12.75" customHeight="1">
      <c r="A126" s="223"/>
      <c r="B126" s="134" t="s">
        <v>24</v>
      </c>
      <c r="C126" s="86">
        <f>SUM(C121:C125)</f>
        <v>498</v>
      </c>
      <c r="D126" s="86">
        <v>20</v>
      </c>
      <c r="E126" s="86">
        <f aca="true" t="shared" si="22" ref="E126:O126">SUM(E121:E125)</f>
        <v>14</v>
      </c>
      <c r="F126" s="86">
        <f t="shared" si="22"/>
        <v>69</v>
      </c>
      <c r="G126" s="86">
        <f t="shared" si="22"/>
        <v>4</v>
      </c>
      <c r="H126" s="86">
        <f t="shared" si="22"/>
        <v>14</v>
      </c>
      <c r="I126" s="86">
        <f t="shared" si="22"/>
        <v>0</v>
      </c>
      <c r="J126" s="86">
        <f t="shared" si="22"/>
        <v>32</v>
      </c>
      <c r="K126" s="86">
        <f t="shared" si="22"/>
        <v>0</v>
      </c>
      <c r="L126" s="135">
        <f t="shared" si="22"/>
        <v>0</v>
      </c>
      <c r="M126" s="136">
        <f t="shared" si="22"/>
        <v>8362.5</v>
      </c>
      <c r="N126" s="135">
        <f t="shared" si="22"/>
        <v>0</v>
      </c>
      <c r="O126" s="135">
        <f t="shared" si="22"/>
        <v>0</v>
      </c>
      <c r="P126" s="137">
        <f>SUM(M121:M125)-N126+O126</f>
        <v>8362.5</v>
      </c>
    </row>
    <row r="127" spans="1:16" ht="12.75" customHeight="1">
      <c r="A127" s="223">
        <v>43060</v>
      </c>
      <c r="B127" s="129" t="s">
        <v>19</v>
      </c>
      <c r="C127" s="11">
        <v>105</v>
      </c>
      <c r="D127" s="11">
        <v>0</v>
      </c>
      <c r="E127" s="11">
        <v>6</v>
      </c>
      <c r="F127" s="11">
        <v>13</v>
      </c>
      <c r="G127" s="115"/>
      <c r="H127" s="115">
        <v>5</v>
      </c>
      <c r="I127" s="115"/>
      <c r="J127" s="24">
        <v>12</v>
      </c>
      <c r="K127" s="24">
        <v>1</v>
      </c>
      <c r="L127" s="138">
        <v>2</v>
      </c>
      <c r="M127" s="83">
        <f>SUM(C127*15,F127*7.5,G127*7.5,H127*7.5,I127*7.5,J127*7.5,K127*100,L127*20)</f>
        <v>1940</v>
      </c>
      <c r="N127" s="139"/>
      <c r="O127" s="139"/>
      <c r="P127" s="139"/>
    </row>
    <row r="128" spans="1:16" ht="12.75" customHeight="1">
      <c r="A128" s="223"/>
      <c r="B128" s="129" t="s">
        <v>20</v>
      </c>
      <c r="C128" s="11">
        <v>233</v>
      </c>
      <c r="D128" s="11"/>
      <c r="E128" s="11">
        <v>57</v>
      </c>
      <c r="F128" s="11">
        <v>21</v>
      </c>
      <c r="G128" s="115"/>
      <c r="H128" s="115">
        <v>9</v>
      </c>
      <c r="I128" s="115"/>
      <c r="J128" s="24">
        <v>26</v>
      </c>
      <c r="K128" s="24"/>
      <c r="L128" s="140"/>
      <c r="M128" s="83">
        <f>SUM(C128*15,F128*7.5,G128*7.5,H128*7.5,I128*7.5,J128*7.5,K128*100,L128*20)</f>
        <v>3915</v>
      </c>
      <c r="N128" s="139"/>
      <c r="O128" s="139"/>
      <c r="P128" s="139"/>
    </row>
    <row r="129" spans="1:16" ht="12.75" customHeight="1">
      <c r="A129" s="223"/>
      <c r="B129" s="129" t="s">
        <v>21</v>
      </c>
      <c r="C129" s="11"/>
      <c r="D129" s="11"/>
      <c r="E129" s="11"/>
      <c r="F129" s="11"/>
      <c r="G129" s="115"/>
      <c r="H129" s="115"/>
      <c r="I129" s="115"/>
      <c r="J129" s="24"/>
      <c r="K129" s="24"/>
      <c r="L129" s="140"/>
      <c r="M129" s="83">
        <f>SUM(C129*15,F129*7.5,G129*7.5,H129*7.5,I129*7.5,J129*7.5,K129*100,L129*20)</f>
        <v>0</v>
      </c>
      <c r="N129" s="139"/>
      <c r="O129" s="139"/>
      <c r="P129" s="139"/>
    </row>
    <row r="130" spans="1:16" ht="12.75" customHeight="1">
      <c r="A130" s="223"/>
      <c r="B130" s="129" t="s">
        <v>22</v>
      </c>
      <c r="C130" s="11">
        <v>103</v>
      </c>
      <c r="D130" s="11"/>
      <c r="E130" s="11">
        <v>3</v>
      </c>
      <c r="F130" s="11">
        <v>21</v>
      </c>
      <c r="G130" s="115"/>
      <c r="H130" s="115">
        <v>1</v>
      </c>
      <c r="I130" s="115"/>
      <c r="J130" s="24">
        <v>10</v>
      </c>
      <c r="K130" s="24"/>
      <c r="L130" s="140"/>
      <c r="M130" s="83">
        <f>SUM(C130*15,F130*7.5,G130*7.5,H130*7.5,I130*7.5,J130*7.5,K130*100,L130*20)</f>
        <v>1785</v>
      </c>
      <c r="N130" s="139"/>
      <c r="O130" s="139"/>
      <c r="P130" s="139"/>
    </row>
    <row r="131" spans="1:16" ht="12.75" customHeight="1">
      <c r="A131" s="223"/>
      <c r="B131" s="129" t="s">
        <v>23</v>
      </c>
      <c r="C131" s="11">
        <v>38</v>
      </c>
      <c r="D131" s="11"/>
      <c r="E131" s="11">
        <v>6</v>
      </c>
      <c r="F131" s="11">
        <v>3</v>
      </c>
      <c r="G131" s="115"/>
      <c r="H131" s="115">
        <v>1</v>
      </c>
      <c r="I131" s="115"/>
      <c r="J131" s="24">
        <v>9</v>
      </c>
      <c r="K131" s="24"/>
      <c r="L131" s="140"/>
      <c r="M131" s="83">
        <f>SUM(C131*15,F131*7.5,G131*7.5,H131*7.5,I131*7.5,J131*7.5,K131*100,L131*20)</f>
        <v>667.5</v>
      </c>
      <c r="N131" s="139"/>
      <c r="O131" s="139"/>
      <c r="P131" s="139"/>
    </row>
    <row r="132" spans="1:16" ht="12.75" customHeight="1">
      <c r="A132" s="223"/>
      <c r="B132" s="134" t="s">
        <v>24</v>
      </c>
      <c r="C132" s="86">
        <f>SUM(C127:C131)</f>
        <v>479</v>
      </c>
      <c r="D132" s="86">
        <v>101</v>
      </c>
      <c r="E132" s="86">
        <f aca="true" t="shared" si="23" ref="E132:O132">SUM(E127:E131)</f>
        <v>72</v>
      </c>
      <c r="F132" s="86">
        <f t="shared" si="23"/>
        <v>58</v>
      </c>
      <c r="G132" s="86">
        <f t="shared" si="23"/>
        <v>0</v>
      </c>
      <c r="H132" s="86">
        <f t="shared" si="23"/>
        <v>16</v>
      </c>
      <c r="I132" s="86">
        <f t="shared" si="23"/>
        <v>0</v>
      </c>
      <c r="J132" s="86">
        <f t="shared" si="23"/>
        <v>57</v>
      </c>
      <c r="K132" s="86">
        <f t="shared" si="23"/>
        <v>1</v>
      </c>
      <c r="L132" s="135">
        <f t="shared" si="23"/>
        <v>2</v>
      </c>
      <c r="M132" s="136">
        <f t="shared" si="23"/>
        <v>8307.5</v>
      </c>
      <c r="N132" s="135">
        <f t="shared" si="23"/>
        <v>0</v>
      </c>
      <c r="O132" s="135">
        <f t="shared" si="23"/>
        <v>0</v>
      </c>
      <c r="P132" s="137">
        <f>SUM(M127:M131)-N132+O132</f>
        <v>8307.5</v>
      </c>
    </row>
    <row r="133" spans="1:16" ht="12.75" customHeight="1">
      <c r="A133" s="223">
        <v>43061</v>
      </c>
      <c r="B133" s="129" t="s">
        <v>19</v>
      </c>
      <c r="C133" s="11">
        <v>66</v>
      </c>
      <c r="D133" s="11"/>
      <c r="E133" s="11">
        <v>1</v>
      </c>
      <c r="F133" s="11">
        <v>3</v>
      </c>
      <c r="G133" s="115"/>
      <c r="H133" s="115">
        <v>3</v>
      </c>
      <c r="I133" s="115"/>
      <c r="J133" s="24">
        <v>3</v>
      </c>
      <c r="K133" s="24"/>
      <c r="L133" s="138"/>
      <c r="M133" s="83">
        <f>SUM(C133*15,F133*7.5,G133*7.5,H133*7.5,I133*7.5,J133*7.5,K133*100,L133*20)</f>
        <v>1057.5</v>
      </c>
      <c r="N133" s="139"/>
      <c r="O133" s="139"/>
      <c r="P133" s="139"/>
    </row>
    <row r="134" spans="1:16" ht="12.75" customHeight="1">
      <c r="A134" s="223"/>
      <c r="B134" s="129" t="s">
        <v>20</v>
      </c>
      <c r="C134" s="11">
        <v>152</v>
      </c>
      <c r="D134" s="11"/>
      <c r="E134" s="11">
        <v>6</v>
      </c>
      <c r="F134" s="11">
        <v>14</v>
      </c>
      <c r="G134" s="115"/>
      <c r="H134" s="115">
        <v>11</v>
      </c>
      <c r="I134" s="115"/>
      <c r="J134" s="24">
        <v>15</v>
      </c>
      <c r="K134" s="24"/>
      <c r="L134" s="140"/>
      <c r="M134" s="83">
        <f>SUM(C134*15,F134*7.5,G134*7.5,H134*7.5,I134*7.5,J134*7.5,K134*100,L134*20)</f>
        <v>2580</v>
      </c>
      <c r="N134" s="139">
        <v>30</v>
      </c>
      <c r="O134" s="139"/>
      <c r="P134" s="139"/>
    </row>
    <row r="135" spans="1:16" ht="12.75" customHeight="1">
      <c r="A135" s="223"/>
      <c r="B135" s="129" t="s">
        <v>21</v>
      </c>
      <c r="C135" s="11">
        <v>132</v>
      </c>
      <c r="D135" s="11"/>
      <c r="E135" s="11">
        <v>32</v>
      </c>
      <c r="F135" s="11">
        <v>10</v>
      </c>
      <c r="G135" s="115"/>
      <c r="H135" s="115">
        <v>6</v>
      </c>
      <c r="I135" s="115"/>
      <c r="J135" s="24">
        <v>13</v>
      </c>
      <c r="K135" s="24"/>
      <c r="L135" s="140"/>
      <c r="M135" s="83">
        <f>SUM(C135*15,F135*7.5,G135*7.5,H135*7.5,I135*7.5,J135*7.5,K135*100,L135*20)</f>
        <v>2197.5</v>
      </c>
      <c r="N135" s="139"/>
      <c r="O135" s="139"/>
      <c r="P135" s="139"/>
    </row>
    <row r="136" spans="1:16" ht="12.75" customHeight="1">
      <c r="A136" s="223"/>
      <c r="B136" s="129" t="s">
        <v>22</v>
      </c>
      <c r="C136" s="11">
        <v>69</v>
      </c>
      <c r="D136" s="11"/>
      <c r="E136" s="11"/>
      <c r="F136" s="11">
        <v>9</v>
      </c>
      <c r="G136" s="115"/>
      <c r="H136" s="115">
        <v>2</v>
      </c>
      <c r="I136" s="115"/>
      <c r="J136" s="24">
        <v>7</v>
      </c>
      <c r="K136" s="24"/>
      <c r="L136" s="140"/>
      <c r="M136" s="83">
        <f>SUM(C136*15,F136*7.5,G136*7.5,H136*7.5,I136*7.5,J136*7.5,K136*100,L136*20)</f>
        <v>1170</v>
      </c>
      <c r="N136" s="139"/>
      <c r="O136" s="139"/>
      <c r="P136" s="139"/>
    </row>
    <row r="137" spans="1:16" ht="12.75" customHeight="1">
      <c r="A137" s="223"/>
      <c r="B137" s="129" t="s">
        <v>23</v>
      </c>
      <c r="C137" s="11">
        <v>26</v>
      </c>
      <c r="D137" s="11"/>
      <c r="E137" s="11">
        <v>3</v>
      </c>
      <c r="F137" s="11">
        <v>6</v>
      </c>
      <c r="G137" s="115">
        <v>1</v>
      </c>
      <c r="H137" s="115">
        <v>4</v>
      </c>
      <c r="I137" s="115"/>
      <c r="J137" s="24">
        <v>1</v>
      </c>
      <c r="K137" s="24"/>
      <c r="L137" s="140"/>
      <c r="M137" s="83">
        <f>SUM(C137*15,F137*7.5,G137*7.5,H137*7.5,I137*7.5,J137*7.5,K137*100,L137*20)</f>
        <v>480</v>
      </c>
      <c r="N137" s="139"/>
      <c r="O137" s="139">
        <v>22.5</v>
      </c>
      <c r="P137" s="139"/>
    </row>
    <row r="138" spans="1:16" ht="12.75" customHeight="1">
      <c r="A138" s="223"/>
      <c r="B138" s="134" t="s">
        <v>24</v>
      </c>
      <c r="C138" s="86">
        <f>SUM(C133:C137)</f>
        <v>445</v>
      </c>
      <c r="D138" s="86">
        <v>48</v>
      </c>
      <c r="E138" s="86">
        <f aca="true" t="shared" si="24" ref="E138:O138">SUM(E133:E137)</f>
        <v>42</v>
      </c>
      <c r="F138" s="86">
        <f t="shared" si="24"/>
        <v>42</v>
      </c>
      <c r="G138" s="86">
        <f t="shared" si="24"/>
        <v>1</v>
      </c>
      <c r="H138" s="86">
        <f t="shared" si="24"/>
        <v>26</v>
      </c>
      <c r="I138" s="86">
        <f t="shared" si="24"/>
        <v>0</v>
      </c>
      <c r="J138" s="86">
        <f t="shared" si="24"/>
        <v>39</v>
      </c>
      <c r="K138" s="86">
        <f t="shared" si="24"/>
        <v>0</v>
      </c>
      <c r="L138" s="135">
        <f t="shared" si="24"/>
        <v>0</v>
      </c>
      <c r="M138" s="136">
        <f t="shared" si="24"/>
        <v>7485</v>
      </c>
      <c r="N138" s="135">
        <f t="shared" si="24"/>
        <v>30</v>
      </c>
      <c r="O138" s="135">
        <f t="shared" si="24"/>
        <v>22.5</v>
      </c>
      <c r="P138" s="137">
        <f>SUM(M133:M137)-N138+O138</f>
        <v>7477.5</v>
      </c>
    </row>
    <row r="139" spans="1:16" ht="12.75" customHeight="1">
      <c r="A139" s="223">
        <v>43062</v>
      </c>
      <c r="B139" s="129" t="s">
        <v>19</v>
      </c>
      <c r="C139" s="11">
        <v>124</v>
      </c>
      <c r="D139" s="11"/>
      <c r="E139" s="11">
        <v>10</v>
      </c>
      <c r="F139" s="11">
        <v>18</v>
      </c>
      <c r="G139" s="115"/>
      <c r="H139" s="115">
        <v>3</v>
      </c>
      <c r="I139" s="115"/>
      <c r="J139" s="24">
        <v>39</v>
      </c>
      <c r="K139" s="24"/>
      <c r="L139" s="138"/>
      <c r="M139" s="83">
        <f>SUM(C139*15,F139*7.5,G139*7.5,H139*7.5,I139*7.5,J139*7.5,K139*100,L139*20)</f>
        <v>2310</v>
      </c>
      <c r="N139" s="139"/>
      <c r="O139" s="139"/>
      <c r="P139" s="139"/>
    </row>
    <row r="140" spans="1:16" ht="12.75" customHeight="1">
      <c r="A140" s="223"/>
      <c r="B140" s="129" t="s">
        <v>20</v>
      </c>
      <c r="C140" s="11">
        <v>169</v>
      </c>
      <c r="D140" s="11"/>
      <c r="E140" s="11">
        <v>18</v>
      </c>
      <c r="F140" s="11">
        <v>10</v>
      </c>
      <c r="G140" s="115"/>
      <c r="H140" s="115">
        <v>4</v>
      </c>
      <c r="I140" s="115"/>
      <c r="J140" s="24">
        <v>19</v>
      </c>
      <c r="K140" s="24"/>
      <c r="L140" s="140"/>
      <c r="M140" s="83">
        <f>SUM(C140*15,F140*7.5,G140*7.5,H140*7.5,I140*7.5,J140*7.5,K140*100,L140*20)</f>
        <v>2782.5</v>
      </c>
      <c r="N140" s="139"/>
      <c r="O140" s="139"/>
      <c r="P140" s="139"/>
    </row>
    <row r="141" spans="1:16" ht="12.75" customHeight="1">
      <c r="A141" s="223"/>
      <c r="B141" s="129" t="s">
        <v>21</v>
      </c>
      <c r="C141" s="11">
        <v>199</v>
      </c>
      <c r="D141" s="11"/>
      <c r="E141" s="11">
        <v>9</v>
      </c>
      <c r="F141" s="11">
        <v>16</v>
      </c>
      <c r="G141" s="115">
        <v>1</v>
      </c>
      <c r="H141" s="115">
        <v>3</v>
      </c>
      <c r="I141" s="115"/>
      <c r="J141" s="24">
        <v>21</v>
      </c>
      <c r="K141" s="24"/>
      <c r="L141" s="140"/>
      <c r="M141" s="83">
        <f>SUM(C141*15,F141*7.5,G141*7.5,H141*7.5,I141*7.5,J141*7.5,K141*100,L141*20)</f>
        <v>3292.5</v>
      </c>
      <c r="N141" s="139"/>
      <c r="O141" s="139"/>
      <c r="P141" s="139"/>
    </row>
    <row r="142" spans="1:16" ht="12.75" customHeight="1">
      <c r="A142" s="223"/>
      <c r="B142" s="129" t="s">
        <v>22</v>
      </c>
      <c r="C142" s="11">
        <v>108</v>
      </c>
      <c r="D142" s="11"/>
      <c r="E142" s="11">
        <v>4</v>
      </c>
      <c r="F142" s="11">
        <v>16</v>
      </c>
      <c r="G142" s="115">
        <v>1</v>
      </c>
      <c r="H142" s="115">
        <v>6</v>
      </c>
      <c r="I142" s="115"/>
      <c r="J142" s="24">
        <v>16</v>
      </c>
      <c r="K142" s="24"/>
      <c r="L142" s="140"/>
      <c r="M142" s="83">
        <f>SUM(C142*15,F142*7.5,G142*7.5,H142*7.5,I142*7.5,J142*7.5,K142*100,L142*20)</f>
        <v>1912.5</v>
      </c>
      <c r="N142" s="139"/>
      <c r="O142" s="139"/>
      <c r="P142" s="139"/>
    </row>
    <row r="143" spans="1:16" ht="12.75" customHeight="1">
      <c r="A143" s="223"/>
      <c r="B143" s="129" t="s">
        <v>23</v>
      </c>
      <c r="C143" s="11">
        <v>77</v>
      </c>
      <c r="D143" s="11"/>
      <c r="E143" s="11">
        <v>19</v>
      </c>
      <c r="F143" s="11"/>
      <c r="G143" s="115"/>
      <c r="H143" s="115">
        <v>2</v>
      </c>
      <c r="I143" s="115"/>
      <c r="J143" s="24"/>
      <c r="K143" s="24"/>
      <c r="L143" s="140"/>
      <c r="M143" s="83">
        <f>SUM(C143*15,F143*7.5,G143*7.5,H143*7.5,I143*7.5,J143*7.5,K143*100,L143*20)</f>
        <v>1170</v>
      </c>
      <c r="N143" s="139"/>
      <c r="O143" s="139"/>
      <c r="P143" s="139"/>
    </row>
    <row r="144" spans="1:16" ht="12.75" customHeight="1">
      <c r="A144" s="223"/>
      <c r="B144" s="134" t="s">
        <v>24</v>
      </c>
      <c r="C144" s="86">
        <f>SUM(C139:C143)</f>
        <v>677</v>
      </c>
      <c r="D144" s="86">
        <v>75</v>
      </c>
      <c r="E144" s="86">
        <f aca="true" t="shared" si="25" ref="E144:O144">SUM(E139:E143)</f>
        <v>60</v>
      </c>
      <c r="F144" s="86">
        <f t="shared" si="25"/>
        <v>60</v>
      </c>
      <c r="G144" s="86">
        <f t="shared" si="25"/>
        <v>2</v>
      </c>
      <c r="H144" s="86">
        <f t="shared" si="25"/>
        <v>18</v>
      </c>
      <c r="I144" s="86">
        <f t="shared" si="25"/>
        <v>0</v>
      </c>
      <c r="J144" s="86">
        <f t="shared" si="25"/>
        <v>95</v>
      </c>
      <c r="K144" s="86">
        <f t="shared" si="25"/>
        <v>0</v>
      </c>
      <c r="L144" s="135">
        <f t="shared" si="25"/>
        <v>0</v>
      </c>
      <c r="M144" s="136">
        <f t="shared" si="25"/>
        <v>11467.5</v>
      </c>
      <c r="N144" s="135">
        <f t="shared" si="25"/>
        <v>0</v>
      </c>
      <c r="O144" s="135">
        <f t="shared" si="25"/>
        <v>0</v>
      </c>
      <c r="P144" s="137">
        <f>SUM(M139:M143)-N144+O144</f>
        <v>11467.5</v>
      </c>
    </row>
    <row r="145" spans="1:16" ht="12.75" customHeight="1">
      <c r="A145" s="223">
        <v>43063</v>
      </c>
      <c r="B145" s="129" t="s">
        <v>19</v>
      </c>
      <c r="C145" s="11">
        <v>53</v>
      </c>
      <c r="D145" s="11"/>
      <c r="E145" s="11">
        <v>7</v>
      </c>
      <c r="F145" s="11">
        <v>5</v>
      </c>
      <c r="G145" s="115"/>
      <c r="H145" s="115">
        <v>17</v>
      </c>
      <c r="I145" s="115"/>
      <c r="J145" s="24">
        <v>31</v>
      </c>
      <c r="K145" s="24"/>
      <c r="L145" s="138">
        <v>1</v>
      </c>
      <c r="M145" s="83">
        <f>SUM(C145*15,F145*7.5,G145*7.5,H145*7.5,I145*7.5,J145*7.5,K145*100,L145*20)</f>
        <v>1212.5</v>
      </c>
      <c r="N145" s="139"/>
      <c r="O145" s="139"/>
      <c r="P145" s="139"/>
    </row>
    <row r="146" spans="1:16" ht="12.75" customHeight="1">
      <c r="A146" s="223"/>
      <c r="B146" s="129" t="s">
        <v>20</v>
      </c>
      <c r="C146" s="11">
        <v>101</v>
      </c>
      <c r="D146" s="11"/>
      <c r="E146" s="11">
        <v>12</v>
      </c>
      <c r="F146" s="11">
        <v>11</v>
      </c>
      <c r="G146" s="115">
        <v>2</v>
      </c>
      <c r="H146" s="115">
        <v>17</v>
      </c>
      <c r="I146" s="115"/>
      <c r="J146" s="24">
        <v>29</v>
      </c>
      <c r="K146" s="24"/>
      <c r="L146" s="140">
        <v>1</v>
      </c>
      <c r="M146" s="83">
        <f>SUM(C146*15,F146*7.5,G146*7.5,H146*7.5,I146*7.5,J146*7.5,K146*100,L146*20)</f>
        <v>1977.5</v>
      </c>
      <c r="N146" s="139"/>
      <c r="O146" s="139"/>
      <c r="P146" s="139"/>
    </row>
    <row r="147" spans="1:16" ht="12.75" customHeight="1">
      <c r="A147" s="223"/>
      <c r="B147" s="129" t="s">
        <v>21</v>
      </c>
      <c r="C147" s="11">
        <v>173</v>
      </c>
      <c r="D147" s="11"/>
      <c r="E147" s="11">
        <v>39</v>
      </c>
      <c r="F147" s="11">
        <v>27</v>
      </c>
      <c r="G147" s="115">
        <v>2</v>
      </c>
      <c r="H147" s="115">
        <v>2</v>
      </c>
      <c r="I147" s="115"/>
      <c r="J147" s="24">
        <v>40</v>
      </c>
      <c r="K147" s="24"/>
      <c r="L147" s="140"/>
      <c r="M147" s="83">
        <f>SUM(C147*15,F147*7.5,G147*7.5,H147*7.5,I147*7.5,J147*7.5,K147*100,L147*20)</f>
        <v>3127.5</v>
      </c>
      <c r="N147" s="139"/>
      <c r="O147" s="139"/>
      <c r="P147" s="139"/>
    </row>
    <row r="148" spans="1:16" ht="12.75" customHeight="1">
      <c r="A148" s="223"/>
      <c r="B148" s="129" t="s">
        <v>22</v>
      </c>
      <c r="C148" s="11">
        <v>113</v>
      </c>
      <c r="D148" s="11">
        <v>0</v>
      </c>
      <c r="E148" s="11">
        <v>22</v>
      </c>
      <c r="F148" s="11">
        <v>26</v>
      </c>
      <c r="G148" s="115"/>
      <c r="H148" s="115"/>
      <c r="I148" s="115">
        <v>23</v>
      </c>
      <c r="J148" s="24"/>
      <c r="K148" s="24"/>
      <c r="L148" s="140"/>
      <c r="M148" s="83">
        <f>SUM(C148*15,F148*7.5,G148*7.5,H148*7.5,I148*7.5,J148*7.5,K148*100,L148*20)</f>
        <v>2062.5</v>
      </c>
      <c r="N148" s="139"/>
      <c r="O148" s="139"/>
      <c r="P148" s="139"/>
    </row>
    <row r="149" spans="1:16" ht="12.75" customHeight="1">
      <c r="A149" s="223"/>
      <c r="B149" s="129" t="s">
        <v>23</v>
      </c>
      <c r="C149" s="11">
        <v>18</v>
      </c>
      <c r="D149" s="11"/>
      <c r="E149" s="11">
        <v>14</v>
      </c>
      <c r="F149" s="11"/>
      <c r="G149" s="115"/>
      <c r="H149" s="115">
        <v>5</v>
      </c>
      <c r="I149" s="115"/>
      <c r="J149" s="24">
        <v>4</v>
      </c>
      <c r="K149" s="24"/>
      <c r="L149" s="140"/>
      <c r="M149" s="83">
        <f>SUM(C149*15,F149*7.5,G149*7.5,H149*7.5,I149*7.5,J149*7.5,K149*100,L149*20)</f>
        <v>337.5</v>
      </c>
      <c r="N149" s="139"/>
      <c r="O149" s="139"/>
      <c r="P149" s="139"/>
    </row>
    <row r="150" spans="1:16" ht="12.75" customHeight="1">
      <c r="A150" s="223"/>
      <c r="B150" s="134" t="s">
        <v>24</v>
      </c>
      <c r="C150" s="86">
        <f>SUM(C145:C149)</f>
        <v>458</v>
      </c>
      <c r="D150" s="86">
        <v>164</v>
      </c>
      <c r="E150" s="86">
        <f aca="true" t="shared" si="26" ref="E150:O150">SUM(E145:E149)</f>
        <v>94</v>
      </c>
      <c r="F150" s="86">
        <f t="shared" si="26"/>
        <v>69</v>
      </c>
      <c r="G150" s="86">
        <f t="shared" si="26"/>
        <v>4</v>
      </c>
      <c r="H150" s="86">
        <f t="shared" si="26"/>
        <v>41</v>
      </c>
      <c r="I150" s="86">
        <f t="shared" si="26"/>
        <v>23</v>
      </c>
      <c r="J150" s="86">
        <f t="shared" si="26"/>
        <v>104</v>
      </c>
      <c r="K150" s="86">
        <f t="shared" si="26"/>
        <v>0</v>
      </c>
      <c r="L150" s="135">
        <f t="shared" si="26"/>
        <v>2</v>
      </c>
      <c r="M150" s="136">
        <f t="shared" si="26"/>
        <v>8717.5</v>
      </c>
      <c r="N150" s="135">
        <f t="shared" si="26"/>
        <v>0</v>
      </c>
      <c r="O150" s="135">
        <f t="shared" si="26"/>
        <v>0</v>
      </c>
      <c r="P150" s="137">
        <f>SUM(M145:M149)-N150+O150</f>
        <v>8717.5</v>
      </c>
    </row>
    <row r="151" spans="1:16" ht="12.75" customHeight="1">
      <c r="A151" s="223">
        <v>43064</v>
      </c>
      <c r="B151" s="129" t="s">
        <v>19</v>
      </c>
      <c r="C151" s="11">
        <v>173</v>
      </c>
      <c r="D151" s="11"/>
      <c r="E151" s="11">
        <v>6</v>
      </c>
      <c r="F151" s="11">
        <v>42</v>
      </c>
      <c r="G151" s="115">
        <v>1</v>
      </c>
      <c r="H151" s="115">
        <v>28</v>
      </c>
      <c r="I151" s="115">
        <v>0</v>
      </c>
      <c r="J151" s="24">
        <v>42</v>
      </c>
      <c r="K151" s="24">
        <v>1</v>
      </c>
      <c r="L151" s="138">
        <v>2</v>
      </c>
      <c r="M151" s="83">
        <f>SUM(C151*15,F151*7.5,G151*7.5,H151*7.5,I151*7.5,J151*7.5,K151*100,L151*20)</f>
        <v>3582.5</v>
      </c>
      <c r="N151" s="139"/>
      <c r="O151" s="139">
        <v>7.5</v>
      </c>
      <c r="P151" s="139"/>
    </row>
    <row r="152" spans="1:16" ht="12.75" customHeight="1">
      <c r="A152" s="223"/>
      <c r="B152" s="129" t="s">
        <v>20</v>
      </c>
      <c r="C152" s="11">
        <v>203</v>
      </c>
      <c r="D152" s="11"/>
      <c r="E152" s="11">
        <v>23</v>
      </c>
      <c r="F152" s="11">
        <v>45</v>
      </c>
      <c r="G152" s="115">
        <v>1</v>
      </c>
      <c r="H152" s="115">
        <v>14</v>
      </c>
      <c r="I152" s="115"/>
      <c r="J152" s="24">
        <v>39</v>
      </c>
      <c r="K152" s="24"/>
      <c r="L152" s="140">
        <v>2</v>
      </c>
      <c r="M152" s="83">
        <f>SUM(C152*15,F152*7.5,G152*7.5,H152*7.5,I152*7.5,J152*7.5,K152*100,L152*20)</f>
        <v>3827.5</v>
      </c>
      <c r="N152" s="139"/>
      <c r="O152" s="139">
        <v>6.5</v>
      </c>
      <c r="P152" s="139"/>
    </row>
    <row r="153" spans="1:16" ht="12.75" customHeight="1">
      <c r="A153" s="223"/>
      <c r="B153" s="129" t="s">
        <v>21</v>
      </c>
      <c r="C153" s="11">
        <v>357</v>
      </c>
      <c r="D153" s="11"/>
      <c r="E153" s="11">
        <v>10</v>
      </c>
      <c r="F153" s="11">
        <v>53</v>
      </c>
      <c r="G153" s="115"/>
      <c r="H153" s="115">
        <v>56</v>
      </c>
      <c r="I153" s="115"/>
      <c r="J153" s="24">
        <v>54</v>
      </c>
      <c r="K153" s="24"/>
      <c r="L153" s="140"/>
      <c r="M153" s="83">
        <f>SUM(C153*15,F153*7.5,G153*7.5,H153*7.5,I153*7.5,J153*7.5,K153*100,L153*20)</f>
        <v>6577.5</v>
      </c>
      <c r="N153" s="139"/>
      <c r="O153" s="139"/>
      <c r="P153" s="139"/>
    </row>
    <row r="154" spans="1:16" ht="12.75" customHeight="1">
      <c r="A154" s="223"/>
      <c r="B154" s="129" t="s">
        <v>22</v>
      </c>
      <c r="C154" s="11">
        <v>181</v>
      </c>
      <c r="D154" s="11"/>
      <c r="E154" s="11">
        <v>11</v>
      </c>
      <c r="F154" s="11">
        <v>45</v>
      </c>
      <c r="G154" s="115"/>
      <c r="H154" s="115">
        <v>30</v>
      </c>
      <c r="I154" s="115"/>
      <c r="J154" s="24">
        <v>34</v>
      </c>
      <c r="K154" s="24"/>
      <c r="L154" s="140"/>
      <c r="M154" s="83">
        <f>SUM(C154*15,F154*7.5,G154*7.5,H154*7.5,I154*7.5,J154*7.5,K154*100,L154*20)</f>
        <v>3532.5</v>
      </c>
      <c r="N154" s="139"/>
      <c r="O154" s="139"/>
      <c r="P154" s="139"/>
    </row>
    <row r="155" spans="1:16" ht="12.75" customHeight="1">
      <c r="A155" s="223"/>
      <c r="B155" s="129" t="s">
        <v>23</v>
      </c>
      <c r="C155" s="11">
        <v>70</v>
      </c>
      <c r="D155" s="11"/>
      <c r="E155" s="11">
        <v>34</v>
      </c>
      <c r="F155" s="11">
        <v>9</v>
      </c>
      <c r="G155" s="115"/>
      <c r="H155" s="115">
        <v>14</v>
      </c>
      <c r="I155" s="115"/>
      <c r="J155" s="24">
        <v>12</v>
      </c>
      <c r="K155" s="24"/>
      <c r="L155" s="140"/>
      <c r="M155" s="83">
        <f>SUM(C155*15,F155*7.5,G155*7.5,H155*7.5,I155*7.5,J155*7.5,K155*100,L155*20)</f>
        <v>1312.5</v>
      </c>
      <c r="N155" s="139"/>
      <c r="O155" s="139"/>
      <c r="P155" s="139"/>
    </row>
    <row r="156" spans="1:16" ht="12.75" customHeight="1">
      <c r="A156" s="223"/>
      <c r="B156" s="134" t="s">
        <v>24</v>
      </c>
      <c r="C156" s="86">
        <f>SUM(C151:C155)</f>
        <v>984</v>
      </c>
      <c r="D156" s="86">
        <v>207</v>
      </c>
      <c r="E156" s="86">
        <f aca="true" t="shared" si="27" ref="E156:O156">SUM(E151:E155)</f>
        <v>84</v>
      </c>
      <c r="F156" s="86">
        <f t="shared" si="27"/>
        <v>194</v>
      </c>
      <c r="G156" s="86">
        <f t="shared" si="27"/>
        <v>2</v>
      </c>
      <c r="H156" s="86">
        <f t="shared" si="27"/>
        <v>142</v>
      </c>
      <c r="I156" s="86">
        <f t="shared" si="27"/>
        <v>0</v>
      </c>
      <c r="J156" s="86">
        <f t="shared" si="27"/>
        <v>181</v>
      </c>
      <c r="K156" s="86">
        <f t="shared" si="27"/>
        <v>1</v>
      </c>
      <c r="L156" s="135">
        <f t="shared" si="27"/>
        <v>4</v>
      </c>
      <c r="M156" s="136">
        <f t="shared" si="27"/>
        <v>18832.5</v>
      </c>
      <c r="N156" s="135">
        <f t="shared" si="27"/>
        <v>0</v>
      </c>
      <c r="O156" s="135">
        <f t="shared" si="27"/>
        <v>14</v>
      </c>
      <c r="P156" s="137">
        <f>SUM(M151:M155)-N156+O156</f>
        <v>18846.5</v>
      </c>
    </row>
    <row r="157" spans="1:16" ht="12.75" customHeight="1">
      <c r="A157" s="223">
        <v>43065</v>
      </c>
      <c r="B157" s="129" t="s">
        <v>19</v>
      </c>
      <c r="C157" s="11">
        <v>27</v>
      </c>
      <c r="D157" s="11"/>
      <c r="E157" s="11"/>
      <c r="F157" s="11">
        <v>9</v>
      </c>
      <c r="G157" s="115"/>
      <c r="H157" s="115"/>
      <c r="I157" s="115"/>
      <c r="J157" s="24">
        <v>4</v>
      </c>
      <c r="K157" s="24"/>
      <c r="L157" s="138"/>
      <c r="M157" s="83">
        <f>SUM(C157*15,F157*7.5,G157*7.5,H157*7.5,I157*7.5,J157*7.5,K157*100,L157*20)</f>
        <v>502.5</v>
      </c>
      <c r="N157" s="139"/>
      <c r="O157" s="139"/>
      <c r="P157" s="139"/>
    </row>
    <row r="158" spans="1:16" ht="12.75" customHeight="1">
      <c r="A158" s="223"/>
      <c r="B158" s="129" t="s">
        <v>20</v>
      </c>
      <c r="C158" s="11">
        <v>352</v>
      </c>
      <c r="D158" s="11"/>
      <c r="E158" s="11">
        <v>30</v>
      </c>
      <c r="F158" s="11">
        <v>54</v>
      </c>
      <c r="G158" s="115"/>
      <c r="H158" s="115">
        <v>27</v>
      </c>
      <c r="I158" s="115"/>
      <c r="J158" s="24">
        <v>56</v>
      </c>
      <c r="K158" s="24"/>
      <c r="L158" s="140"/>
      <c r="M158" s="83">
        <f>SUM(C158*15,F158*7.5,G158*7.5,H158*7.5,I158*7.5,J158*7.5,K158*100,L158*20)</f>
        <v>6307.5</v>
      </c>
      <c r="N158" s="139"/>
      <c r="O158" s="139"/>
      <c r="P158" s="139"/>
    </row>
    <row r="159" spans="1:16" ht="12.75" customHeight="1">
      <c r="A159" s="223"/>
      <c r="B159" s="129" t="s">
        <v>21</v>
      </c>
      <c r="C159" s="11">
        <v>496</v>
      </c>
      <c r="D159" s="11">
        <v>0</v>
      </c>
      <c r="E159" s="11">
        <v>25</v>
      </c>
      <c r="F159" s="11">
        <v>64</v>
      </c>
      <c r="G159" s="115">
        <v>1</v>
      </c>
      <c r="H159" s="115">
        <v>38</v>
      </c>
      <c r="I159" s="115"/>
      <c r="J159" s="24">
        <v>64</v>
      </c>
      <c r="K159" s="24"/>
      <c r="L159" s="140"/>
      <c r="M159" s="83">
        <f>SUM(C159*15,F159*7.5,G159*7.5,H159*7.5,I159*7.5,J159*7.5,K159*100,L159*20)</f>
        <v>8692.5</v>
      </c>
      <c r="N159" s="139"/>
      <c r="O159" s="139"/>
      <c r="P159" s="139"/>
    </row>
    <row r="160" spans="1:16" ht="12.75" customHeight="1">
      <c r="A160" s="223"/>
      <c r="B160" s="129" t="s">
        <v>22</v>
      </c>
      <c r="C160" s="11">
        <v>172</v>
      </c>
      <c r="D160" s="11"/>
      <c r="E160" s="11">
        <v>15</v>
      </c>
      <c r="F160" s="11">
        <v>25</v>
      </c>
      <c r="G160" s="115">
        <v>2</v>
      </c>
      <c r="H160" s="115">
        <v>11</v>
      </c>
      <c r="I160" s="115"/>
      <c r="J160" s="24">
        <v>32</v>
      </c>
      <c r="K160" s="24"/>
      <c r="L160" s="140"/>
      <c r="M160" s="83">
        <f>SUM(C160*15,F160*7.5,G160*7.5,H160*7.5,I160*7.5,J160*7.5,K160*100,L160*20)</f>
        <v>3105</v>
      </c>
      <c r="N160" s="139"/>
      <c r="O160" s="139">
        <v>74.5</v>
      </c>
      <c r="P160" s="139"/>
    </row>
    <row r="161" spans="1:16" ht="12.75" customHeight="1">
      <c r="A161" s="223"/>
      <c r="B161" s="129" t="s">
        <v>23</v>
      </c>
      <c r="C161" s="11">
        <v>46</v>
      </c>
      <c r="D161" s="11"/>
      <c r="E161" s="11">
        <v>7</v>
      </c>
      <c r="F161" s="11">
        <v>5</v>
      </c>
      <c r="G161" s="115"/>
      <c r="H161" s="115">
        <v>5</v>
      </c>
      <c r="I161" s="115"/>
      <c r="J161" s="24">
        <v>7</v>
      </c>
      <c r="K161" s="24"/>
      <c r="L161" s="140"/>
      <c r="M161" s="83">
        <f>SUM(C161*15,F161*7.5,G161*7.5,H161*7.5,I161*7.5,J161*7.5,K161*100,L161*20)</f>
        <v>817.5</v>
      </c>
      <c r="N161" s="139"/>
      <c r="O161" s="139"/>
      <c r="P161" s="139"/>
    </row>
    <row r="162" spans="1:16" ht="12.75" customHeight="1">
      <c r="A162" s="223"/>
      <c r="B162" s="134" t="s">
        <v>24</v>
      </c>
      <c r="C162" s="86">
        <f>SUM(C157:C161)</f>
        <v>1093</v>
      </c>
      <c r="D162" s="86">
        <v>156</v>
      </c>
      <c r="E162" s="86">
        <f aca="true" t="shared" si="28" ref="E162:O162">SUM(E157:E161)</f>
        <v>77</v>
      </c>
      <c r="F162" s="86">
        <f t="shared" si="28"/>
        <v>157</v>
      </c>
      <c r="G162" s="86">
        <f t="shared" si="28"/>
        <v>3</v>
      </c>
      <c r="H162" s="86">
        <f t="shared" si="28"/>
        <v>81</v>
      </c>
      <c r="I162" s="86">
        <f t="shared" si="28"/>
        <v>0</v>
      </c>
      <c r="J162" s="86">
        <f t="shared" si="28"/>
        <v>163</v>
      </c>
      <c r="K162" s="86">
        <f t="shared" si="28"/>
        <v>0</v>
      </c>
      <c r="L162" s="135">
        <f t="shared" si="28"/>
        <v>0</v>
      </c>
      <c r="M162" s="136">
        <f t="shared" si="28"/>
        <v>19425</v>
      </c>
      <c r="N162" s="135">
        <f t="shared" si="28"/>
        <v>0</v>
      </c>
      <c r="O162" s="135">
        <f t="shared" si="28"/>
        <v>74.5</v>
      </c>
      <c r="P162" s="137">
        <f>SUM(M157:M161)-N162+O162</f>
        <v>19499.5</v>
      </c>
    </row>
    <row r="163" spans="1:16" ht="12.75" customHeight="1">
      <c r="A163" s="242" t="s">
        <v>25</v>
      </c>
      <c r="B163" s="242"/>
      <c r="C163" s="89">
        <f aca="true" t="shared" si="29" ref="C163:P163">SUM(C126,C132,C138,C144,C150,C156,C162)</f>
        <v>4634</v>
      </c>
      <c r="D163" s="89">
        <f t="shared" si="29"/>
        <v>771</v>
      </c>
      <c r="E163" s="89">
        <f t="shared" si="29"/>
        <v>443</v>
      </c>
      <c r="F163" s="89">
        <f t="shared" si="29"/>
        <v>649</v>
      </c>
      <c r="G163" s="89">
        <f t="shared" si="29"/>
        <v>16</v>
      </c>
      <c r="H163" s="89">
        <f t="shared" si="29"/>
        <v>338</v>
      </c>
      <c r="I163" s="89">
        <f t="shared" si="29"/>
        <v>23</v>
      </c>
      <c r="J163" s="89">
        <f t="shared" si="29"/>
        <v>671</v>
      </c>
      <c r="K163" s="89">
        <f t="shared" si="29"/>
        <v>2</v>
      </c>
      <c r="L163" s="89">
        <f t="shared" si="29"/>
        <v>8</v>
      </c>
      <c r="M163" s="37">
        <f t="shared" si="29"/>
        <v>82597.5</v>
      </c>
      <c r="N163" s="37">
        <f t="shared" si="29"/>
        <v>30</v>
      </c>
      <c r="O163" s="37">
        <f t="shared" si="29"/>
        <v>111</v>
      </c>
      <c r="P163" s="37">
        <f t="shared" si="29"/>
        <v>82678.5</v>
      </c>
    </row>
    <row r="164" spans="1:16" ht="12.75" customHeight="1">
      <c r="A164" s="223">
        <v>43066</v>
      </c>
      <c r="B164" s="129" t="s">
        <v>19</v>
      </c>
      <c r="C164" s="11">
        <v>205</v>
      </c>
      <c r="D164" s="11"/>
      <c r="E164" s="11">
        <v>10</v>
      </c>
      <c r="F164" s="11">
        <v>40</v>
      </c>
      <c r="G164" s="115">
        <v>2</v>
      </c>
      <c r="H164" s="115">
        <v>12</v>
      </c>
      <c r="I164" s="115"/>
      <c r="J164" s="24">
        <v>21</v>
      </c>
      <c r="K164" s="24"/>
      <c r="L164" s="138"/>
      <c r="M164" s="83">
        <f>SUM(C164*15,F164*7.5,G164*7.5,H164*7.5,I164*7.5,J164*7.5,K164*100,L164*20)</f>
        <v>3637.5</v>
      </c>
      <c r="N164" s="139"/>
      <c r="O164" s="139"/>
      <c r="P164" s="139"/>
    </row>
    <row r="165" spans="1:16" ht="12.75" customHeight="1">
      <c r="A165" s="223"/>
      <c r="B165" s="129" t="s">
        <v>20</v>
      </c>
      <c r="C165" s="11"/>
      <c r="D165" s="11"/>
      <c r="E165" s="11"/>
      <c r="F165" s="11"/>
      <c r="G165" s="115"/>
      <c r="H165" s="115"/>
      <c r="I165" s="115"/>
      <c r="J165" s="24"/>
      <c r="K165" s="24"/>
      <c r="L165" s="140"/>
      <c r="M165" s="83">
        <f>SUM(C165*15,F165*7.5,G165*7.5,H165*7.5,I165*7.5,J165*7.5,K165*100,L165*20)</f>
        <v>0</v>
      </c>
      <c r="N165" s="139"/>
      <c r="O165" s="139"/>
      <c r="P165" s="139"/>
    </row>
    <row r="166" spans="1:16" ht="12.75" customHeight="1">
      <c r="A166" s="223"/>
      <c r="B166" s="129" t="s">
        <v>21</v>
      </c>
      <c r="C166" s="11">
        <v>215</v>
      </c>
      <c r="D166" s="11"/>
      <c r="E166" s="11">
        <v>25</v>
      </c>
      <c r="F166" s="11">
        <v>28</v>
      </c>
      <c r="G166" s="115">
        <v>1</v>
      </c>
      <c r="H166" s="115">
        <v>11</v>
      </c>
      <c r="I166" s="115"/>
      <c r="J166" s="24">
        <v>47</v>
      </c>
      <c r="K166" s="24"/>
      <c r="L166" s="140"/>
      <c r="M166" s="83">
        <f>SUM(C166*15,F166*7.5,G166*7.5,H166*7.5,I166*7.5,J166*7.5,K166*100,L166*20)</f>
        <v>3877.5</v>
      </c>
      <c r="N166" s="139"/>
      <c r="O166" s="139"/>
      <c r="P166" s="139"/>
    </row>
    <row r="167" spans="1:16" ht="12.75" customHeight="1">
      <c r="A167" s="223"/>
      <c r="B167" s="129" t="s">
        <v>22</v>
      </c>
      <c r="C167" s="11">
        <v>103</v>
      </c>
      <c r="D167" s="11"/>
      <c r="E167" s="11">
        <v>8</v>
      </c>
      <c r="F167" s="11">
        <v>13</v>
      </c>
      <c r="G167" s="115">
        <v>4</v>
      </c>
      <c r="H167" s="115">
        <v>2</v>
      </c>
      <c r="I167" s="115"/>
      <c r="J167" s="24">
        <v>7</v>
      </c>
      <c r="K167" s="24"/>
      <c r="L167" s="140"/>
      <c r="M167" s="83">
        <f>SUM(C167*15,F167*7.5,G167*7.5,H167*7.5,I167*7.5,J167*7.5,K167*100,L167*20)</f>
        <v>1740</v>
      </c>
      <c r="N167" s="139"/>
      <c r="O167" s="139"/>
      <c r="P167" s="139"/>
    </row>
    <row r="168" spans="1:16" ht="12.75" customHeight="1">
      <c r="A168" s="223"/>
      <c r="B168" s="129" t="s">
        <v>23</v>
      </c>
      <c r="C168" s="11">
        <v>23</v>
      </c>
      <c r="D168" s="11"/>
      <c r="E168" s="11">
        <v>9</v>
      </c>
      <c r="F168" s="11">
        <v>4</v>
      </c>
      <c r="G168" s="115"/>
      <c r="H168" s="115">
        <v>2</v>
      </c>
      <c r="I168" s="115"/>
      <c r="J168" s="24">
        <v>2</v>
      </c>
      <c r="K168" s="24"/>
      <c r="L168" s="140"/>
      <c r="M168" s="83">
        <f>SUM(C168*15,F168*7.5,G168*7.5,H168*7.5,I168*7.5,J168*7.5,K168*100,L168*20)</f>
        <v>405</v>
      </c>
      <c r="N168" s="139"/>
      <c r="O168" s="139"/>
      <c r="P168" s="139"/>
    </row>
    <row r="169" spans="1:16" ht="12.75" customHeight="1">
      <c r="A169" s="223"/>
      <c r="B169" s="134" t="s">
        <v>24</v>
      </c>
      <c r="C169" s="86">
        <f>SUM(C164:C168)</f>
        <v>546</v>
      </c>
      <c r="D169" s="86">
        <v>42</v>
      </c>
      <c r="E169" s="86">
        <f aca="true" t="shared" si="30" ref="E169:O169">SUM(E164:E168)</f>
        <v>52</v>
      </c>
      <c r="F169" s="86">
        <f t="shared" si="30"/>
        <v>85</v>
      </c>
      <c r="G169" s="86">
        <f t="shared" si="30"/>
        <v>7</v>
      </c>
      <c r="H169" s="86">
        <f t="shared" si="30"/>
        <v>27</v>
      </c>
      <c r="I169" s="86">
        <f t="shared" si="30"/>
        <v>0</v>
      </c>
      <c r="J169" s="86">
        <f t="shared" si="30"/>
        <v>77</v>
      </c>
      <c r="K169" s="86">
        <f t="shared" si="30"/>
        <v>0</v>
      </c>
      <c r="L169" s="135">
        <f t="shared" si="30"/>
        <v>0</v>
      </c>
      <c r="M169" s="136">
        <f t="shared" si="30"/>
        <v>9660</v>
      </c>
      <c r="N169" s="135">
        <f t="shared" si="30"/>
        <v>0</v>
      </c>
      <c r="O169" s="135">
        <f t="shared" si="30"/>
        <v>0</v>
      </c>
      <c r="P169" s="137">
        <f>SUM(M164:M168)-N169+O169</f>
        <v>9660</v>
      </c>
    </row>
    <row r="170" spans="1:16" ht="12.75" customHeight="1">
      <c r="A170" s="223">
        <v>43067</v>
      </c>
      <c r="B170" s="129" t="s">
        <v>19</v>
      </c>
      <c r="C170" s="11">
        <v>176</v>
      </c>
      <c r="D170" s="11"/>
      <c r="E170" s="11">
        <v>3</v>
      </c>
      <c r="F170" s="11">
        <v>20</v>
      </c>
      <c r="G170" s="115"/>
      <c r="H170" s="115">
        <v>5</v>
      </c>
      <c r="I170" s="115"/>
      <c r="J170" s="24">
        <v>23</v>
      </c>
      <c r="K170" s="24"/>
      <c r="L170" s="138"/>
      <c r="M170" s="83">
        <f>SUM(C170*15,F170*7.5,G170*7.5,H170*7.5,I170*7.5,J170*7.5,K170*100,L170*20)</f>
        <v>3000</v>
      </c>
      <c r="N170" s="139"/>
      <c r="O170" s="139"/>
      <c r="P170" s="139"/>
    </row>
    <row r="171" spans="1:16" ht="12.75" customHeight="1">
      <c r="A171" s="223"/>
      <c r="B171" s="129" t="s">
        <v>20</v>
      </c>
      <c r="C171" s="11">
        <v>173</v>
      </c>
      <c r="D171" s="11"/>
      <c r="E171" s="11">
        <v>78</v>
      </c>
      <c r="F171" s="11">
        <v>12</v>
      </c>
      <c r="G171" s="115">
        <v>2</v>
      </c>
      <c r="H171" s="115">
        <v>7</v>
      </c>
      <c r="I171" s="115"/>
      <c r="J171" s="24">
        <v>16</v>
      </c>
      <c r="K171" s="24"/>
      <c r="L171" s="140"/>
      <c r="M171" s="83">
        <f>SUM(C171*15,F171*7.5,G171*7.5,H171*7.5,I171*7.5,J171*7.5,K171*100,L171*20)</f>
        <v>2872.5</v>
      </c>
      <c r="N171" s="139"/>
      <c r="O171" s="139"/>
      <c r="P171" s="139"/>
    </row>
    <row r="172" spans="1:16" ht="12.75" customHeight="1">
      <c r="A172" s="223"/>
      <c r="B172" s="129" t="s">
        <v>21</v>
      </c>
      <c r="C172" s="11"/>
      <c r="D172" s="11"/>
      <c r="E172" s="11"/>
      <c r="F172" s="11"/>
      <c r="G172" s="115"/>
      <c r="H172" s="115"/>
      <c r="I172" s="115"/>
      <c r="J172" s="24"/>
      <c r="K172" s="24"/>
      <c r="L172" s="140"/>
      <c r="M172" s="83">
        <f>SUM(C172*15,F172*7.5,G172*7.5,H172*7.5,I172*7.5,J172*7.5,K172*100,L172*20)</f>
        <v>0</v>
      </c>
      <c r="N172" s="139"/>
      <c r="O172" s="139"/>
      <c r="P172" s="139"/>
    </row>
    <row r="173" spans="1:16" ht="12.75" customHeight="1">
      <c r="A173" s="223"/>
      <c r="B173" s="129" t="s">
        <v>22</v>
      </c>
      <c r="C173" s="11">
        <v>50</v>
      </c>
      <c r="D173" s="11"/>
      <c r="E173" s="11">
        <v>6</v>
      </c>
      <c r="F173" s="11">
        <v>1</v>
      </c>
      <c r="G173" s="115"/>
      <c r="H173" s="115">
        <v>8</v>
      </c>
      <c r="I173" s="115"/>
      <c r="J173" s="24">
        <v>4</v>
      </c>
      <c r="K173" s="24"/>
      <c r="L173" s="140"/>
      <c r="M173" s="83">
        <f>SUM(C173*15,F173*7.5,G173*7.5,H173*7.5,I173*7.5,J173*7.5,K173*100,L173*20)</f>
        <v>847.5</v>
      </c>
      <c r="N173" s="139"/>
      <c r="O173" s="139"/>
      <c r="P173" s="139"/>
    </row>
    <row r="174" spans="1:16" ht="12.75" customHeight="1">
      <c r="A174" s="223"/>
      <c r="B174" s="129" t="s">
        <v>23</v>
      </c>
      <c r="C174" s="11">
        <v>15</v>
      </c>
      <c r="D174" s="11"/>
      <c r="E174" s="11">
        <v>14</v>
      </c>
      <c r="F174" s="11"/>
      <c r="G174" s="115"/>
      <c r="H174" s="115">
        <v>5</v>
      </c>
      <c r="I174" s="115"/>
      <c r="J174" s="24"/>
      <c r="K174" s="24"/>
      <c r="L174" s="140"/>
      <c r="M174" s="83">
        <f>SUM(C174*15,F174*7.5,G174*7.5,H174*7.5,I174*7.5,J174*7.5,K174*100,L174*20)</f>
        <v>262.5</v>
      </c>
      <c r="N174" s="139"/>
      <c r="O174" s="139"/>
      <c r="P174" s="139"/>
    </row>
    <row r="175" spans="1:16" ht="12.75" customHeight="1">
      <c r="A175" s="223"/>
      <c r="B175" s="134" t="s">
        <v>24</v>
      </c>
      <c r="C175" s="86">
        <f>SUM(C170:C174)</f>
        <v>414</v>
      </c>
      <c r="D175" s="86">
        <v>59</v>
      </c>
      <c r="E175" s="86">
        <f aca="true" t="shared" si="31" ref="E175:O175">SUM(E170:E174)</f>
        <v>101</v>
      </c>
      <c r="F175" s="86">
        <f t="shared" si="31"/>
        <v>33</v>
      </c>
      <c r="G175" s="86">
        <f t="shared" si="31"/>
        <v>2</v>
      </c>
      <c r="H175" s="86">
        <f t="shared" si="31"/>
        <v>25</v>
      </c>
      <c r="I175" s="86">
        <f t="shared" si="31"/>
        <v>0</v>
      </c>
      <c r="J175" s="86">
        <f t="shared" si="31"/>
        <v>43</v>
      </c>
      <c r="K175" s="86">
        <f t="shared" si="31"/>
        <v>0</v>
      </c>
      <c r="L175" s="135">
        <f t="shared" si="31"/>
        <v>0</v>
      </c>
      <c r="M175" s="136">
        <f t="shared" si="31"/>
        <v>6982.5</v>
      </c>
      <c r="N175" s="135">
        <f t="shared" si="31"/>
        <v>0</v>
      </c>
      <c r="O175" s="135">
        <f t="shared" si="31"/>
        <v>0</v>
      </c>
      <c r="P175" s="137">
        <f>SUM(M170:M174)-N175+O175</f>
        <v>6982.5</v>
      </c>
    </row>
    <row r="176" spans="1:16" ht="12.75" customHeight="1">
      <c r="A176" s="223">
        <v>43068</v>
      </c>
      <c r="B176" s="129" t="s">
        <v>19</v>
      </c>
      <c r="C176" s="11">
        <v>83</v>
      </c>
      <c r="D176" s="11"/>
      <c r="E176" s="11">
        <v>10</v>
      </c>
      <c r="F176" s="11">
        <v>4</v>
      </c>
      <c r="G176" s="115">
        <v>2</v>
      </c>
      <c r="H176" s="115">
        <v>1</v>
      </c>
      <c r="I176" s="115"/>
      <c r="J176" s="24">
        <v>13</v>
      </c>
      <c r="K176" s="24"/>
      <c r="L176" s="138">
        <v>2</v>
      </c>
      <c r="M176" s="83">
        <f>SUM(C176*15,F176*7.5,G176*7.5,H176*7.5,I176*7.5,J176*7.5,K176*100,L176*20)</f>
        <v>1435</v>
      </c>
      <c r="N176" s="139"/>
      <c r="O176" s="139"/>
      <c r="P176" s="139"/>
    </row>
    <row r="177" spans="1:16" ht="12.75" customHeight="1">
      <c r="A177" s="223"/>
      <c r="B177" s="129" t="s">
        <v>20</v>
      </c>
      <c r="C177" s="11"/>
      <c r="D177" s="11"/>
      <c r="E177" s="11"/>
      <c r="F177" s="11"/>
      <c r="G177" s="115"/>
      <c r="H177" s="115"/>
      <c r="I177" s="115"/>
      <c r="J177" s="24"/>
      <c r="K177" s="24"/>
      <c r="L177" s="140"/>
      <c r="M177" s="83">
        <f>SUM(C177*15,F177*7.5,G177*7.5,H177*7.5,I177*7.5,J177*7.5,K177*100,L177*20)</f>
        <v>0</v>
      </c>
      <c r="N177" s="139"/>
      <c r="O177" s="139"/>
      <c r="P177" s="139"/>
    </row>
    <row r="178" spans="1:16" ht="12.75" customHeight="1">
      <c r="A178" s="223"/>
      <c r="B178" s="129" t="s">
        <v>21</v>
      </c>
      <c r="C178" s="11">
        <v>179</v>
      </c>
      <c r="D178" s="11"/>
      <c r="E178" s="11">
        <v>69</v>
      </c>
      <c r="F178" s="11">
        <v>15</v>
      </c>
      <c r="G178" s="115"/>
      <c r="H178" s="115">
        <v>10</v>
      </c>
      <c r="I178" s="115"/>
      <c r="J178" s="24">
        <v>46</v>
      </c>
      <c r="K178" s="24"/>
      <c r="L178" s="140"/>
      <c r="M178" s="83">
        <f>SUM(C178*15,F178*7.5,G178*7.5,H178*7.5,I178*7.5,J178*7.5,K178*100,L178*20)</f>
        <v>3217.5</v>
      </c>
      <c r="N178" s="139"/>
      <c r="O178" s="139"/>
      <c r="P178" s="139"/>
    </row>
    <row r="179" spans="1:16" ht="12.75" customHeight="1">
      <c r="A179" s="223"/>
      <c r="B179" s="129" t="s">
        <v>22</v>
      </c>
      <c r="C179" s="11">
        <v>56</v>
      </c>
      <c r="D179" s="11"/>
      <c r="E179" s="11">
        <v>75</v>
      </c>
      <c r="F179" s="11">
        <v>8</v>
      </c>
      <c r="G179" s="115">
        <v>2</v>
      </c>
      <c r="H179" s="115">
        <v>1</v>
      </c>
      <c r="I179" s="115"/>
      <c r="J179" s="24">
        <v>9</v>
      </c>
      <c r="K179" s="24"/>
      <c r="L179" s="140"/>
      <c r="M179" s="83">
        <f>SUM(C179*15,F179*7.5,G179*7.5,H179*7.5,I179*7.5,J179*7.5,K179*100,L179*20)</f>
        <v>990</v>
      </c>
      <c r="N179" s="139"/>
      <c r="O179" s="139"/>
      <c r="P179" s="139"/>
    </row>
    <row r="180" spans="1:16" ht="12.75" customHeight="1">
      <c r="A180" s="223"/>
      <c r="B180" s="129" t="s">
        <v>23</v>
      </c>
      <c r="C180" s="11">
        <v>26</v>
      </c>
      <c r="D180" s="11"/>
      <c r="E180" s="11">
        <v>27</v>
      </c>
      <c r="F180" s="11">
        <v>1</v>
      </c>
      <c r="G180" s="115"/>
      <c r="H180" s="115">
        <v>3</v>
      </c>
      <c r="I180" s="115"/>
      <c r="J180" s="24">
        <v>5</v>
      </c>
      <c r="K180" s="24"/>
      <c r="L180" s="140"/>
      <c r="M180" s="83">
        <f>SUM(C180*15,F180*7.5,G180*7.5,H180*7.5,I180*7.5,J180*7.5,K180*100,L180*20)</f>
        <v>457.5</v>
      </c>
      <c r="N180" s="139"/>
      <c r="O180" s="139"/>
      <c r="P180" s="139"/>
    </row>
    <row r="181" spans="1:16" ht="12.75" customHeight="1">
      <c r="A181" s="223"/>
      <c r="B181" s="134" t="s">
        <v>24</v>
      </c>
      <c r="C181" s="86">
        <f>SUM(C176:C180)</f>
        <v>344</v>
      </c>
      <c r="D181" s="86">
        <v>125</v>
      </c>
      <c r="E181" s="86">
        <f aca="true" t="shared" si="32" ref="E181:O181">SUM(E176:E180)</f>
        <v>181</v>
      </c>
      <c r="F181" s="86">
        <f t="shared" si="32"/>
        <v>28</v>
      </c>
      <c r="G181" s="86">
        <f t="shared" si="32"/>
        <v>4</v>
      </c>
      <c r="H181" s="86">
        <f t="shared" si="32"/>
        <v>15</v>
      </c>
      <c r="I181" s="86">
        <f t="shared" si="32"/>
        <v>0</v>
      </c>
      <c r="J181" s="86">
        <f t="shared" si="32"/>
        <v>73</v>
      </c>
      <c r="K181" s="86">
        <f t="shared" si="32"/>
        <v>0</v>
      </c>
      <c r="L181" s="135">
        <f t="shared" si="32"/>
        <v>2</v>
      </c>
      <c r="M181" s="136">
        <f t="shared" si="32"/>
        <v>6100</v>
      </c>
      <c r="N181" s="135">
        <f t="shared" si="32"/>
        <v>0</v>
      </c>
      <c r="O181" s="135">
        <f t="shared" si="32"/>
        <v>0</v>
      </c>
      <c r="P181" s="137">
        <f>SUM(M176:M180)-N181+O181</f>
        <v>6100</v>
      </c>
    </row>
    <row r="182" spans="1:16" ht="12.75" customHeight="1">
      <c r="A182" s="223">
        <v>43069</v>
      </c>
      <c r="B182" s="129" t="s">
        <v>19</v>
      </c>
      <c r="C182" s="11">
        <v>30</v>
      </c>
      <c r="D182" s="11"/>
      <c r="E182" s="11">
        <v>19</v>
      </c>
      <c r="F182" s="11">
        <v>6</v>
      </c>
      <c r="G182" s="115"/>
      <c r="H182" s="115"/>
      <c r="I182" s="115"/>
      <c r="J182" s="24">
        <v>5</v>
      </c>
      <c r="K182" s="24"/>
      <c r="L182" s="138"/>
      <c r="M182" s="83">
        <f>SUM(C182*15,F182*7.5,G182*7.5,H182*7.5,I182*7.5,J182*7.5,K182*100,L182*20)</f>
        <v>532.5</v>
      </c>
      <c r="N182" s="139"/>
      <c r="O182" s="139"/>
      <c r="P182" s="139"/>
    </row>
    <row r="183" spans="1:16" ht="12.75" customHeight="1">
      <c r="A183" s="223"/>
      <c r="B183" s="129" t="s">
        <v>20</v>
      </c>
      <c r="C183" s="11">
        <v>157</v>
      </c>
      <c r="D183" s="11"/>
      <c r="E183" s="11">
        <v>13</v>
      </c>
      <c r="F183" s="11">
        <v>20</v>
      </c>
      <c r="G183" s="115">
        <v>2</v>
      </c>
      <c r="H183" s="115">
        <v>9</v>
      </c>
      <c r="I183" s="115"/>
      <c r="J183" s="24">
        <v>10</v>
      </c>
      <c r="K183" s="24"/>
      <c r="L183" s="140">
        <v>1</v>
      </c>
      <c r="M183" s="83">
        <f>SUM(C183*15,F183*7.5,G183*7.5,H183*7.5,I183*7.5,J183*7.5,K183*100,L183*20)</f>
        <v>2682.5</v>
      </c>
      <c r="N183" s="139"/>
      <c r="O183" s="139"/>
      <c r="P183" s="139"/>
    </row>
    <row r="184" spans="1:16" ht="12.75" customHeight="1">
      <c r="A184" s="223"/>
      <c r="B184" s="129" t="s">
        <v>21</v>
      </c>
      <c r="C184" s="11">
        <v>142</v>
      </c>
      <c r="D184" s="11"/>
      <c r="E184" s="11">
        <v>90</v>
      </c>
      <c r="F184" s="11">
        <v>18</v>
      </c>
      <c r="G184" s="115">
        <v>1</v>
      </c>
      <c r="H184" s="115">
        <v>2</v>
      </c>
      <c r="I184" s="115"/>
      <c r="J184" s="24">
        <v>19</v>
      </c>
      <c r="K184" s="24"/>
      <c r="L184" s="140"/>
      <c r="M184" s="83">
        <f>SUM(C184*15,F184*7.5,G184*7.5,H184*7.5,I184*7.5,J184*7.5,K184*100,L184*20)</f>
        <v>2430</v>
      </c>
      <c r="N184" s="139"/>
      <c r="O184" s="139"/>
      <c r="P184" s="139"/>
    </row>
    <row r="185" spans="1:16" ht="12.75" customHeight="1">
      <c r="A185" s="223"/>
      <c r="B185" s="129" t="s">
        <v>22</v>
      </c>
      <c r="C185" s="11">
        <v>83</v>
      </c>
      <c r="D185" s="11"/>
      <c r="E185" s="11">
        <v>11</v>
      </c>
      <c r="F185" s="11">
        <v>16</v>
      </c>
      <c r="G185" s="115"/>
      <c r="H185" s="115">
        <v>3</v>
      </c>
      <c r="I185" s="115"/>
      <c r="J185" s="24">
        <v>12</v>
      </c>
      <c r="K185" s="24"/>
      <c r="L185" s="140"/>
      <c r="M185" s="83">
        <f>SUM(C185*15,F185*7.5,G185*7.5,H185*7.5,I185*7.5,J185*7.5,K185*100,L185*20)</f>
        <v>1477.5</v>
      </c>
      <c r="N185" s="139"/>
      <c r="O185" s="139"/>
      <c r="P185" s="139"/>
    </row>
    <row r="186" spans="1:16" ht="12.75" customHeight="1">
      <c r="A186" s="223"/>
      <c r="B186" s="129" t="s">
        <v>23</v>
      </c>
      <c r="C186" s="11">
        <v>21</v>
      </c>
      <c r="D186" s="11"/>
      <c r="E186" s="11">
        <v>10</v>
      </c>
      <c r="F186" s="11">
        <v>5</v>
      </c>
      <c r="G186" s="115"/>
      <c r="H186" s="115"/>
      <c r="I186" s="115"/>
      <c r="J186" s="24">
        <v>7</v>
      </c>
      <c r="K186" s="24"/>
      <c r="L186" s="140"/>
      <c r="M186" s="83">
        <f>SUM(C186*15,F186*7.5,G186*7.5,H186*7.5,I186*7.5,J186*7.5,K186*100,L186*20)</f>
        <v>405</v>
      </c>
      <c r="N186" s="139"/>
      <c r="O186" s="139"/>
      <c r="P186" s="139"/>
    </row>
    <row r="187" spans="1:16" ht="12.75" customHeight="1">
      <c r="A187" s="223"/>
      <c r="B187" s="134" t="s">
        <v>24</v>
      </c>
      <c r="C187" s="86">
        <f>SUM(C182:C186)</f>
        <v>433</v>
      </c>
      <c r="D187" s="86">
        <v>133</v>
      </c>
      <c r="E187" s="86">
        <f aca="true" t="shared" si="33" ref="E187:O187">SUM(E182:E186)</f>
        <v>143</v>
      </c>
      <c r="F187" s="86">
        <f t="shared" si="33"/>
        <v>65</v>
      </c>
      <c r="G187" s="86">
        <f t="shared" si="33"/>
        <v>3</v>
      </c>
      <c r="H187" s="86">
        <f t="shared" si="33"/>
        <v>14</v>
      </c>
      <c r="I187" s="86">
        <f t="shared" si="33"/>
        <v>0</v>
      </c>
      <c r="J187" s="86">
        <f t="shared" si="33"/>
        <v>53</v>
      </c>
      <c r="K187" s="86">
        <f t="shared" si="33"/>
        <v>0</v>
      </c>
      <c r="L187" s="135">
        <f t="shared" si="33"/>
        <v>1</v>
      </c>
      <c r="M187" s="136">
        <f t="shared" si="33"/>
        <v>7527.5</v>
      </c>
      <c r="N187" s="135">
        <f t="shared" si="33"/>
        <v>0</v>
      </c>
      <c r="O187" s="135">
        <f t="shared" si="33"/>
        <v>0</v>
      </c>
      <c r="P187" s="137">
        <f>SUM(M182:M186)-N187+O187</f>
        <v>7527.5</v>
      </c>
    </row>
    <row r="188" spans="1:16" ht="12.75" customHeight="1">
      <c r="A188" s="224" t="s">
        <v>25</v>
      </c>
      <c r="B188" s="224"/>
      <c r="C188" s="37">
        <f aca="true" t="shared" si="34" ref="C188:N188">SUM(C169,C175,C181,C187)</f>
        <v>1737</v>
      </c>
      <c r="D188" s="37">
        <f t="shared" si="34"/>
        <v>359</v>
      </c>
      <c r="E188" s="37">
        <f t="shared" si="34"/>
        <v>477</v>
      </c>
      <c r="F188" s="37">
        <f t="shared" si="34"/>
        <v>211</v>
      </c>
      <c r="G188" s="37">
        <f t="shared" si="34"/>
        <v>16</v>
      </c>
      <c r="H188" s="37">
        <f t="shared" si="34"/>
        <v>81</v>
      </c>
      <c r="I188" s="37">
        <f t="shared" si="34"/>
        <v>0</v>
      </c>
      <c r="J188" s="37">
        <f t="shared" si="34"/>
        <v>246</v>
      </c>
      <c r="K188" s="37">
        <f t="shared" si="34"/>
        <v>0</v>
      </c>
      <c r="L188" s="37">
        <f t="shared" si="34"/>
        <v>3</v>
      </c>
      <c r="M188" s="37">
        <f t="shared" si="34"/>
        <v>30270</v>
      </c>
      <c r="N188" s="37">
        <f t="shared" si="34"/>
        <v>0</v>
      </c>
      <c r="O188" s="37">
        <f>SUM(O163,O169,O175,O181,O187)</f>
        <v>111</v>
      </c>
      <c r="P188" s="37">
        <f>SUM(P169,P175,P181,P187)</f>
        <v>30270</v>
      </c>
    </row>
    <row r="189" spans="1:16" ht="12.75" customHeight="1">
      <c r="A189" s="233"/>
      <c r="B189" s="233"/>
      <c r="C189" s="39">
        <f>SUM(C34,C77,C120,C163,C188)</f>
        <v>21560</v>
      </c>
      <c r="D189" s="39">
        <v>3876</v>
      </c>
      <c r="E189" s="39">
        <f aca="true" t="shared" si="35" ref="E189:P189">SUM(E34,E77,E120,E163,E188)</f>
        <v>2797</v>
      </c>
      <c r="F189" s="39">
        <f t="shared" si="35"/>
        <v>5004</v>
      </c>
      <c r="G189" s="39">
        <f t="shared" si="35"/>
        <v>169</v>
      </c>
      <c r="H189" s="39">
        <f t="shared" si="35"/>
        <v>1827</v>
      </c>
      <c r="I189" s="39">
        <f t="shared" si="35"/>
        <v>36</v>
      </c>
      <c r="J189" s="39">
        <f t="shared" si="35"/>
        <v>3862</v>
      </c>
      <c r="K189" s="39">
        <f t="shared" si="35"/>
        <v>15</v>
      </c>
      <c r="L189" s="39">
        <f t="shared" si="35"/>
        <v>35</v>
      </c>
      <c r="M189" s="39">
        <f t="shared" si="35"/>
        <v>407335</v>
      </c>
      <c r="N189" s="39">
        <f t="shared" si="35"/>
        <v>189.5</v>
      </c>
      <c r="O189" s="39">
        <f t="shared" si="35"/>
        <v>258</v>
      </c>
      <c r="P189" s="39">
        <f t="shared" si="35"/>
        <v>407270</v>
      </c>
    </row>
    <row r="202" spans="1:13" ht="12.75" customHeight="1">
      <c r="A202" s="68"/>
      <c r="B202" s="68"/>
      <c r="C202" s="68"/>
      <c r="D202" s="68"/>
      <c r="E202" s="68"/>
      <c r="F202" s="68"/>
      <c r="G202" s="68"/>
      <c r="H202" s="141"/>
      <c r="I202" s="68"/>
      <c r="J202" s="68"/>
      <c r="K202" s="68"/>
      <c r="L202" s="68"/>
      <c r="M202" s="69"/>
    </row>
    <row r="203" spans="1:13" ht="12.75" customHeight="1">
      <c r="A203" s="241"/>
      <c r="B203" s="241"/>
      <c r="C203" s="241"/>
      <c r="D203" s="241"/>
      <c r="E203" s="241"/>
      <c r="F203" s="241"/>
      <c r="G203" s="241"/>
      <c r="H203" s="241"/>
      <c r="I203" s="241"/>
      <c r="J203" s="142"/>
      <c r="K203" s="142"/>
      <c r="L203" s="142"/>
      <c r="M203" s="142"/>
    </row>
    <row r="204" spans="1:13" ht="12.75" customHeight="1">
      <c r="A204" s="239"/>
      <c r="B204" s="239"/>
      <c r="C204" s="240"/>
      <c r="D204" s="240"/>
      <c r="E204" s="241"/>
      <c r="F204" s="241"/>
      <c r="G204" s="241"/>
      <c r="H204" s="241"/>
      <c r="I204" s="241"/>
      <c r="J204" s="144"/>
      <c r="K204" s="145"/>
      <c r="L204" s="145"/>
      <c r="M204" s="146"/>
    </row>
    <row r="205" spans="1:13" ht="12.75" customHeight="1">
      <c r="A205" s="239"/>
      <c r="B205" s="239"/>
      <c r="C205" s="146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1:13" ht="12.75" customHeight="1">
      <c r="A206" s="239"/>
      <c r="B206" s="239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147"/>
    </row>
    <row r="207" spans="1:13" ht="12.75" customHeight="1">
      <c r="A207" s="68"/>
      <c r="B207" s="68"/>
      <c r="C207" s="68"/>
      <c r="D207" s="68"/>
      <c r="E207" s="68"/>
      <c r="F207" s="68"/>
      <c r="G207" s="68"/>
      <c r="H207" s="141"/>
      <c r="I207" s="68"/>
      <c r="J207" s="68"/>
      <c r="K207" s="68"/>
      <c r="L207" s="68"/>
      <c r="M207" s="69"/>
    </row>
    <row r="208" spans="10:13" ht="12.75" customHeight="1">
      <c r="J208" s="68"/>
      <c r="K208" s="68"/>
      <c r="L208" s="68"/>
      <c r="M208" s="69"/>
    </row>
    <row r="210" ht="12.75" customHeight="1">
      <c r="A210" s="148" t="s">
        <v>72</v>
      </c>
    </row>
  </sheetData>
  <sheetProtection selectLockedCells="1" selectUnlockedCells="1"/>
  <mergeCells count="45">
    <mergeCell ref="A1:M1"/>
    <mergeCell ref="A2:B2"/>
    <mergeCell ref="C2:E2"/>
    <mergeCell ref="F2:J2"/>
    <mergeCell ref="K2:L2"/>
    <mergeCell ref="A4:A9"/>
    <mergeCell ref="A10:A15"/>
    <mergeCell ref="A16:A21"/>
    <mergeCell ref="A22:A27"/>
    <mergeCell ref="A28:A33"/>
    <mergeCell ref="A34:B34"/>
    <mergeCell ref="A35:A40"/>
    <mergeCell ref="A41:A46"/>
    <mergeCell ref="A47:A52"/>
    <mergeCell ref="A53:A58"/>
    <mergeCell ref="A59:A64"/>
    <mergeCell ref="A65:A70"/>
    <mergeCell ref="A71:A76"/>
    <mergeCell ref="A77:B77"/>
    <mergeCell ref="A78:A83"/>
    <mergeCell ref="A84:A89"/>
    <mergeCell ref="A90:A95"/>
    <mergeCell ref="A96:A101"/>
    <mergeCell ref="A102:A107"/>
    <mergeCell ref="A108:A113"/>
    <mergeCell ref="A114:A119"/>
    <mergeCell ref="A120:B120"/>
    <mergeCell ref="A121:A126"/>
    <mergeCell ref="A127:A132"/>
    <mergeCell ref="A133:A138"/>
    <mergeCell ref="A139:A144"/>
    <mergeCell ref="A145:A150"/>
    <mergeCell ref="A151:A156"/>
    <mergeCell ref="A157:A162"/>
    <mergeCell ref="A163:B163"/>
    <mergeCell ref="A164:A169"/>
    <mergeCell ref="A204:B206"/>
    <mergeCell ref="C204:D204"/>
    <mergeCell ref="E204:I204"/>
    <mergeCell ref="A170:A175"/>
    <mergeCell ref="A176:A181"/>
    <mergeCell ref="A182:A187"/>
    <mergeCell ref="A188:B188"/>
    <mergeCell ref="A189:B189"/>
    <mergeCell ref="A203:I2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M19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74" sqref="A174"/>
      <selection pane="bottomRight" activeCell="D196" activeCellId="1" sqref="A35:IV40 D196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11.7109375" style="1" customWidth="1"/>
    <col min="4" max="4" width="9.57421875" style="1" customWidth="1"/>
    <col min="5" max="5" width="10.7109375" style="1" customWidth="1"/>
    <col min="6" max="6" width="9.421875" style="1" customWidth="1"/>
    <col min="7" max="7" width="11.00390625" style="1" customWidth="1"/>
    <col min="8" max="8" width="11.8515625" style="2" customWidth="1"/>
    <col min="9" max="9" width="13.421875" style="1" customWidth="1"/>
    <col min="10" max="10" width="10.57421875" style="1" customWidth="1"/>
    <col min="11" max="11" width="14.8515625" style="1" customWidth="1"/>
    <col min="12" max="12" width="10.7109375" style="1" customWidth="1"/>
    <col min="13" max="13" width="12.421875" style="0" customWidth="1"/>
    <col min="14" max="15" width="8.57421875" style="0" customWidth="1"/>
    <col min="16" max="16" width="15.421875" style="0" customWidth="1"/>
  </cols>
  <sheetData>
    <row r="1" spans="1:16" ht="12.7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76"/>
      <c r="O1" s="66"/>
      <c r="P1" s="76"/>
    </row>
    <row r="2" spans="1:16" ht="24" customHeight="1">
      <c r="A2" s="228"/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227" t="s">
        <v>29</v>
      </c>
      <c r="L2" s="227"/>
      <c r="M2" s="42" t="s">
        <v>4</v>
      </c>
      <c r="N2" s="6" t="s">
        <v>5</v>
      </c>
      <c r="O2" s="6" t="s">
        <v>6</v>
      </c>
      <c r="P2" s="7" t="s">
        <v>7</v>
      </c>
    </row>
    <row r="3" spans="1:247" s="9" customFormat="1" ht="12.75" customHeight="1">
      <c r="A3" s="7" t="s">
        <v>8</v>
      </c>
      <c r="B3" s="7" t="s">
        <v>9</v>
      </c>
      <c r="C3" s="7" t="s">
        <v>73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30</v>
      </c>
      <c r="J3" s="4" t="s">
        <v>17</v>
      </c>
      <c r="K3" s="4" t="s">
        <v>31</v>
      </c>
      <c r="L3" s="4" t="s">
        <v>32</v>
      </c>
      <c r="M3" s="4" t="s">
        <v>18</v>
      </c>
      <c r="N3" s="4"/>
      <c r="O3" s="4"/>
      <c r="P3" s="4" t="s">
        <v>18</v>
      </c>
      <c r="ID3"/>
      <c r="IE3"/>
      <c r="IF3"/>
      <c r="IG3"/>
      <c r="IH3"/>
      <c r="II3"/>
      <c r="IJ3"/>
      <c r="IK3"/>
      <c r="IL3"/>
      <c r="IM3"/>
    </row>
    <row r="4" spans="1:16" ht="12.75" customHeight="1">
      <c r="A4" s="223">
        <v>43070</v>
      </c>
      <c r="B4" s="10" t="s">
        <v>19</v>
      </c>
      <c r="C4" s="80">
        <v>166</v>
      </c>
      <c r="D4" s="80"/>
      <c r="E4" s="80">
        <v>7</v>
      </c>
      <c r="F4" s="80">
        <v>15</v>
      </c>
      <c r="G4" s="80"/>
      <c r="H4" s="81">
        <v>10</v>
      </c>
      <c r="I4" s="81"/>
      <c r="J4" s="81">
        <v>20</v>
      </c>
      <c r="K4" s="82"/>
      <c r="L4" s="131"/>
      <c r="M4" s="83">
        <f>SUM(C4*15,F4*7.5,G4*7.5,H4*7.5,I4*7.5,J4*7.5,K4*100,L4*20)</f>
        <v>2827.5</v>
      </c>
      <c r="N4" s="132"/>
      <c r="O4" s="132"/>
      <c r="P4" s="132"/>
    </row>
    <row r="5" spans="1:16" ht="12.75" customHeight="1">
      <c r="A5" s="223"/>
      <c r="B5" s="10" t="s">
        <v>20</v>
      </c>
      <c r="C5" s="80"/>
      <c r="D5" s="80"/>
      <c r="E5" s="80"/>
      <c r="F5" s="80"/>
      <c r="G5" s="80"/>
      <c r="H5" s="81"/>
      <c r="I5" s="81"/>
      <c r="J5" s="81"/>
      <c r="K5" s="82"/>
      <c r="L5" s="131"/>
      <c r="M5" s="83">
        <f>SUM(C5*15,F5*7.5,G5*7.5,H5*7.5,I5*7.5,J5*7.5,K5*100,L5*20)</f>
        <v>0</v>
      </c>
      <c r="N5" s="133"/>
      <c r="O5" s="133"/>
      <c r="P5" s="132"/>
    </row>
    <row r="6" spans="1:16" ht="12.75" customHeight="1">
      <c r="A6" s="223"/>
      <c r="B6" s="10" t="s">
        <v>21</v>
      </c>
      <c r="C6" s="80">
        <v>246</v>
      </c>
      <c r="D6" s="80"/>
      <c r="E6" s="80">
        <v>10</v>
      </c>
      <c r="F6" s="80">
        <v>38</v>
      </c>
      <c r="G6" s="80">
        <v>4</v>
      </c>
      <c r="H6" s="81">
        <v>3</v>
      </c>
      <c r="I6" s="81"/>
      <c r="J6" s="81">
        <v>33</v>
      </c>
      <c r="K6" s="82"/>
      <c r="L6" s="131"/>
      <c r="M6" s="83">
        <f>SUM(C6*15,F6*7.5,G6*7.5,H6*7.5,I6*7.5,J6*7.5,K6*100,L6*20)</f>
        <v>4275</v>
      </c>
      <c r="N6" s="133">
        <v>7</v>
      </c>
      <c r="O6" s="133"/>
      <c r="P6" s="132"/>
    </row>
    <row r="7" spans="1:16" ht="12.75" customHeight="1">
      <c r="A7" s="223"/>
      <c r="B7" s="10" t="s">
        <v>22</v>
      </c>
      <c r="C7" s="80">
        <v>119</v>
      </c>
      <c r="D7" s="80"/>
      <c r="E7" s="80">
        <v>9</v>
      </c>
      <c r="F7" s="80">
        <v>17</v>
      </c>
      <c r="G7" s="80">
        <v>1</v>
      </c>
      <c r="H7" s="81">
        <v>8</v>
      </c>
      <c r="I7" s="81"/>
      <c r="J7" s="81">
        <v>12</v>
      </c>
      <c r="K7" s="82"/>
      <c r="L7" s="131"/>
      <c r="M7" s="83">
        <f>SUM(C7*15,F7*7.5,G7*7.5,H7*7.5,I7*7.5,J7*7.5,K7*100,L7*20)</f>
        <v>2070</v>
      </c>
      <c r="N7" s="133"/>
      <c r="O7" s="133"/>
      <c r="P7" s="132"/>
    </row>
    <row r="8" spans="1:16" ht="12.75" customHeight="1">
      <c r="A8" s="223"/>
      <c r="B8" s="10" t="s">
        <v>23</v>
      </c>
      <c r="C8" s="80">
        <v>31</v>
      </c>
      <c r="D8" s="80"/>
      <c r="E8" s="80">
        <v>22</v>
      </c>
      <c r="F8" s="80">
        <v>8</v>
      </c>
      <c r="G8" s="80"/>
      <c r="H8" s="81"/>
      <c r="I8" s="81"/>
      <c r="J8" s="81">
        <v>9</v>
      </c>
      <c r="K8" s="82"/>
      <c r="L8" s="131"/>
      <c r="M8" s="83">
        <f>SUM(C8*15,F8*7.5,G8*7.5,H8*7.5,I8*7.5,J8*7.5,K8*100,L8*20)</f>
        <v>592.5</v>
      </c>
      <c r="N8" s="133"/>
      <c r="O8" s="133"/>
      <c r="P8" s="132"/>
    </row>
    <row r="9" spans="1:16" ht="12.75" customHeight="1">
      <c r="A9" s="223"/>
      <c r="B9" s="17" t="s">
        <v>24</v>
      </c>
      <c r="C9" s="86">
        <f>SUM(C4:C8)</f>
        <v>562</v>
      </c>
      <c r="D9" s="86">
        <v>89</v>
      </c>
      <c r="E9" s="86">
        <f aca="true" t="shared" si="0" ref="E9:O9">SUM(E4:E8)</f>
        <v>48</v>
      </c>
      <c r="F9" s="86">
        <f t="shared" si="0"/>
        <v>78</v>
      </c>
      <c r="G9" s="86">
        <f t="shared" si="0"/>
        <v>5</v>
      </c>
      <c r="H9" s="86">
        <f t="shared" si="0"/>
        <v>21</v>
      </c>
      <c r="I9" s="86">
        <f t="shared" si="0"/>
        <v>0</v>
      </c>
      <c r="J9" s="86">
        <f t="shared" si="0"/>
        <v>74</v>
      </c>
      <c r="K9" s="86">
        <f t="shared" si="0"/>
        <v>0</v>
      </c>
      <c r="L9" s="135">
        <f t="shared" si="0"/>
        <v>0</v>
      </c>
      <c r="M9" s="136">
        <f t="shared" si="0"/>
        <v>9765</v>
      </c>
      <c r="N9" s="135">
        <f t="shared" si="0"/>
        <v>7</v>
      </c>
      <c r="O9" s="135">
        <f t="shared" si="0"/>
        <v>0</v>
      </c>
      <c r="P9" s="137">
        <f>SUM(M4:M8)-N9+O9</f>
        <v>9758</v>
      </c>
    </row>
    <row r="10" spans="1:16" ht="12.75" customHeight="1">
      <c r="A10" s="223">
        <v>43071</v>
      </c>
      <c r="B10" s="10" t="s">
        <v>19</v>
      </c>
      <c r="C10" s="80">
        <v>139</v>
      </c>
      <c r="D10" s="80"/>
      <c r="E10" s="80">
        <v>4</v>
      </c>
      <c r="F10" s="80">
        <v>23</v>
      </c>
      <c r="G10" s="80">
        <v>1</v>
      </c>
      <c r="H10" s="81">
        <v>6</v>
      </c>
      <c r="I10" s="81"/>
      <c r="J10" s="81">
        <v>15</v>
      </c>
      <c r="K10" s="82"/>
      <c r="L10" s="131">
        <v>1</v>
      </c>
      <c r="M10" s="83">
        <f>SUM(C10*15,F10*7.5,G10*7.5,H10*7.5,I10*7.5,J10*7.5,K10*100,L10*20)</f>
        <v>2442.5</v>
      </c>
      <c r="N10" s="132"/>
      <c r="O10" s="132"/>
      <c r="P10" s="132"/>
    </row>
    <row r="11" spans="1:16" ht="12.75" customHeight="1">
      <c r="A11" s="223"/>
      <c r="B11" s="10" t="s">
        <v>20</v>
      </c>
      <c r="C11" s="80">
        <v>145</v>
      </c>
      <c r="D11" s="80"/>
      <c r="E11" s="80">
        <v>3</v>
      </c>
      <c r="F11" s="80">
        <v>28</v>
      </c>
      <c r="G11" s="80">
        <v>5</v>
      </c>
      <c r="H11" s="81">
        <v>14</v>
      </c>
      <c r="I11" s="81"/>
      <c r="J11" s="81">
        <v>42</v>
      </c>
      <c r="K11" s="82">
        <v>1</v>
      </c>
      <c r="L11" s="131">
        <v>2</v>
      </c>
      <c r="M11" s="83">
        <f>SUM(C11*15,F11*7.5,G11*7.5,H11*7.5,I11*7.5,J11*7.5,K11*100,L11*20)</f>
        <v>2982.5</v>
      </c>
      <c r="N11" s="133"/>
      <c r="O11" s="133"/>
      <c r="P11" s="132"/>
    </row>
    <row r="12" spans="1:16" ht="12.75" customHeight="1">
      <c r="A12" s="223"/>
      <c r="B12" s="10" t="s">
        <v>21</v>
      </c>
      <c r="C12" s="80">
        <v>213</v>
      </c>
      <c r="D12" s="80"/>
      <c r="E12" s="80">
        <v>16</v>
      </c>
      <c r="F12" s="80">
        <v>38</v>
      </c>
      <c r="G12" s="80">
        <v>4</v>
      </c>
      <c r="H12" s="81">
        <v>18</v>
      </c>
      <c r="I12" s="81"/>
      <c r="J12" s="81">
        <v>61</v>
      </c>
      <c r="K12" s="82"/>
      <c r="L12" s="131"/>
      <c r="M12" s="83">
        <f>SUM(C12*15,F12*7.5,G12*7.5,H12*7.5,I12*7.5,J12*7.5,K12*100,L12*20)</f>
        <v>4102.5</v>
      </c>
      <c r="N12" s="133"/>
      <c r="O12" s="133"/>
      <c r="P12" s="132"/>
    </row>
    <row r="13" spans="1:16" ht="12.75" customHeight="1">
      <c r="A13" s="223"/>
      <c r="B13" s="10" t="s">
        <v>22</v>
      </c>
      <c r="C13" s="80">
        <v>110</v>
      </c>
      <c r="D13" s="80"/>
      <c r="E13" s="80">
        <v>7</v>
      </c>
      <c r="F13" s="80">
        <v>38</v>
      </c>
      <c r="G13" s="80"/>
      <c r="H13" s="81">
        <v>8</v>
      </c>
      <c r="I13" s="81">
        <v>1</v>
      </c>
      <c r="J13" s="81">
        <v>27</v>
      </c>
      <c r="K13" s="82"/>
      <c r="L13" s="131"/>
      <c r="M13" s="83">
        <f>SUM(C13*15,F13*7.5,G13*7.5,H13*7.5,I13*7.5,J13*7.5,K13*100,L13*20)</f>
        <v>2205</v>
      </c>
      <c r="N13" s="133"/>
      <c r="O13" s="133"/>
      <c r="P13" s="132"/>
    </row>
    <row r="14" spans="1:16" ht="12.75" customHeight="1">
      <c r="A14" s="223"/>
      <c r="B14" s="10" t="s">
        <v>23</v>
      </c>
      <c r="C14" s="80">
        <v>50</v>
      </c>
      <c r="D14" s="80"/>
      <c r="E14" s="80">
        <v>48</v>
      </c>
      <c r="F14" s="80">
        <v>3</v>
      </c>
      <c r="G14" s="80"/>
      <c r="H14" s="81">
        <v>6</v>
      </c>
      <c r="I14" s="81"/>
      <c r="J14" s="81">
        <v>5</v>
      </c>
      <c r="K14" s="82"/>
      <c r="L14" s="131"/>
      <c r="M14" s="83">
        <f>SUM(C14*15,F14*7.5,G14*7.5,H14*7.5,I14*7.5,J14*7.5,K14*100,L14*20)</f>
        <v>855</v>
      </c>
      <c r="N14" s="133"/>
      <c r="O14" s="133"/>
      <c r="P14" s="132"/>
    </row>
    <row r="15" spans="1:16" ht="12.75" customHeight="1">
      <c r="A15" s="223"/>
      <c r="B15" s="17" t="s">
        <v>24</v>
      </c>
      <c r="C15" s="86">
        <f>SUM(C10:C14)</f>
        <v>657</v>
      </c>
      <c r="D15" s="86">
        <v>164</v>
      </c>
      <c r="E15" s="86">
        <f aca="true" t="shared" si="1" ref="E15:O15">SUM(E10:E14)</f>
        <v>78</v>
      </c>
      <c r="F15" s="86">
        <f t="shared" si="1"/>
        <v>130</v>
      </c>
      <c r="G15" s="86">
        <f t="shared" si="1"/>
        <v>10</v>
      </c>
      <c r="H15" s="86">
        <f t="shared" si="1"/>
        <v>52</v>
      </c>
      <c r="I15" s="86">
        <f t="shared" si="1"/>
        <v>1</v>
      </c>
      <c r="J15" s="86">
        <f t="shared" si="1"/>
        <v>150</v>
      </c>
      <c r="K15" s="86">
        <f t="shared" si="1"/>
        <v>1</v>
      </c>
      <c r="L15" s="135">
        <f t="shared" si="1"/>
        <v>3</v>
      </c>
      <c r="M15" s="136">
        <f t="shared" si="1"/>
        <v>12587.5</v>
      </c>
      <c r="N15" s="135">
        <f t="shared" si="1"/>
        <v>0</v>
      </c>
      <c r="O15" s="135">
        <f t="shared" si="1"/>
        <v>0</v>
      </c>
      <c r="P15" s="137">
        <f>SUM(M10:M14)-N15+O15</f>
        <v>12587.5</v>
      </c>
    </row>
    <row r="16" spans="1:16" ht="12.75" customHeight="1">
      <c r="A16" s="223">
        <v>-620209</v>
      </c>
      <c r="B16" s="10" t="s">
        <v>19</v>
      </c>
      <c r="C16" s="80">
        <v>185</v>
      </c>
      <c r="D16" s="80"/>
      <c r="E16" s="80">
        <v>1</v>
      </c>
      <c r="F16" s="80">
        <v>28</v>
      </c>
      <c r="G16" s="80">
        <v>3</v>
      </c>
      <c r="H16" s="81">
        <v>32</v>
      </c>
      <c r="I16" s="81"/>
      <c r="J16" s="81">
        <v>13</v>
      </c>
      <c r="K16" s="82"/>
      <c r="L16" s="131"/>
      <c r="M16" s="83">
        <f>SUM(C16*15,F16*7.5,G16*7.5,H16*7.5,I16*7.5,J16*7.5,K16*100,L16*20)</f>
        <v>3345</v>
      </c>
      <c r="N16" s="132"/>
      <c r="O16" s="132"/>
      <c r="P16" s="132"/>
    </row>
    <row r="17" spans="1:16" ht="12.75" customHeight="1">
      <c r="A17" s="223"/>
      <c r="B17" s="10" t="s">
        <v>20</v>
      </c>
      <c r="C17" s="80">
        <v>182</v>
      </c>
      <c r="D17" s="130"/>
      <c r="E17" s="80">
        <v>14</v>
      </c>
      <c r="F17" s="80">
        <v>25</v>
      </c>
      <c r="G17" s="80"/>
      <c r="H17" s="81">
        <v>14</v>
      </c>
      <c r="I17" s="81"/>
      <c r="J17" s="81">
        <v>28</v>
      </c>
      <c r="K17" s="82"/>
      <c r="L17" s="131"/>
      <c r="M17" s="83">
        <f>SUM(C17*15,F17*7.5,G17*7.5,H17*7.5,I17*7.5,J17*7.5,K17*100,L17*20)</f>
        <v>3232.5</v>
      </c>
      <c r="N17" s="133"/>
      <c r="O17" s="133"/>
      <c r="P17" s="132"/>
    </row>
    <row r="18" spans="1:16" ht="12.75" customHeight="1">
      <c r="A18" s="223"/>
      <c r="B18" s="10" t="s">
        <v>21</v>
      </c>
      <c r="C18" s="80">
        <v>364</v>
      </c>
      <c r="D18" s="80"/>
      <c r="E18" s="80">
        <v>6</v>
      </c>
      <c r="F18" s="80">
        <v>77</v>
      </c>
      <c r="G18" s="80">
        <v>7</v>
      </c>
      <c r="H18" s="81">
        <v>21</v>
      </c>
      <c r="I18" s="81"/>
      <c r="J18" s="81">
        <v>55</v>
      </c>
      <c r="K18" s="82"/>
      <c r="L18" s="131"/>
      <c r="M18" s="83">
        <f>SUM(C18*15,F18*7.5,G18*7.5,H18*7.5,I18*7.5,J18*7.5,K18*100,L18*20)</f>
        <v>6660</v>
      </c>
      <c r="N18" s="133"/>
      <c r="O18" s="133"/>
      <c r="P18" s="132"/>
    </row>
    <row r="19" spans="1:16" ht="12.75" customHeight="1">
      <c r="A19" s="223"/>
      <c r="B19" s="10" t="s">
        <v>22</v>
      </c>
      <c r="C19" s="80">
        <v>204</v>
      </c>
      <c r="D19" s="80"/>
      <c r="E19" s="80">
        <v>11</v>
      </c>
      <c r="F19" s="80">
        <v>25</v>
      </c>
      <c r="G19" s="80">
        <v>4</v>
      </c>
      <c r="H19" s="81">
        <v>29</v>
      </c>
      <c r="I19" s="81"/>
      <c r="J19" s="81">
        <v>36</v>
      </c>
      <c r="K19" s="82"/>
      <c r="L19" s="131"/>
      <c r="M19" s="83">
        <f>SUM(C19*15,F19*7.5,G19*7.5,H19*7.5,I19*7.5,J19*7.5,K19*100,L19*20)</f>
        <v>3765</v>
      </c>
      <c r="N19" s="133"/>
      <c r="O19" s="133"/>
      <c r="P19" s="132"/>
    </row>
    <row r="20" spans="1:16" ht="12.75" customHeight="1">
      <c r="A20" s="223"/>
      <c r="B20" s="10" t="s">
        <v>23</v>
      </c>
      <c r="C20" s="80">
        <v>73</v>
      </c>
      <c r="D20" s="80"/>
      <c r="E20" s="80">
        <v>6</v>
      </c>
      <c r="F20" s="80">
        <v>13</v>
      </c>
      <c r="G20" s="80"/>
      <c r="H20" s="81">
        <v>5</v>
      </c>
      <c r="I20" s="81"/>
      <c r="J20" s="81">
        <v>17</v>
      </c>
      <c r="K20" s="82"/>
      <c r="L20" s="131"/>
      <c r="M20" s="83">
        <f>SUM(C20*15,F20*7.5,G20*7.5,H20*7.5,I20*7.5,J20*7.5,K20*100,L20*20)</f>
        <v>1357.5</v>
      </c>
      <c r="N20" s="133"/>
      <c r="O20" s="133">
        <v>50</v>
      </c>
      <c r="P20" s="132"/>
    </row>
    <row r="21" spans="1:16" ht="12.75" customHeight="1">
      <c r="A21" s="223"/>
      <c r="B21" s="17" t="s">
        <v>24</v>
      </c>
      <c r="C21" s="86">
        <f>SUM(C16:C20)</f>
        <v>1008</v>
      </c>
      <c r="D21" s="86">
        <v>209</v>
      </c>
      <c r="E21" s="86">
        <f aca="true" t="shared" si="2" ref="E21:O21">SUM(E16:E20)</f>
        <v>38</v>
      </c>
      <c r="F21" s="86">
        <f t="shared" si="2"/>
        <v>168</v>
      </c>
      <c r="G21" s="86">
        <f t="shared" si="2"/>
        <v>14</v>
      </c>
      <c r="H21" s="86">
        <f t="shared" si="2"/>
        <v>101</v>
      </c>
      <c r="I21" s="86">
        <f t="shared" si="2"/>
        <v>0</v>
      </c>
      <c r="J21" s="86">
        <f t="shared" si="2"/>
        <v>149</v>
      </c>
      <c r="K21" s="86">
        <f t="shared" si="2"/>
        <v>0</v>
      </c>
      <c r="L21" s="135">
        <f t="shared" si="2"/>
        <v>0</v>
      </c>
      <c r="M21" s="136">
        <f t="shared" si="2"/>
        <v>18360</v>
      </c>
      <c r="N21" s="135">
        <f t="shared" si="2"/>
        <v>0</v>
      </c>
      <c r="O21" s="135">
        <f t="shared" si="2"/>
        <v>50</v>
      </c>
      <c r="P21" s="137">
        <f>SUM(M16:M20)-N21+O21</f>
        <v>18410</v>
      </c>
    </row>
    <row r="22" spans="1:16" ht="12.75" customHeight="1">
      <c r="A22" s="224" t="s">
        <v>25</v>
      </c>
      <c r="B22" s="224"/>
      <c r="C22" s="37">
        <f aca="true" t="shared" si="3" ref="C22:P22">SUM(C9,C15,C21)</f>
        <v>2227</v>
      </c>
      <c r="D22" s="37">
        <f t="shared" si="3"/>
        <v>462</v>
      </c>
      <c r="E22" s="37">
        <f t="shared" si="3"/>
        <v>164</v>
      </c>
      <c r="F22" s="37">
        <f t="shared" si="3"/>
        <v>376</v>
      </c>
      <c r="G22" s="37">
        <f t="shared" si="3"/>
        <v>29</v>
      </c>
      <c r="H22" s="37">
        <f t="shared" si="3"/>
        <v>174</v>
      </c>
      <c r="I22" s="37">
        <f t="shared" si="3"/>
        <v>1</v>
      </c>
      <c r="J22" s="37">
        <f t="shared" si="3"/>
        <v>373</v>
      </c>
      <c r="K22" s="37">
        <f t="shared" si="3"/>
        <v>1</v>
      </c>
      <c r="L22" s="37">
        <f t="shared" si="3"/>
        <v>3</v>
      </c>
      <c r="M22" s="37">
        <f t="shared" si="3"/>
        <v>40712.5</v>
      </c>
      <c r="N22" s="37">
        <f t="shared" si="3"/>
        <v>7</v>
      </c>
      <c r="O22" s="37">
        <f t="shared" si="3"/>
        <v>50</v>
      </c>
      <c r="P22" s="37">
        <f t="shared" si="3"/>
        <v>40755.5</v>
      </c>
    </row>
    <row r="23" spans="1:16" ht="12.75" customHeight="1">
      <c r="A23" s="223">
        <v>42342</v>
      </c>
      <c r="B23" s="10" t="s">
        <v>19</v>
      </c>
      <c r="C23" s="80">
        <v>155</v>
      </c>
      <c r="D23" s="80"/>
      <c r="E23" s="80">
        <v>14</v>
      </c>
      <c r="F23" s="80">
        <v>19</v>
      </c>
      <c r="G23" s="80"/>
      <c r="H23" s="81">
        <v>8</v>
      </c>
      <c r="I23" s="81"/>
      <c r="J23" s="81">
        <v>26</v>
      </c>
      <c r="K23" s="82">
        <v>1</v>
      </c>
      <c r="L23" s="131">
        <v>1</v>
      </c>
      <c r="M23" s="83">
        <f>SUM(C23*15,F23*7.5,G23*7.5,H23*7.5,I23*7.5,J23*7.5,K23*100,L23*20)</f>
        <v>2842.5</v>
      </c>
      <c r="N23" s="132"/>
      <c r="O23" s="132"/>
      <c r="P23" s="132"/>
    </row>
    <row r="24" spans="1:16" ht="12.75" customHeight="1">
      <c r="A24" s="223"/>
      <c r="B24" s="10" t="s">
        <v>20</v>
      </c>
      <c r="C24" s="80">
        <v>0</v>
      </c>
      <c r="D24" s="80"/>
      <c r="E24" s="80">
        <v>0</v>
      </c>
      <c r="F24" s="80">
        <v>0</v>
      </c>
      <c r="G24" s="80">
        <v>0</v>
      </c>
      <c r="H24" s="81">
        <v>0</v>
      </c>
      <c r="I24" s="81"/>
      <c r="J24" s="81">
        <v>0</v>
      </c>
      <c r="K24" s="82"/>
      <c r="L24" s="131"/>
      <c r="M24" s="83">
        <f>SUM(C24*15,F24*7.5,G24*7.5,H24*7.5,I24*7.5,J24*7.5,K24*100,L24*20)</f>
        <v>0</v>
      </c>
      <c r="N24" s="133"/>
      <c r="O24" s="133"/>
      <c r="P24" s="132"/>
    </row>
    <row r="25" spans="1:16" ht="12.75" customHeight="1">
      <c r="A25" s="223"/>
      <c r="B25" s="10" t="s">
        <v>21</v>
      </c>
      <c r="C25" s="80">
        <v>155</v>
      </c>
      <c r="D25" s="80"/>
      <c r="E25" s="80">
        <v>1</v>
      </c>
      <c r="F25" s="80">
        <v>32</v>
      </c>
      <c r="G25" s="80">
        <v>3</v>
      </c>
      <c r="H25" s="81">
        <v>14</v>
      </c>
      <c r="I25" s="81"/>
      <c r="J25" s="81">
        <v>31</v>
      </c>
      <c r="K25" s="82"/>
      <c r="L25" s="131"/>
      <c r="M25" s="83">
        <f>SUM(C25*15,F25*7.5,G25*7.5,H25*7.5,I25*7.5,J25*7.5,K25*100,L25*20)</f>
        <v>2925</v>
      </c>
      <c r="N25" s="133"/>
      <c r="O25" s="133"/>
      <c r="P25" s="132"/>
    </row>
    <row r="26" spans="1:16" ht="12.75" customHeight="1">
      <c r="A26" s="223"/>
      <c r="B26" s="10" t="s">
        <v>22</v>
      </c>
      <c r="C26" s="80">
        <v>107</v>
      </c>
      <c r="D26" s="80"/>
      <c r="E26" s="80">
        <v>7</v>
      </c>
      <c r="F26" s="80">
        <v>18</v>
      </c>
      <c r="G26" s="80"/>
      <c r="H26" s="81">
        <v>4</v>
      </c>
      <c r="I26" s="81"/>
      <c r="J26" s="81">
        <v>7</v>
      </c>
      <c r="K26" s="82"/>
      <c r="L26" s="131"/>
      <c r="M26" s="83">
        <f>SUM(C26*15,F26*7.5,G26*7.5,H26*7.5,I26*7.5,J26*7.5,K26*100,L26*20)</f>
        <v>1822.5</v>
      </c>
      <c r="N26" s="133"/>
      <c r="O26" s="133"/>
      <c r="P26" s="132"/>
    </row>
    <row r="27" spans="1:16" ht="12.75" customHeight="1">
      <c r="A27" s="223"/>
      <c r="B27" s="10" t="s">
        <v>23</v>
      </c>
      <c r="C27" s="80">
        <v>28</v>
      </c>
      <c r="D27" s="80"/>
      <c r="E27" s="80">
        <v>10</v>
      </c>
      <c r="F27" s="80">
        <v>3</v>
      </c>
      <c r="G27" s="80"/>
      <c r="H27" s="81">
        <v>2</v>
      </c>
      <c r="I27" s="81"/>
      <c r="J27" s="81"/>
      <c r="K27" s="82"/>
      <c r="L27" s="131"/>
      <c r="M27" s="83">
        <f>SUM(C27*15,F27*7.5,G27*7.5,H27*7.5,I27*7.5,J27*7.5,K27*100,L27*20)</f>
        <v>457.5</v>
      </c>
      <c r="N27" s="133"/>
      <c r="O27" s="133"/>
      <c r="P27" s="132"/>
    </row>
    <row r="28" spans="1:16" ht="12.75" customHeight="1">
      <c r="A28" s="223"/>
      <c r="B28" s="17" t="s">
        <v>24</v>
      </c>
      <c r="C28" s="86">
        <f>SUM(C23:C27)</f>
        <v>445</v>
      </c>
      <c r="D28" s="86">
        <v>54</v>
      </c>
      <c r="E28" s="86">
        <f aca="true" t="shared" si="4" ref="E28:O28">SUM(E23:E27)</f>
        <v>32</v>
      </c>
      <c r="F28" s="86">
        <f t="shared" si="4"/>
        <v>72</v>
      </c>
      <c r="G28" s="86">
        <f t="shared" si="4"/>
        <v>3</v>
      </c>
      <c r="H28" s="86">
        <f t="shared" si="4"/>
        <v>28</v>
      </c>
      <c r="I28" s="86">
        <f t="shared" si="4"/>
        <v>0</v>
      </c>
      <c r="J28" s="86">
        <f t="shared" si="4"/>
        <v>64</v>
      </c>
      <c r="K28" s="86">
        <f t="shared" si="4"/>
        <v>1</v>
      </c>
      <c r="L28" s="135">
        <f t="shared" si="4"/>
        <v>1</v>
      </c>
      <c r="M28" s="136">
        <f t="shared" si="4"/>
        <v>8047.5</v>
      </c>
      <c r="N28" s="135">
        <f t="shared" si="4"/>
        <v>0</v>
      </c>
      <c r="O28" s="135">
        <f t="shared" si="4"/>
        <v>0</v>
      </c>
      <c r="P28" s="137">
        <f>SUM(M23:M27)-N28+O28</f>
        <v>8047.5</v>
      </c>
    </row>
    <row r="29" spans="1:16" ht="12.75" customHeight="1">
      <c r="A29" s="223">
        <v>42343</v>
      </c>
      <c r="B29" s="10" t="s">
        <v>19</v>
      </c>
      <c r="C29" s="80">
        <v>67</v>
      </c>
      <c r="D29" s="80"/>
      <c r="E29" s="80">
        <v>4</v>
      </c>
      <c r="F29" s="80">
        <v>6</v>
      </c>
      <c r="G29" s="80"/>
      <c r="H29" s="81">
        <v>6</v>
      </c>
      <c r="I29" s="81"/>
      <c r="J29" s="81">
        <v>15</v>
      </c>
      <c r="K29" s="82">
        <v>1</v>
      </c>
      <c r="L29" s="131">
        <v>1</v>
      </c>
      <c r="M29" s="83">
        <f>SUM(C29*15,F29*7.5,G29*7.5,H29*7.5,I29*7.5,J29*7.5,K29*100,L29*20)</f>
        <v>1327.5</v>
      </c>
      <c r="N29" s="132"/>
      <c r="O29" s="132"/>
      <c r="P29" s="132"/>
    </row>
    <row r="30" spans="1:16" ht="12.75" customHeight="1">
      <c r="A30" s="223"/>
      <c r="B30" s="10" t="s">
        <v>20</v>
      </c>
      <c r="C30" s="80">
        <v>0</v>
      </c>
      <c r="D30" s="80"/>
      <c r="E30" s="80">
        <v>0</v>
      </c>
      <c r="F30" s="80">
        <v>0</v>
      </c>
      <c r="G30" s="80">
        <v>0</v>
      </c>
      <c r="H30" s="81">
        <v>0</v>
      </c>
      <c r="I30" s="81"/>
      <c r="J30" s="81">
        <v>0</v>
      </c>
      <c r="K30" s="82"/>
      <c r="L30" s="131"/>
      <c r="M30" s="83">
        <f>SUM(C30*15,F30*7.5,G30*7.5,H30*7.5,I30*7.5,J30*7.5,K30*100,L30*20)</f>
        <v>0</v>
      </c>
      <c r="N30" s="133"/>
      <c r="O30" s="133"/>
      <c r="P30" s="132"/>
    </row>
    <row r="31" spans="1:16" ht="12.75" customHeight="1">
      <c r="A31" s="223"/>
      <c r="B31" s="10" t="s">
        <v>21</v>
      </c>
      <c r="C31" s="80">
        <v>292</v>
      </c>
      <c r="D31" s="80"/>
      <c r="E31" s="80">
        <v>24</v>
      </c>
      <c r="F31" s="80">
        <v>59</v>
      </c>
      <c r="G31" s="80">
        <v>8</v>
      </c>
      <c r="H31" s="81">
        <v>19</v>
      </c>
      <c r="I31" s="81"/>
      <c r="J31" s="81">
        <v>35</v>
      </c>
      <c r="K31" s="82"/>
      <c r="L31" s="131"/>
      <c r="M31" s="83">
        <f>SUM(C31*15,F31*7.5,G31*7.5,H31*7.5,I31*7.5,J31*7.5,K31*100,L31*20)</f>
        <v>5287.5</v>
      </c>
      <c r="N31" s="133"/>
      <c r="O31" s="133"/>
      <c r="P31" s="132"/>
    </row>
    <row r="32" spans="1:16" ht="12.75" customHeight="1">
      <c r="A32" s="223"/>
      <c r="B32" s="10" t="s">
        <v>22</v>
      </c>
      <c r="C32" s="80">
        <v>125</v>
      </c>
      <c r="D32" s="80"/>
      <c r="E32" s="80">
        <v>15</v>
      </c>
      <c r="F32" s="80">
        <v>21</v>
      </c>
      <c r="G32" s="80"/>
      <c r="H32" s="81">
        <v>7</v>
      </c>
      <c r="I32" s="81"/>
      <c r="J32" s="81">
        <v>13</v>
      </c>
      <c r="K32" s="82"/>
      <c r="L32" s="131"/>
      <c r="M32" s="83">
        <f>SUM(C32*15,F32*7.5,G32*7.5,H32*7.5,I32*7.5,J32*7.5,K32*100,L32*20)</f>
        <v>2182.5</v>
      </c>
      <c r="N32" s="133"/>
      <c r="O32" s="133"/>
      <c r="P32" s="132"/>
    </row>
    <row r="33" spans="1:16" ht="12.75" customHeight="1">
      <c r="A33" s="223"/>
      <c r="B33" s="10" t="s">
        <v>23</v>
      </c>
      <c r="C33" s="80">
        <v>16</v>
      </c>
      <c r="D33" s="80"/>
      <c r="E33" s="80">
        <v>34</v>
      </c>
      <c r="F33" s="80">
        <v>6</v>
      </c>
      <c r="G33" s="80"/>
      <c r="H33" s="81"/>
      <c r="I33" s="81"/>
      <c r="J33" s="81">
        <v>1</v>
      </c>
      <c r="K33" s="82"/>
      <c r="L33" s="131"/>
      <c r="M33" s="83">
        <f>SUM(C33*15,F33*7.5,G33*7.5,H33*7.5,I33*7.5,J33*7.5,K33*100,L33*20)</f>
        <v>292.5</v>
      </c>
      <c r="N33" s="133"/>
      <c r="O33" s="133"/>
      <c r="P33" s="132"/>
    </row>
    <row r="34" spans="1:16" ht="12.75" customHeight="1">
      <c r="A34" s="223"/>
      <c r="B34" s="17" t="s">
        <v>24</v>
      </c>
      <c r="C34" s="86">
        <f>SUM(C29:C33)</f>
        <v>500</v>
      </c>
      <c r="D34" s="86">
        <v>66</v>
      </c>
      <c r="E34" s="86">
        <f aca="true" t="shared" si="5" ref="E34:O34">SUM(E29:E33)</f>
        <v>77</v>
      </c>
      <c r="F34" s="86">
        <f t="shared" si="5"/>
        <v>92</v>
      </c>
      <c r="G34" s="86">
        <f t="shared" si="5"/>
        <v>8</v>
      </c>
      <c r="H34" s="86">
        <f t="shared" si="5"/>
        <v>32</v>
      </c>
      <c r="I34" s="86">
        <f t="shared" si="5"/>
        <v>0</v>
      </c>
      <c r="J34" s="86">
        <f t="shared" si="5"/>
        <v>64</v>
      </c>
      <c r="K34" s="86">
        <f t="shared" si="5"/>
        <v>1</v>
      </c>
      <c r="L34" s="135">
        <f t="shared" si="5"/>
        <v>1</v>
      </c>
      <c r="M34" s="136">
        <f t="shared" si="5"/>
        <v>9090</v>
      </c>
      <c r="N34" s="135">
        <f t="shared" si="5"/>
        <v>0</v>
      </c>
      <c r="O34" s="135">
        <f t="shared" si="5"/>
        <v>0</v>
      </c>
      <c r="P34" s="137">
        <f>SUM(M29:M33)-N34+O34</f>
        <v>9090</v>
      </c>
    </row>
    <row r="35" spans="1:16" ht="12.75" customHeight="1">
      <c r="A35" s="223">
        <v>42344</v>
      </c>
      <c r="B35" s="10" t="s">
        <v>19</v>
      </c>
      <c r="C35" s="80">
        <v>49</v>
      </c>
      <c r="D35" s="80"/>
      <c r="E35" s="80">
        <v>6</v>
      </c>
      <c r="F35" s="80">
        <v>3</v>
      </c>
      <c r="G35" s="80"/>
      <c r="H35" s="81">
        <v>6</v>
      </c>
      <c r="I35" s="81"/>
      <c r="J35" s="81">
        <v>5</v>
      </c>
      <c r="K35" s="82">
        <v>1</v>
      </c>
      <c r="L35" s="131">
        <v>1</v>
      </c>
      <c r="M35" s="83">
        <f>SUM(C35*15,F35*7.5,G35*7.5,H35*7.5,I35*7.5,J35*7.5,K35*100,L35*20)</f>
        <v>960</v>
      </c>
      <c r="N35" s="132"/>
      <c r="O35" s="132"/>
      <c r="P35" s="132"/>
    </row>
    <row r="36" spans="1:16" ht="12.75" customHeight="1">
      <c r="A36" s="223"/>
      <c r="B36" s="10" t="s">
        <v>20</v>
      </c>
      <c r="C36" s="80">
        <v>100</v>
      </c>
      <c r="D36" s="130"/>
      <c r="E36" s="80">
        <v>1</v>
      </c>
      <c r="F36" s="80">
        <v>17</v>
      </c>
      <c r="G36" s="80">
        <v>2</v>
      </c>
      <c r="H36" s="81">
        <v>11</v>
      </c>
      <c r="I36" s="81"/>
      <c r="J36" s="81">
        <v>8</v>
      </c>
      <c r="K36" s="82">
        <v>1</v>
      </c>
      <c r="L36" s="131"/>
      <c r="M36" s="83">
        <f>SUM(C36*15,F36*7.5,G36*7.5,H36*7.5,I36*7.5,J36*7.5,K36*100,L36*20)</f>
        <v>1885</v>
      </c>
      <c r="N36" s="133"/>
      <c r="O36" s="133"/>
      <c r="P36" s="132"/>
    </row>
    <row r="37" spans="1:16" ht="12.75" customHeight="1">
      <c r="A37" s="223"/>
      <c r="B37" s="10" t="s">
        <v>21</v>
      </c>
      <c r="C37" s="80">
        <v>142</v>
      </c>
      <c r="D37" s="80"/>
      <c r="E37" s="80">
        <v>28</v>
      </c>
      <c r="F37" s="80">
        <v>21</v>
      </c>
      <c r="G37" s="80">
        <v>1</v>
      </c>
      <c r="H37" s="81">
        <v>9</v>
      </c>
      <c r="I37" s="81"/>
      <c r="J37" s="81">
        <v>19</v>
      </c>
      <c r="K37" s="82"/>
      <c r="L37" s="131"/>
      <c r="M37" s="83">
        <f>SUM(C37*15,F37*7.5,G37*7.5,H37*7.5,I37*7.5,J37*7.5,K37*100,L37*20)</f>
        <v>2505</v>
      </c>
      <c r="N37" s="133"/>
      <c r="O37" s="133"/>
      <c r="P37" s="132"/>
    </row>
    <row r="38" spans="1:16" ht="12.75" customHeight="1">
      <c r="A38" s="223"/>
      <c r="B38" s="10" t="s">
        <v>22</v>
      </c>
      <c r="C38" s="80">
        <v>81</v>
      </c>
      <c r="D38" s="80"/>
      <c r="E38" s="80">
        <v>13</v>
      </c>
      <c r="F38" s="80">
        <v>23</v>
      </c>
      <c r="G38" s="80">
        <v>2</v>
      </c>
      <c r="H38" s="81">
        <v>8</v>
      </c>
      <c r="I38" s="81"/>
      <c r="J38" s="81">
        <v>17</v>
      </c>
      <c r="K38" s="82"/>
      <c r="L38" s="131"/>
      <c r="M38" s="83">
        <f>SUM(C38*15,F38*7.5,G38*7.5,H38*7.5,I38*7.5,J38*7.5,K38*100,L38*20)</f>
        <v>1590</v>
      </c>
      <c r="N38" s="133"/>
      <c r="O38" s="133"/>
      <c r="P38" s="132"/>
    </row>
    <row r="39" spans="1:16" ht="12.75" customHeight="1">
      <c r="A39" s="223"/>
      <c r="B39" s="10" t="s">
        <v>23</v>
      </c>
      <c r="C39" s="80">
        <v>19</v>
      </c>
      <c r="D39" s="80"/>
      <c r="E39" s="80">
        <v>25</v>
      </c>
      <c r="F39" s="80">
        <v>7</v>
      </c>
      <c r="G39" s="80"/>
      <c r="H39" s="81">
        <v>2</v>
      </c>
      <c r="I39" s="81"/>
      <c r="J39" s="81">
        <v>4</v>
      </c>
      <c r="K39" s="82"/>
      <c r="L39" s="131"/>
      <c r="M39" s="83">
        <f>SUM(C39*15,F39*7.5,G39*7.5,H39*7.5,I39*7.5,J39*7.5,K39*100,L39*20)</f>
        <v>382.5</v>
      </c>
      <c r="N39" s="133"/>
      <c r="O39" s="133"/>
      <c r="P39" s="132"/>
    </row>
    <row r="40" spans="1:16" ht="12.75" customHeight="1">
      <c r="A40" s="223"/>
      <c r="B40" s="17" t="s">
        <v>24</v>
      </c>
      <c r="C40" s="86">
        <f>SUM(C35:C39)</f>
        <v>391</v>
      </c>
      <c r="D40" s="86"/>
      <c r="E40" s="86">
        <f aca="true" t="shared" si="6" ref="E40:O40">SUM(E35:E39)</f>
        <v>73</v>
      </c>
      <c r="F40" s="86">
        <f t="shared" si="6"/>
        <v>71</v>
      </c>
      <c r="G40" s="86">
        <f t="shared" si="6"/>
        <v>5</v>
      </c>
      <c r="H40" s="86">
        <f t="shared" si="6"/>
        <v>36</v>
      </c>
      <c r="I40" s="86">
        <f t="shared" si="6"/>
        <v>0</v>
      </c>
      <c r="J40" s="86">
        <f t="shared" si="6"/>
        <v>53</v>
      </c>
      <c r="K40" s="86">
        <f t="shared" si="6"/>
        <v>2</v>
      </c>
      <c r="L40" s="135">
        <f t="shared" si="6"/>
        <v>1</v>
      </c>
      <c r="M40" s="136">
        <f t="shared" si="6"/>
        <v>7322.5</v>
      </c>
      <c r="N40" s="135">
        <f t="shared" si="6"/>
        <v>0</v>
      </c>
      <c r="O40" s="135">
        <f t="shared" si="6"/>
        <v>0</v>
      </c>
      <c r="P40" s="137">
        <f>SUM(M35:M39)-N40+O40</f>
        <v>7322.5</v>
      </c>
    </row>
    <row r="41" spans="1:16" ht="12.75" customHeight="1">
      <c r="A41" s="223">
        <v>42345</v>
      </c>
      <c r="B41" s="10" t="s">
        <v>19</v>
      </c>
      <c r="C41" s="80">
        <v>108</v>
      </c>
      <c r="D41" s="80"/>
      <c r="E41" s="80">
        <v>53</v>
      </c>
      <c r="F41" s="80">
        <v>18</v>
      </c>
      <c r="G41" s="80"/>
      <c r="H41" s="81">
        <v>1</v>
      </c>
      <c r="I41" s="81"/>
      <c r="J41" s="81">
        <v>11</v>
      </c>
      <c r="K41" s="82"/>
      <c r="L41" s="131"/>
      <c r="M41" s="83">
        <f>SUM(C41*15,F41*7.5,G41*7.5,H41*7.5,I41*7.5,J41*7.5,K41*100,L41*20)</f>
        <v>1845</v>
      </c>
      <c r="N41" s="132"/>
      <c r="O41" s="132"/>
      <c r="P41" s="132"/>
    </row>
    <row r="42" spans="1:16" ht="12.75" customHeight="1">
      <c r="A42" s="223"/>
      <c r="B42" s="10" t="s">
        <v>20</v>
      </c>
      <c r="C42" s="80">
        <v>155</v>
      </c>
      <c r="D42" s="80"/>
      <c r="E42" s="80">
        <v>12</v>
      </c>
      <c r="F42" s="80">
        <v>45</v>
      </c>
      <c r="G42" s="80"/>
      <c r="H42" s="81">
        <v>2</v>
      </c>
      <c r="I42" s="81"/>
      <c r="J42" s="81">
        <v>11</v>
      </c>
      <c r="K42" s="82"/>
      <c r="L42" s="131">
        <v>1</v>
      </c>
      <c r="M42" s="83">
        <f>SUM(C42*15,F42*7.5,G42*7.5,H42*7.5,I42*7.5,J42*7.5,K42*100,L42*20)</f>
        <v>2780</v>
      </c>
      <c r="N42" s="133">
        <v>165</v>
      </c>
      <c r="O42" s="133">
        <v>75</v>
      </c>
      <c r="P42" s="132"/>
    </row>
    <row r="43" spans="1:16" ht="12.75" customHeight="1">
      <c r="A43" s="223"/>
      <c r="B43" s="10" t="s">
        <v>21</v>
      </c>
      <c r="C43" s="80">
        <v>180</v>
      </c>
      <c r="D43" s="80"/>
      <c r="E43" s="80">
        <v>137</v>
      </c>
      <c r="F43" s="80">
        <v>22</v>
      </c>
      <c r="G43" s="80">
        <v>14</v>
      </c>
      <c r="H43" s="81"/>
      <c r="I43" s="81">
        <v>17</v>
      </c>
      <c r="J43" s="81"/>
      <c r="K43" s="82"/>
      <c r="L43" s="131"/>
      <c r="M43" s="83">
        <f>SUM(C43*15,F43*7.5,G43*7.5,H43*7.5,I43*7.5,J43*7.5,K43*100,L43*20)</f>
        <v>3097.5</v>
      </c>
      <c r="N43" s="133"/>
      <c r="O43" s="133"/>
      <c r="P43" s="132"/>
    </row>
    <row r="44" spans="1:16" ht="12.75" customHeight="1">
      <c r="A44" s="223"/>
      <c r="B44" s="10" t="s">
        <v>22</v>
      </c>
      <c r="C44" s="80">
        <v>100</v>
      </c>
      <c r="D44" s="80"/>
      <c r="E44" s="80">
        <v>9</v>
      </c>
      <c r="F44" s="80">
        <v>12</v>
      </c>
      <c r="G44" s="80"/>
      <c r="H44" s="81">
        <v>12</v>
      </c>
      <c r="I44" s="81"/>
      <c r="J44" s="81">
        <v>7</v>
      </c>
      <c r="K44" s="82"/>
      <c r="L44" s="131"/>
      <c r="M44" s="83">
        <f>SUM(C44*15,F44*7.5,G44*7.5,H44*7.5,I44*7.5,J44*7.5,K44*100,L44*20)</f>
        <v>1732.5</v>
      </c>
      <c r="N44" s="133"/>
      <c r="O44" s="133"/>
      <c r="P44" s="132"/>
    </row>
    <row r="45" spans="1:16" ht="12.75" customHeight="1">
      <c r="A45" s="223"/>
      <c r="B45" s="10" t="s">
        <v>23</v>
      </c>
      <c r="C45" s="80">
        <v>23</v>
      </c>
      <c r="D45" s="80"/>
      <c r="E45" s="80">
        <v>21</v>
      </c>
      <c r="F45" s="80">
        <v>8</v>
      </c>
      <c r="G45" s="80"/>
      <c r="H45" s="81">
        <v>3</v>
      </c>
      <c r="I45" s="81"/>
      <c r="J45" s="81">
        <v>8</v>
      </c>
      <c r="K45" s="82">
        <v>0</v>
      </c>
      <c r="L45" s="131"/>
      <c r="M45" s="83">
        <f>SUM(C45*15,F45*7.5,G45*7.5,H45*7.5,I45*7.5,J45*7.5,K45*100,L45*20)</f>
        <v>487.5</v>
      </c>
      <c r="N45" s="133"/>
      <c r="O45" s="133"/>
      <c r="P45" s="132"/>
    </row>
    <row r="46" spans="1:16" ht="12.75" customHeight="1">
      <c r="A46" s="223"/>
      <c r="B46" s="17" t="s">
        <v>24</v>
      </c>
      <c r="C46" s="86">
        <f>SUM(C41:C45)</f>
        <v>566</v>
      </c>
      <c r="D46" s="86"/>
      <c r="E46" s="86">
        <f aca="true" t="shared" si="7" ref="E46:O46">SUM(E41:E45)</f>
        <v>232</v>
      </c>
      <c r="F46" s="86">
        <f t="shared" si="7"/>
        <v>105</v>
      </c>
      <c r="G46" s="86">
        <f t="shared" si="7"/>
        <v>14</v>
      </c>
      <c r="H46" s="86">
        <f t="shared" si="7"/>
        <v>18</v>
      </c>
      <c r="I46" s="86">
        <f t="shared" si="7"/>
        <v>17</v>
      </c>
      <c r="J46" s="86">
        <f t="shared" si="7"/>
        <v>37</v>
      </c>
      <c r="K46" s="86">
        <f t="shared" si="7"/>
        <v>0</v>
      </c>
      <c r="L46" s="135">
        <f t="shared" si="7"/>
        <v>1</v>
      </c>
      <c r="M46" s="136">
        <f t="shared" si="7"/>
        <v>9942.5</v>
      </c>
      <c r="N46" s="135">
        <f t="shared" si="7"/>
        <v>165</v>
      </c>
      <c r="O46" s="135">
        <f t="shared" si="7"/>
        <v>75</v>
      </c>
      <c r="P46" s="137">
        <f>SUM(M41:M45)-N46+O46</f>
        <v>9852.5</v>
      </c>
    </row>
    <row r="47" spans="1:16" ht="12.75" customHeight="1">
      <c r="A47" s="223">
        <v>42346</v>
      </c>
      <c r="B47" s="10" t="s">
        <v>19</v>
      </c>
      <c r="C47" s="80">
        <v>79</v>
      </c>
      <c r="D47" s="80"/>
      <c r="E47" s="80">
        <v>6</v>
      </c>
      <c r="F47" s="80">
        <v>10</v>
      </c>
      <c r="G47" s="80"/>
      <c r="H47" s="81">
        <v>3</v>
      </c>
      <c r="I47" s="81"/>
      <c r="J47" s="81">
        <v>11</v>
      </c>
      <c r="K47" s="82"/>
      <c r="L47" s="131"/>
      <c r="M47" s="83">
        <f>SUM(C47*15,F47*7.5,G47*7.5,H47*7.5,I47*7.5,J47*7.5,K47*100,L47*20)</f>
        <v>1365</v>
      </c>
      <c r="N47" s="132"/>
      <c r="O47" s="132"/>
      <c r="P47" s="132"/>
    </row>
    <row r="48" spans="1:16" ht="12.75" customHeight="1">
      <c r="A48" s="223"/>
      <c r="B48" s="10" t="s">
        <v>20</v>
      </c>
      <c r="C48" s="80">
        <v>94</v>
      </c>
      <c r="D48" s="80"/>
      <c r="E48" s="80">
        <v>3</v>
      </c>
      <c r="F48" s="80">
        <v>23</v>
      </c>
      <c r="G48" s="80"/>
      <c r="H48" s="81">
        <v>2</v>
      </c>
      <c r="I48" s="81"/>
      <c r="J48" s="81">
        <v>5</v>
      </c>
      <c r="K48" s="82"/>
      <c r="L48" s="131"/>
      <c r="M48" s="83">
        <f>SUM(C48*15,F48*7.5,G48*7.5,H48*7.5,I48*7.5,J48*7.5,K48*100,L48*20)</f>
        <v>1635</v>
      </c>
      <c r="N48" s="133">
        <v>90</v>
      </c>
      <c r="O48" s="133">
        <v>15</v>
      </c>
      <c r="P48" s="132"/>
    </row>
    <row r="49" spans="1:16" ht="12.75" customHeight="1">
      <c r="A49" s="223"/>
      <c r="B49" s="10" t="s">
        <v>21</v>
      </c>
      <c r="C49" s="80">
        <v>91</v>
      </c>
      <c r="D49" s="80"/>
      <c r="E49" s="80">
        <v>3</v>
      </c>
      <c r="F49" s="80">
        <v>18</v>
      </c>
      <c r="G49" s="80"/>
      <c r="H49" s="81">
        <v>6</v>
      </c>
      <c r="I49" s="81"/>
      <c r="J49" s="81">
        <v>3</v>
      </c>
      <c r="K49" s="82"/>
      <c r="L49" s="131"/>
      <c r="M49" s="83">
        <f>SUM(C49*15,F49*7.5,G49*7.5,H49*7.5,I49*7.5,J49*7.5,K49*100,L49*20)</f>
        <v>1567.5</v>
      </c>
      <c r="N49" s="133"/>
      <c r="O49" s="133"/>
      <c r="P49" s="132"/>
    </row>
    <row r="50" spans="1:16" ht="12.75" customHeight="1">
      <c r="A50" s="223"/>
      <c r="B50" s="10" t="s">
        <v>22</v>
      </c>
      <c r="C50" s="80">
        <v>104</v>
      </c>
      <c r="D50" s="80"/>
      <c r="E50" s="80">
        <v>5</v>
      </c>
      <c r="F50" s="80">
        <v>22</v>
      </c>
      <c r="G50" s="80">
        <v>1</v>
      </c>
      <c r="H50" s="81">
        <v>5</v>
      </c>
      <c r="I50" s="81"/>
      <c r="J50" s="81">
        <v>6</v>
      </c>
      <c r="K50" s="82"/>
      <c r="L50" s="131"/>
      <c r="M50" s="83">
        <f>SUM(C50*15,F50*7.5,G50*7.5,H50*7.5,I50*7.5,J50*7.5,K50*100,L50*20)</f>
        <v>1815</v>
      </c>
      <c r="N50" s="133"/>
      <c r="O50" s="133"/>
      <c r="P50" s="132"/>
    </row>
    <row r="51" spans="1:16" ht="12.75" customHeight="1">
      <c r="A51" s="223"/>
      <c r="B51" s="10" t="s">
        <v>23</v>
      </c>
      <c r="C51" s="80">
        <v>18</v>
      </c>
      <c r="D51" s="80"/>
      <c r="E51" s="80">
        <v>14</v>
      </c>
      <c r="F51" s="80">
        <v>3</v>
      </c>
      <c r="G51" s="80"/>
      <c r="H51" s="81">
        <v>1</v>
      </c>
      <c r="I51" s="81"/>
      <c r="J51" s="81"/>
      <c r="K51" s="82"/>
      <c r="L51" s="131"/>
      <c r="M51" s="83">
        <f>SUM(C51*15,F51*7.5,G51*7.5,H51*7.5,I51*7.5,J51*7.5,K51*100,L51*20)</f>
        <v>300</v>
      </c>
      <c r="N51" s="133"/>
      <c r="O51" s="133"/>
      <c r="P51" s="132"/>
    </row>
    <row r="52" spans="1:16" ht="12.75" customHeight="1">
      <c r="A52" s="223"/>
      <c r="B52" s="17" t="s">
        <v>24</v>
      </c>
      <c r="C52" s="86">
        <f>SUM(C47:C51)</f>
        <v>386</v>
      </c>
      <c r="D52" s="86"/>
      <c r="E52" s="86">
        <f aca="true" t="shared" si="8" ref="E52:O52">SUM(E47:E51)</f>
        <v>31</v>
      </c>
      <c r="F52" s="86">
        <f t="shared" si="8"/>
        <v>76</v>
      </c>
      <c r="G52" s="86">
        <f t="shared" si="8"/>
        <v>1</v>
      </c>
      <c r="H52" s="86">
        <f t="shared" si="8"/>
        <v>17</v>
      </c>
      <c r="I52" s="86">
        <f t="shared" si="8"/>
        <v>0</v>
      </c>
      <c r="J52" s="86">
        <f t="shared" si="8"/>
        <v>25</v>
      </c>
      <c r="K52" s="86">
        <f t="shared" si="8"/>
        <v>0</v>
      </c>
      <c r="L52" s="135">
        <f t="shared" si="8"/>
        <v>0</v>
      </c>
      <c r="M52" s="136">
        <f t="shared" si="8"/>
        <v>6682.5</v>
      </c>
      <c r="N52" s="135">
        <f t="shared" si="8"/>
        <v>90</v>
      </c>
      <c r="O52" s="135">
        <f t="shared" si="8"/>
        <v>15</v>
      </c>
      <c r="P52" s="137">
        <f>SUM(M47:M51)-N52+O52</f>
        <v>6607.5</v>
      </c>
    </row>
    <row r="53" spans="1:16" ht="12.75" customHeight="1">
      <c r="A53" s="223">
        <v>42347</v>
      </c>
      <c r="B53" s="10" t="s">
        <v>19</v>
      </c>
      <c r="C53" s="80">
        <v>374</v>
      </c>
      <c r="D53" s="80"/>
      <c r="E53" s="80">
        <v>11</v>
      </c>
      <c r="F53" s="80">
        <v>88</v>
      </c>
      <c r="G53" s="80">
        <v>3</v>
      </c>
      <c r="H53" s="81">
        <v>30</v>
      </c>
      <c r="I53" s="81"/>
      <c r="J53" s="81">
        <v>58</v>
      </c>
      <c r="K53" s="82"/>
      <c r="L53" s="131"/>
      <c r="M53" s="83">
        <f>SUM(C53*15,F53*7.5,G53*7.5,H53*7.5,I53*7.5,J53*7.5,K53*100,L53*20)</f>
        <v>6952.5</v>
      </c>
      <c r="N53" s="132"/>
      <c r="O53" s="132"/>
      <c r="P53" s="132"/>
    </row>
    <row r="54" spans="1:16" ht="12.75" customHeight="1">
      <c r="A54" s="223"/>
      <c r="B54" s="10" t="s">
        <v>20</v>
      </c>
      <c r="C54" s="80">
        <v>12</v>
      </c>
      <c r="D54" s="130"/>
      <c r="E54" s="80">
        <v>1</v>
      </c>
      <c r="F54" s="80">
        <v>2</v>
      </c>
      <c r="G54" s="80"/>
      <c r="H54" s="81"/>
      <c r="I54" s="81"/>
      <c r="J54" s="81"/>
      <c r="K54" s="82">
        <v>1</v>
      </c>
      <c r="L54" s="131">
        <v>1</v>
      </c>
      <c r="M54" s="83">
        <f>SUM(C54*15,F54*7.5,G54*7.5,H54*7.5,I54*7.5,J54*7.5,K54*100,L54*20)</f>
        <v>315</v>
      </c>
      <c r="N54" s="133">
        <v>15</v>
      </c>
      <c r="O54" s="133">
        <v>7.5</v>
      </c>
      <c r="P54" s="132"/>
    </row>
    <row r="55" spans="1:16" ht="12.75" customHeight="1">
      <c r="A55" s="223"/>
      <c r="B55" s="10" t="s">
        <v>21</v>
      </c>
      <c r="C55" s="80">
        <v>277</v>
      </c>
      <c r="D55" s="80"/>
      <c r="E55" s="80">
        <v>61</v>
      </c>
      <c r="F55" s="80">
        <v>75</v>
      </c>
      <c r="G55" s="80"/>
      <c r="H55" s="81"/>
      <c r="I55" s="81">
        <v>23</v>
      </c>
      <c r="J55" s="81">
        <v>55</v>
      </c>
      <c r="K55" s="82"/>
      <c r="L55" s="131"/>
      <c r="M55" s="83">
        <f>SUM(C55*15,F55*7.5,G55*7.5,H55*7.5,I55*7.5,J55*7.5,K55*100,L55*20)</f>
        <v>5302.5</v>
      </c>
      <c r="N55" s="133"/>
      <c r="O55" s="133"/>
      <c r="P55" s="132"/>
    </row>
    <row r="56" spans="1:16" ht="12.75" customHeight="1">
      <c r="A56" s="223"/>
      <c r="B56" s="10" t="s">
        <v>22</v>
      </c>
      <c r="C56" s="80">
        <v>160</v>
      </c>
      <c r="D56" s="80"/>
      <c r="E56" s="80">
        <v>4</v>
      </c>
      <c r="F56" s="80">
        <v>60</v>
      </c>
      <c r="G56" s="80"/>
      <c r="H56" s="81">
        <v>22</v>
      </c>
      <c r="I56" s="81">
        <v>3</v>
      </c>
      <c r="J56" s="81">
        <v>19</v>
      </c>
      <c r="K56" s="82"/>
      <c r="L56" s="131"/>
      <c r="M56" s="83">
        <f>SUM(C56*15,F56*7.5,G56*7.5,H56*7.5,I56*7.5,J56*7.5,K56*100,L56*20)</f>
        <v>3180</v>
      </c>
      <c r="N56" s="133">
        <v>30</v>
      </c>
      <c r="O56" s="133"/>
      <c r="P56" s="132"/>
    </row>
    <row r="57" spans="1:16" ht="12.75" customHeight="1">
      <c r="A57" s="223"/>
      <c r="B57" s="10" t="s">
        <v>23</v>
      </c>
      <c r="C57" s="80">
        <v>50</v>
      </c>
      <c r="D57" s="80"/>
      <c r="E57" s="80">
        <v>10</v>
      </c>
      <c r="F57" s="80">
        <v>25</v>
      </c>
      <c r="G57" s="80"/>
      <c r="H57" s="81">
        <v>8</v>
      </c>
      <c r="I57" s="81"/>
      <c r="J57" s="81">
        <v>14</v>
      </c>
      <c r="K57" s="82"/>
      <c r="L57" s="131"/>
      <c r="M57" s="83">
        <f>SUM(C57*15,F57*7.5,G57*7.5,H57*7.5,I57*7.5,J57*7.5,K57*100,L57*20)</f>
        <v>1102.5</v>
      </c>
      <c r="N57" s="133">
        <v>7.5</v>
      </c>
      <c r="O57" s="133"/>
      <c r="P57" s="132"/>
    </row>
    <row r="58" spans="1:16" ht="12.75" customHeight="1">
      <c r="A58" s="223"/>
      <c r="B58" s="17" t="s">
        <v>24</v>
      </c>
      <c r="C58" s="86">
        <f>SUM(C53:C57)</f>
        <v>873</v>
      </c>
      <c r="D58" s="86"/>
      <c r="E58" s="86">
        <f aca="true" t="shared" si="9" ref="E58:O58">SUM(E53:E57)</f>
        <v>87</v>
      </c>
      <c r="F58" s="86">
        <f t="shared" si="9"/>
        <v>250</v>
      </c>
      <c r="G58" s="86">
        <f t="shared" si="9"/>
        <v>3</v>
      </c>
      <c r="H58" s="86">
        <f t="shared" si="9"/>
        <v>60</v>
      </c>
      <c r="I58" s="86">
        <f t="shared" si="9"/>
        <v>26</v>
      </c>
      <c r="J58" s="86">
        <f t="shared" si="9"/>
        <v>146</v>
      </c>
      <c r="K58" s="86">
        <f t="shared" si="9"/>
        <v>1</v>
      </c>
      <c r="L58" s="135">
        <f t="shared" si="9"/>
        <v>1</v>
      </c>
      <c r="M58" s="136">
        <f t="shared" si="9"/>
        <v>16852.5</v>
      </c>
      <c r="N58" s="135">
        <f t="shared" si="9"/>
        <v>52.5</v>
      </c>
      <c r="O58" s="135">
        <f t="shared" si="9"/>
        <v>7.5</v>
      </c>
      <c r="P58" s="137">
        <f>SUM(M53:M57)-N58+O58</f>
        <v>16807.5</v>
      </c>
    </row>
    <row r="59" spans="1:16" ht="12.75" customHeight="1">
      <c r="A59" s="223">
        <v>42348</v>
      </c>
      <c r="B59" s="10" t="s">
        <v>19</v>
      </c>
      <c r="C59" s="11">
        <v>110</v>
      </c>
      <c r="D59" s="11"/>
      <c r="E59" s="11">
        <v>6</v>
      </c>
      <c r="F59" s="11">
        <v>20</v>
      </c>
      <c r="G59" s="12"/>
      <c r="H59" s="12">
        <v>18</v>
      </c>
      <c r="I59" s="12"/>
      <c r="J59" s="23">
        <v>13</v>
      </c>
      <c r="K59" s="13">
        <v>1</v>
      </c>
      <c r="L59" s="15">
        <v>1</v>
      </c>
      <c r="M59" s="83">
        <f>SUM(C59*15,F59*7.5,G59*7.5,H59*7.5,I59*7.5,J59*7.5,K59*100,L59*20)</f>
        <v>2152.5</v>
      </c>
      <c r="N59" s="132"/>
      <c r="O59" s="132"/>
      <c r="P59" s="132"/>
    </row>
    <row r="60" spans="1:16" ht="12.75" customHeight="1">
      <c r="A60" s="223"/>
      <c r="B60" s="10" t="s">
        <v>20</v>
      </c>
      <c r="C60" s="11">
        <v>26</v>
      </c>
      <c r="D60" s="11"/>
      <c r="E60" s="11">
        <v>1</v>
      </c>
      <c r="F60" s="11">
        <v>2</v>
      </c>
      <c r="G60" s="12"/>
      <c r="H60" s="12">
        <v>6</v>
      </c>
      <c r="I60" s="12"/>
      <c r="J60" s="23">
        <v>8</v>
      </c>
      <c r="K60" s="13"/>
      <c r="L60" s="16"/>
      <c r="M60" s="83">
        <f>SUM(C60*15,F60*7.5,G60*7.5,H60*7.5,I60*7.5,J60*7.5,K60*100,L60*20)</f>
        <v>510</v>
      </c>
      <c r="N60" s="133"/>
      <c r="O60" s="133"/>
      <c r="P60" s="132"/>
    </row>
    <row r="61" spans="1:16" ht="12.75" customHeight="1">
      <c r="A61" s="223"/>
      <c r="B61" s="10" t="s">
        <v>21</v>
      </c>
      <c r="C61" s="11">
        <v>132</v>
      </c>
      <c r="D61" s="11"/>
      <c r="E61" s="11">
        <v>7</v>
      </c>
      <c r="F61" s="11">
        <v>37</v>
      </c>
      <c r="G61" s="12">
        <v>9</v>
      </c>
      <c r="H61" s="12">
        <v>17</v>
      </c>
      <c r="I61" s="12"/>
      <c r="J61" s="23">
        <v>14</v>
      </c>
      <c r="K61" s="13"/>
      <c r="L61" s="16"/>
      <c r="M61" s="83">
        <f>SUM(C61*15,F61*7.5,G61*7.5,H61*7.5,I61*7.5,J61*7.5,K61*100,L61*20)</f>
        <v>2557.5</v>
      </c>
      <c r="N61" s="133"/>
      <c r="O61" s="133"/>
      <c r="P61" s="132"/>
    </row>
    <row r="62" spans="1:16" ht="12.75" customHeight="1">
      <c r="A62" s="223"/>
      <c r="B62" s="10" t="s">
        <v>22</v>
      </c>
      <c r="C62" s="11">
        <v>75</v>
      </c>
      <c r="D62" s="11"/>
      <c r="E62" s="11">
        <v>7</v>
      </c>
      <c r="F62" s="11">
        <v>13</v>
      </c>
      <c r="G62" s="12">
        <v>1</v>
      </c>
      <c r="H62" s="12">
        <v>12</v>
      </c>
      <c r="I62" s="12"/>
      <c r="J62" s="23">
        <v>11</v>
      </c>
      <c r="K62" s="13"/>
      <c r="L62" s="16"/>
      <c r="M62" s="83">
        <f>SUM(C62*15,F62*7.5,G62*7.5,H62*7.5,I62*7.5,J62*7.5,K62*100,L62*20)</f>
        <v>1402.5</v>
      </c>
      <c r="N62" s="133"/>
      <c r="O62" s="133"/>
      <c r="P62" s="132"/>
    </row>
    <row r="63" spans="1:16" ht="12.75" customHeight="1">
      <c r="A63" s="223"/>
      <c r="B63" s="10" t="s">
        <v>23</v>
      </c>
      <c r="C63" s="11">
        <v>33</v>
      </c>
      <c r="D63" s="11"/>
      <c r="E63" s="11">
        <v>5</v>
      </c>
      <c r="F63" s="11">
        <v>1</v>
      </c>
      <c r="G63" s="12"/>
      <c r="H63" s="12">
        <v>6</v>
      </c>
      <c r="I63" s="12"/>
      <c r="J63" s="23">
        <v>2</v>
      </c>
      <c r="K63" s="13"/>
      <c r="L63" s="16"/>
      <c r="M63" s="83">
        <f>SUM(C63*15,F63*7.5,G63*7.5,H63*7.5,I63*7.5,J63*7.5,K63*100,L63*20)</f>
        <v>562.5</v>
      </c>
      <c r="N63" s="133"/>
      <c r="O63" s="133"/>
      <c r="P63" s="132"/>
    </row>
    <row r="64" spans="1:16" ht="12.75" customHeight="1">
      <c r="A64" s="223"/>
      <c r="B64" s="17" t="s">
        <v>24</v>
      </c>
      <c r="C64" s="18">
        <f aca="true" t="shared" si="10" ref="C64:O64">SUM(C59:C63)</f>
        <v>376</v>
      </c>
      <c r="D64" s="18">
        <f t="shared" si="10"/>
        <v>0</v>
      </c>
      <c r="E64" s="18">
        <f t="shared" si="10"/>
        <v>26</v>
      </c>
      <c r="F64" s="18">
        <f t="shared" si="10"/>
        <v>73</v>
      </c>
      <c r="G64" s="18">
        <f t="shared" si="10"/>
        <v>10</v>
      </c>
      <c r="H64" s="18">
        <f t="shared" si="10"/>
        <v>59</v>
      </c>
      <c r="I64" s="18">
        <f t="shared" si="10"/>
        <v>0</v>
      </c>
      <c r="J64" s="18">
        <f t="shared" si="10"/>
        <v>48</v>
      </c>
      <c r="K64" s="18">
        <f t="shared" si="10"/>
        <v>1</v>
      </c>
      <c r="L64" s="18">
        <f t="shared" si="10"/>
        <v>1</v>
      </c>
      <c r="M64" s="136">
        <f t="shared" si="10"/>
        <v>7185</v>
      </c>
      <c r="N64" s="135">
        <f t="shared" si="10"/>
        <v>0</v>
      </c>
      <c r="O64" s="135">
        <f t="shared" si="10"/>
        <v>0</v>
      </c>
      <c r="P64" s="137">
        <f>SUM(M59:M63)-N64+O64</f>
        <v>7185</v>
      </c>
    </row>
    <row r="65" spans="1:16" ht="12.75" customHeight="1">
      <c r="A65" s="224" t="s">
        <v>25</v>
      </c>
      <c r="B65" s="224"/>
      <c r="C65" s="37">
        <f aca="true" t="shared" si="11" ref="C65:M65">SUM(C28,C34,C40,C46,C52,C58,C64)</f>
        <v>3537</v>
      </c>
      <c r="D65" s="37">
        <f t="shared" si="11"/>
        <v>120</v>
      </c>
      <c r="E65" s="37">
        <f t="shared" si="11"/>
        <v>558</v>
      </c>
      <c r="F65" s="37">
        <f t="shared" si="11"/>
        <v>739</v>
      </c>
      <c r="G65" s="37">
        <f t="shared" si="11"/>
        <v>44</v>
      </c>
      <c r="H65" s="37">
        <f t="shared" si="11"/>
        <v>250</v>
      </c>
      <c r="I65" s="37">
        <f t="shared" si="11"/>
        <v>43</v>
      </c>
      <c r="J65" s="37">
        <f t="shared" si="11"/>
        <v>437</v>
      </c>
      <c r="K65" s="37">
        <f t="shared" si="11"/>
        <v>6</v>
      </c>
      <c r="L65" s="37">
        <f t="shared" si="11"/>
        <v>6</v>
      </c>
      <c r="M65" s="37">
        <f t="shared" si="11"/>
        <v>65122.5</v>
      </c>
      <c r="N65" s="37">
        <f>SUM(N40,N46,N52,N58,N64)</f>
        <v>307.5</v>
      </c>
      <c r="O65" s="37">
        <f>SUM(O28,O34,O40,O46,O52,O58,O64)</f>
        <v>97.5</v>
      </c>
      <c r="P65" s="37">
        <f>SUM(P28,P34,P40,P46,P52,P58,P64)</f>
        <v>64912.5</v>
      </c>
    </row>
    <row r="66" spans="1:16" ht="12.75" customHeight="1">
      <c r="A66" s="223">
        <v>42349</v>
      </c>
      <c r="B66" s="10" t="s">
        <v>19</v>
      </c>
      <c r="C66" s="80">
        <v>278</v>
      </c>
      <c r="D66" s="80"/>
      <c r="E66" s="80">
        <v>11</v>
      </c>
      <c r="F66" s="80">
        <v>53</v>
      </c>
      <c r="G66" s="80">
        <v>9</v>
      </c>
      <c r="H66" s="81">
        <v>45</v>
      </c>
      <c r="I66" s="81"/>
      <c r="J66" s="81">
        <v>34</v>
      </c>
      <c r="K66" s="82"/>
      <c r="L66" s="131"/>
      <c r="M66" s="83">
        <f>SUM(C66*15,F66*7.5,G66*7.5,H66*7.5,I66*7.5,J66*7.5,K66*100,L66*20)</f>
        <v>5227.5</v>
      </c>
      <c r="N66" s="132">
        <v>3.5</v>
      </c>
      <c r="O66" s="132"/>
      <c r="P66" s="132"/>
    </row>
    <row r="67" spans="1:16" ht="12.75" customHeight="1">
      <c r="A67" s="223"/>
      <c r="B67" s="10" t="s">
        <v>20</v>
      </c>
      <c r="C67" s="80">
        <v>190</v>
      </c>
      <c r="D67" s="80"/>
      <c r="E67" s="80">
        <v>7</v>
      </c>
      <c r="F67" s="80">
        <v>38</v>
      </c>
      <c r="G67" s="80"/>
      <c r="H67" s="81">
        <v>21</v>
      </c>
      <c r="I67" s="81"/>
      <c r="J67" s="81">
        <v>21</v>
      </c>
      <c r="K67" s="82"/>
      <c r="L67" s="131"/>
      <c r="M67" s="83">
        <f>SUM(C67*15,F67*7.5,G67*7.5,H67*7.5,I67*7.5,J67*7.5,K67*100,L67*20)</f>
        <v>3450</v>
      </c>
      <c r="N67" s="133"/>
      <c r="O67" s="133"/>
      <c r="P67" s="132"/>
    </row>
    <row r="68" spans="1:16" ht="12.75" customHeight="1">
      <c r="A68" s="223"/>
      <c r="B68" s="10" t="s">
        <v>21</v>
      </c>
      <c r="C68" s="80">
        <v>338</v>
      </c>
      <c r="D68" s="80"/>
      <c r="E68" s="80">
        <v>6</v>
      </c>
      <c r="F68" s="80">
        <v>83</v>
      </c>
      <c r="G68" s="80">
        <v>2</v>
      </c>
      <c r="H68" s="81">
        <v>48</v>
      </c>
      <c r="I68" s="81"/>
      <c r="J68" s="81">
        <v>65</v>
      </c>
      <c r="K68" s="82"/>
      <c r="L68" s="131"/>
      <c r="M68" s="83">
        <f>SUM(C68*15,F68*7.5,G68*7.5,H68*7.5,I68*7.5,J68*7.5,K68*100,L68*20)</f>
        <v>6555</v>
      </c>
      <c r="N68" s="133"/>
      <c r="O68" s="133"/>
      <c r="P68" s="132"/>
    </row>
    <row r="69" spans="1:16" ht="12.75" customHeight="1">
      <c r="A69" s="223"/>
      <c r="B69" s="10" t="s">
        <v>22</v>
      </c>
      <c r="C69" s="80">
        <v>224</v>
      </c>
      <c r="D69" s="80"/>
      <c r="E69" s="80">
        <v>5</v>
      </c>
      <c r="F69" s="80">
        <v>54</v>
      </c>
      <c r="G69" s="80">
        <v>1</v>
      </c>
      <c r="H69" s="81">
        <v>20</v>
      </c>
      <c r="I69" s="81">
        <v>1</v>
      </c>
      <c r="J69" s="81">
        <v>42</v>
      </c>
      <c r="K69" s="82"/>
      <c r="L69" s="131"/>
      <c r="M69" s="83">
        <f>SUM(C69*15,F69*7.5,G69*7.5,H69*7.5,I69*7.5,J69*7.5,K69*100,L69*20)</f>
        <v>4245</v>
      </c>
      <c r="N69" s="133">
        <v>5</v>
      </c>
      <c r="O69" s="133"/>
      <c r="P69" s="132"/>
    </row>
    <row r="70" spans="1:16" ht="12.75" customHeight="1">
      <c r="A70" s="223"/>
      <c r="B70" s="10" t="s">
        <v>23</v>
      </c>
      <c r="C70" s="80">
        <v>74</v>
      </c>
      <c r="D70" s="80"/>
      <c r="E70" s="80">
        <v>12</v>
      </c>
      <c r="F70" s="80">
        <v>11</v>
      </c>
      <c r="G70" s="80">
        <v>2</v>
      </c>
      <c r="H70" s="81">
        <v>9</v>
      </c>
      <c r="I70" s="81"/>
      <c r="J70" s="81">
        <v>19</v>
      </c>
      <c r="K70" s="82"/>
      <c r="L70" s="131"/>
      <c r="M70" s="83">
        <f>SUM(C70*15,F70*7.5,G70*7.5,H70*7.5,I70*7.5,J70*7.5,K70*100,L70*20)</f>
        <v>1417.5</v>
      </c>
      <c r="N70" s="133"/>
      <c r="O70" s="133"/>
      <c r="P70" s="132"/>
    </row>
    <row r="71" spans="1:16" ht="12.75" customHeight="1">
      <c r="A71" s="223"/>
      <c r="B71" s="17" t="s">
        <v>24</v>
      </c>
      <c r="C71" s="86">
        <f>SUM(C66:C70)</f>
        <v>1104</v>
      </c>
      <c r="D71" s="86"/>
      <c r="E71" s="86">
        <f aca="true" t="shared" si="12" ref="E71:O71">SUM(E66:E70)</f>
        <v>41</v>
      </c>
      <c r="F71" s="86">
        <f t="shared" si="12"/>
        <v>239</v>
      </c>
      <c r="G71" s="86">
        <f t="shared" si="12"/>
        <v>14</v>
      </c>
      <c r="H71" s="86">
        <f t="shared" si="12"/>
        <v>143</v>
      </c>
      <c r="I71" s="86">
        <f t="shared" si="12"/>
        <v>1</v>
      </c>
      <c r="J71" s="86">
        <f t="shared" si="12"/>
        <v>181</v>
      </c>
      <c r="K71" s="86">
        <f t="shared" si="12"/>
        <v>0</v>
      </c>
      <c r="L71" s="135">
        <f t="shared" si="12"/>
        <v>0</v>
      </c>
      <c r="M71" s="136">
        <f t="shared" si="12"/>
        <v>20895</v>
      </c>
      <c r="N71" s="135">
        <f t="shared" si="12"/>
        <v>8.5</v>
      </c>
      <c r="O71" s="135">
        <f t="shared" si="12"/>
        <v>0</v>
      </c>
      <c r="P71" s="137">
        <f>SUM(M66:M70)-N71+O71</f>
        <v>20886.5</v>
      </c>
    </row>
    <row r="72" spans="1:16" ht="12.75" customHeight="1">
      <c r="A72" s="223">
        <v>42350</v>
      </c>
      <c r="B72" s="10" t="s">
        <v>19</v>
      </c>
      <c r="C72" s="80">
        <v>100</v>
      </c>
      <c r="D72" s="80"/>
      <c r="E72" s="80">
        <v>21</v>
      </c>
      <c r="F72" s="80">
        <v>14</v>
      </c>
      <c r="G72" s="80">
        <v>1</v>
      </c>
      <c r="H72" s="81">
        <v>15</v>
      </c>
      <c r="I72" s="81"/>
      <c r="J72" s="81">
        <v>8</v>
      </c>
      <c r="K72" s="82"/>
      <c r="L72" s="131"/>
      <c r="M72" s="83">
        <f>SUM(C72*15,F72*7.5,G72*7.5,H72*7.5,I72*7.5,J72*7.5,K72*100,L72*20)</f>
        <v>1785</v>
      </c>
      <c r="N72" s="132"/>
      <c r="O72" s="132"/>
      <c r="P72" s="132"/>
    </row>
    <row r="73" spans="1:16" ht="12.75" customHeight="1">
      <c r="A73" s="223"/>
      <c r="B73" s="10" t="s">
        <v>20</v>
      </c>
      <c r="C73" s="80">
        <v>127</v>
      </c>
      <c r="D73" s="80"/>
      <c r="E73" s="80">
        <v>22</v>
      </c>
      <c r="F73" s="80">
        <v>29</v>
      </c>
      <c r="G73" s="80"/>
      <c r="H73" s="81">
        <v>5</v>
      </c>
      <c r="I73" s="81"/>
      <c r="J73" s="81">
        <v>13</v>
      </c>
      <c r="K73" s="82"/>
      <c r="L73" s="131"/>
      <c r="M73" s="83">
        <f>SUM(C73*15,F73*7.5,G73*7.5,H73*7.5,I73*7.5,J73*7.5,K73*100,L73*20)</f>
        <v>2257.5</v>
      </c>
      <c r="N73" s="133"/>
      <c r="O73" s="133"/>
      <c r="P73" s="132"/>
    </row>
    <row r="74" spans="1:16" ht="12.75" customHeight="1">
      <c r="A74" s="223"/>
      <c r="B74" s="10" t="s">
        <v>21</v>
      </c>
      <c r="C74">
        <v>0</v>
      </c>
      <c r="D74" s="80"/>
      <c r="E74" s="80"/>
      <c r="F74" s="80">
        <v>0</v>
      </c>
      <c r="G74" s="80"/>
      <c r="H74" s="81">
        <v>0</v>
      </c>
      <c r="I74" s="81"/>
      <c r="J74" s="81">
        <v>0</v>
      </c>
      <c r="K74" s="82"/>
      <c r="L74" s="131"/>
      <c r="M74" s="83">
        <v>0</v>
      </c>
      <c r="N74" s="133"/>
      <c r="O74" s="133"/>
      <c r="P74" s="132"/>
    </row>
    <row r="75" spans="1:16" ht="12.75" customHeight="1">
      <c r="A75" s="223"/>
      <c r="B75" s="10" t="s">
        <v>22</v>
      </c>
      <c r="C75" s="80">
        <v>71</v>
      </c>
      <c r="D75" s="80"/>
      <c r="E75" s="80">
        <v>6</v>
      </c>
      <c r="F75" s="80">
        <v>15</v>
      </c>
      <c r="G75" s="80"/>
      <c r="H75" s="81">
        <v>4</v>
      </c>
      <c r="I75" s="81"/>
      <c r="J75" s="81">
        <v>2</v>
      </c>
      <c r="K75" s="82"/>
      <c r="L75" s="131"/>
      <c r="M75" s="83">
        <f>SUM(C75*15,F75*7.5,G75*7.5,H75*7.5,I75*7.5,J75*7.5,K75*100,L75*20)</f>
        <v>1222.5</v>
      </c>
      <c r="N75" s="133"/>
      <c r="O75" s="133"/>
      <c r="P75" s="132"/>
    </row>
    <row r="76" spans="1:16" ht="12.75" customHeight="1">
      <c r="A76" s="223"/>
      <c r="B76" s="10" t="s">
        <v>23</v>
      </c>
      <c r="C76" s="80">
        <v>11</v>
      </c>
      <c r="D76" s="80"/>
      <c r="E76" s="80">
        <v>0</v>
      </c>
      <c r="F76" s="80">
        <v>2</v>
      </c>
      <c r="G76" s="80"/>
      <c r="H76" s="81"/>
      <c r="I76" s="81"/>
      <c r="J76" s="81">
        <v>1</v>
      </c>
      <c r="K76" s="82"/>
      <c r="L76" s="131"/>
      <c r="M76" s="83">
        <f>SUM(C76*15,F76*7.5,G76*7.5,H76*7.5,I76*7.5,J76*7.5,K76*100,L76*20)</f>
        <v>187.5</v>
      </c>
      <c r="N76" s="133"/>
      <c r="O76" s="133"/>
      <c r="P76" s="132"/>
    </row>
    <row r="77" spans="1:16" ht="12.75" customHeight="1">
      <c r="A77" s="223"/>
      <c r="B77" s="17" t="s">
        <v>24</v>
      </c>
      <c r="C77" s="86">
        <f>SUM(C72:C76)</f>
        <v>309</v>
      </c>
      <c r="D77" s="86"/>
      <c r="E77" s="86">
        <f aca="true" t="shared" si="13" ref="E77:O77">SUM(E72:E76)</f>
        <v>49</v>
      </c>
      <c r="F77" s="86">
        <f t="shared" si="13"/>
        <v>60</v>
      </c>
      <c r="G77" s="86">
        <f t="shared" si="13"/>
        <v>1</v>
      </c>
      <c r="H77" s="86">
        <f t="shared" si="13"/>
        <v>24</v>
      </c>
      <c r="I77" s="86">
        <f t="shared" si="13"/>
        <v>0</v>
      </c>
      <c r="J77" s="86">
        <f t="shared" si="13"/>
        <v>24</v>
      </c>
      <c r="K77" s="86">
        <f t="shared" si="13"/>
        <v>0</v>
      </c>
      <c r="L77" s="135">
        <f t="shared" si="13"/>
        <v>0</v>
      </c>
      <c r="M77" s="136">
        <f t="shared" si="13"/>
        <v>5452.5</v>
      </c>
      <c r="N77" s="135">
        <f t="shared" si="13"/>
        <v>0</v>
      </c>
      <c r="O77" s="135">
        <f t="shared" si="13"/>
        <v>0</v>
      </c>
      <c r="P77" s="137">
        <f>SUM(M72:M76)-N77+O77</f>
        <v>5452.5</v>
      </c>
    </row>
    <row r="78" spans="1:16" ht="12.75" customHeight="1">
      <c r="A78" s="223">
        <v>42351</v>
      </c>
      <c r="B78" s="10" t="s">
        <v>19</v>
      </c>
      <c r="C78" s="80">
        <v>192</v>
      </c>
      <c r="D78" s="80"/>
      <c r="E78" s="80">
        <v>34</v>
      </c>
      <c r="F78" s="80">
        <v>37</v>
      </c>
      <c r="G78" s="80">
        <v>2</v>
      </c>
      <c r="H78" s="81">
        <v>29</v>
      </c>
      <c r="I78" s="81"/>
      <c r="J78" s="81">
        <v>31</v>
      </c>
      <c r="K78" s="82"/>
      <c r="L78" s="131"/>
      <c r="M78" s="83">
        <f>SUM(C78*15,F78*7.5,G78*7.5,H78*7.5,I78*7.5,J78*7.5,K78*100,L78*20)</f>
        <v>3622.5</v>
      </c>
      <c r="N78" s="132"/>
      <c r="O78" s="132"/>
      <c r="P78" s="132"/>
    </row>
    <row r="79" spans="1:16" ht="12.75" customHeight="1">
      <c r="A79" s="223"/>
      <c r="B79" s="10" t="s">
        <v>20</v>
      </c>
      <c r="C79" s="80"/>
      <c r="D79" s="130"/>
      <c r="E79" s="80"/>
      <c r="F79" s="80"/>
      <c r="G79" s="80"/>
      <c r="H79" s="81"/>
      <c r="I79" s="81"/>
      <c r="J79" s="81"/>
      <c r="K79" s="82"/>
      <c r="L79" s="131"/>
      <c r="M79" s="83">
        <f>SUM(C79*15,F79*7.5,G79*7.5,H79*7.5,I79*7.5,J79*7.5,K79*100,L79*20)</f>
        <v>0</v>
      </c>
      <c r="N79" s="133"/>
      <c r="O79" s="133"/>
      <c r="P79" s="132"/>
    </row>
    <row r="80" spans="1:16" ht="12.75" customHeight="1">
      <c r="A80" s="223"/>
      <c r="B80" s="10" t="s">
        <v>21</v>
      </c>
      <c r="C80" s="80">
        <v>179</v>
      </c>
      <c r="D80" s="80"/>
      <c r="E80" s="80">
        <v>230</v>
      </c>
      <c r="F80" s="80">
        <v>38</v>
      </c>
      <c r="G80" s="80">
        <v>2</v>
      </c>
      <c r="H80" s="81">
        <v>24</v>
      </c>
      <c r="I80" s="81"/>
      <c r="J80" s="81">
        <v>29</v>
      </c>
      <c r="K80" s="82"/>
      <c r="L80" s="131"/>
      <c r="M80" s="83">
        <f>SUM(C80*15,F80*7.5,G80*7.5,H80*7.5,I80*7.5,J80*7.5,K80*100,L80*20)</f>
        <v>3382.5</v>
      </c>
      <c r="N80" s="133"/>
      <c r="O80" s="133"/>
      <c r="P80" s="132"/>
    </row>
    <row r="81" spans="1:16" ht="12.75" customHeight="1">
      <c r="A81" s="223"/>
      <c r="B81" s="10" t="s">
        <v>22</v>
      </c>
      <c r="C81" s="80">
        <v>107</v>
      </c>
      <c r="D81" s="80"/>
      <c r="E81" s="80">
        <v>2</v>
      </c>
      <c r="F81" s="80">
        <v>18</v>
      </c>
      <c r="G81" s="80"/>
      <c r="H81" s="81">
        <v>15</v>
      </c>
      <c r="I81" s="81"/>
      <c r="J81" s="81">
        <v>10</v>
      </c>
      <c r="K81" s="82"/>
      <c r="L81" s="131"/>
      <c r="M81" s="83">
        <f>SUM(C81*15,F81*7.5,G81*7.5,H81*7.5,I81*7.5,J81*7.5,K81*100,L81*20)</f>
        <v>1927.5</v>
      </c>
      <c r="N81" s="133"/>
      <c r="O81" s="133"/>
      <c r="P81" s="132"/>
    </row>
    <row r="82" spans="1:16" ht="12.75" customHeight="1">
      <c r="A82" s="223"/>
      <c r="B82" s="10" t="s">
        <v>23</v>
      </c>
      <c r="C82" s="80">
        <v>34</v>
      </c>
      <c r="D82" s="80"/>
      <c r="E82" s="80">
        <v>31</v>
      </c>
      <c r="F82" s="80">
        <v>4</v>
      </c>
      <c r="G82" s="80"/>
      <c r="H82" s="81">
        <v>3</v>
      </c>
      <c r="I82" s="81"/>
      <c r="J82" s="81">
        <v>7</v>
      </c>
      <c r="K82" s="82"/>
      <c r="L82" s="131"/>
      <c r="M82" s="83">
        <f>SUM(C82*15,F82*7.5,G82*7.5,H82*7.5,I82*7.5,J82*7.5,K82*100,L82*20)</f>
        <v>615</v>
      </c>
      <c r="N82" s="133"/>
      <c r="O82" s="133"/>
      <c r="P82" s="132"/>
    </row>
    <row r="83" spans="1:16" ht="12.75" customHeight="1">
      <c r="A83" s="223"/>
      <c r="B83" s="17" t="s">
        <v>24</v>
      </c>
      <c r="C83" s="86">
        <f>SUM(C78:C82)</f>
        <v>512</v>
      </c>
      <c r="D83" s="86"/>
      <c r="E83" s="86">
        <f aca="true" t="shared" si="14" ref="E83:O83">SUM(E78:E82)</f>
        <v>297</v>
      </c>
      <c r="F83" s="86">
        <f t="shared" si="14"/>
        <v>97</v>
      </c>
      <c r="G83" s="86">
        <f t="shared" si="14"/>
        <v>4</v>
      </c>
      <c r="H83" s="86">
        <f t="shared" si="14"/>
        <v>71</v>
      </c>
      <c r="I83" s="86">
        <f t="shared" si="14"/>
        <v>0</v>
      </c>
      <c r="J83" s="86">
        <f t="shared" si="14"/>
        <v>77</v>
      </c>
      <c r="K83" s="86">
        <f t="shared" si="14"/>
        <v>0</v>
      </c>
      <c r="L83" s="135">
        <f t="shared" si="14"/>
        <v>0</v>
      </c>
      <c r="M83" s="136">
        <f t="shared" si="14"/>
        <v>9547.5</v>
      </c>
      <c r="N83" s="135">
        <f t="shared" si="14"/>
        <v>0</v>
      </c>
      <c r="O83" s="135">
        <f t="shared" si="14"/>
        <v>0</v>
      </c>
      <c r="P83" s="137">
        <f>SUM(M78:M82)-N83+O83</f>
        <v>9547.5</v>
      </c>
    </row>
    <row r="84" spans="1:16" ht="12.75" customHeight="1">
      <c r="A84" s="223">
        <v>42352</v>
      </c>
      <c r="B84" s="10" t="s">
        <v>19</v>
      </c>
      <c r="C84" s="80">
        <v>38</v>
      </c>
      <c r="D84" s="80"/>
      <c r="E84" s="80">
        <v>50</v>
      </c>
      <c r="F84" s="80">
        <v>15</v>
      </c>
      <c r="G84" s="80"/>
      <c r="H84" s="81">
        <v>3</v>
      </c>
      <c r="I84" s="81"/>
      <c r="J84" s="81">
        <v>2</v>
      </c>
      <c r="K84" s="82"/>
      <c r="L84" s="131"/>
      <c r="M84" s="83">
        <f>SUM(C84*15,F84*7.5,G84*7.5,H84*7.5,I84*7.5,J84*7.5,K84*100,L84*20)</f>
        <v>720</v>
      </c>
      <c r="N84" s="132"/>
      <c r="O84" s="132"/>
      <c r="P84" s="132"/>
    </row>
    <row r="85" spans="1:16" ht="12.75" customHeight="1">
      <c r="A85" s="223"/>
      <c r="B85" s="10" t="s">
        <v>20</v>
      </c>
      <c r="C85" s="80">
        <v>94</v>
      </c>
      <c r="D85" s="80"/>
      <c r="E85" s="80">
        <v>4</v>
      </c>
      <c r="F85" s="80">
        <v>9</v>
      </c>
      <c r="G85" s="80"/>
      <c r="H85" s="81">
        <v>13</v>
      </c>
      <c r="I85" s="81"/>
      <c r="J85" s="81">
        <v>14</v>
      </c>
      <c r="K85" s="82"/>
      <c r="L85" s="131">
        <v>2</v>
      </c>
      <c r="M85" s="83">
        <f>SUM(C85*15,F85*7.5,G85*7.5,H85*7.5,I85*7.5,J85*7.5,K85*100,L85*20)</f>
        <v>1720</v>
      </c>
      <c r="N85" s="133"/>
      <c r="O85" s="133"/>
      <c r="P85" s="132"/>
    </row>
    <row r="86" spans="1:16" ht="12.75" customHeight="1">
      <c r="A86" s="223"/>
      <c r="B86" s="10" t="s">
        <v>21</v>
      </c>
      <c r="C86" s="80">
        <v>100</v>
      </c>
      <c r="D86" s="80"/>
      <c r="E86" s="80">
        <v>47</v>
      </c>
      <c r="F86" s="80">
        <v>35</v>
      </c>
      <c r="G86" s="80">
        <v>2</v>
      </c>
      <c r="H86" s="81">
        <v>25</v>
      </c>
      <c r="I86" s="81"/>
      <c r="J86" s="81">
        <v>29</v>
      </c>
      <c r="K86" s="82"/>
      <c r="L86" s="131"/>
      <c r="M86" s="83">
        <f>SUM(C86*15,F86*7.5,G86*7.5,H86*7.5,I86*7.5,J86*7.5,K86*100,L86*20)</f>
        <v>2182.5</v>
      </c>
      <c r="N86" s="133"/>
      <c r="O86" s="133"/>
      <c r="P86" s="132"/>
    </row>
    <row r="87" spans="1:16" ht="12.75" customHeight="1">
      <c r="A87" s="223"/>
      <c r="B87" s="10" t="s">
        <v>22</v>
      </c>
      <c r="C87" s="80">
        <v>80</v>
      </c>
      <c r="D87" s="80"/>
      <c r="E87" s="80">
        <v>18</v>
      </c>
      <c r="F87" s="80">
        <v>27</v>
      </c>
      <c r="G87" s="80">
        <v>2</v>
      </c>
      <c r="H87" s="81">
        <v>15</v>
      </c>
      <c r="I87" s="81"/>
      <c r="J87" s="81">
        <v>18</v>
      </c>
      <c r="K87" s="82"/>
      <c r="L87" s="131"/>
      <c r="M87" s="83">
        <f>SUM(C87*15,F87*7.5,G87*7.5,H87*7.5,I87*7.5,J87*7.5,K87*100,L87*20)</f>
        <v>1665</v>
      </c>
      <c r="N87" s="133"/>
      <c r="O87" s="133"/>
      <c r="P87" s="132"/>
    </row>
    <row r="88" spans="1:16" ht="12.75" customHeight="1">
      <c r="A88" s="223"/>
      <c r="B88" s="10" t="s">
        <v>23</v>
      </c>
      <c r="C88" s="80">
        <v>9</v>
      </c>
      <c r="D88" s="80"/>
      <c r="E88" s="80">
        <v>29</v>
      </c>
      <c r="F88" s="80">
        <v>4</v>
      </c>
      <c r="G88" s="80"/>
      <c r="H88" s="81">
        <v>2</v>
      </c>
      <c r="I88" s="81"/>
      <c r="J88" s="81">
        <v>1</v>
      </c>
      <c r="K88" s="82"/>
      <c r="L88" s="131"/>
      <c r="M88" s="83">
        <f>SUM(C88*15,F88*7.5,G88*7.5,H88*7.5,I88*7.5,J88*7.5,K88*100,L88*20)</f>
        <v>187.5</v>
      </c>
      <c r="N88" s="133"/>
      <c r="O88" s="133"/>
      <c r="P88" s="132"/>
    </row>
    <row r="89" spans="1:16" ht="12.75" customHeight="1">
      <c r="A89" s="223"/>
      <c r="B89" s="17" t="s">
        <v>24</v>
      </c>
      <c r="C89" s="86">
        <f>SUM(C84:C88)</f>
        <v>321</v>
      </c>
      <c r="D89" s="86"/>
      <c r="E89" s="86">
        <f aca="true" t="shared" si="15" ref="E89:O89">SUM(E84:E88)</f>
        <v>148</v>
      </c>
      <c r="F89" s="86">
        <f t="shared" si="15"/>
        <v>90</v>
      </c>
      <c r="G89" s="86">
        <f t="shared" si="15"/>
        <v>4</v>
      </c>
      <c r="H89" s="86">
        <f t="shared" si="15"/>
        <v>58</v>
      </c>
      <c r="I89" s="86">
        <f t="shared" si="15"/>
        <v>0</v>
      </c>
      <c r="J89" s="86">
        <f t="shared" si="15"/>
        <v>64</v>
      </c>
      <c r="K89" s="86">
        <f t="shared" si="15"/>
        <v>0</v>
      </c>
      <c r="L89" s="135">
        <f t="shared" si="15"/>
        <v>2</v>
      </c>
      <c r="M89" s="136">
        <f t="shared" si="15"/>
        <v>6475</v>
      </c>
      <c r="N89" s="135">
        <f t="shared" si="15"/>
        <v>0</v>
      </c>
      <c r="O89" s="135">
        <f t="shared" si="15"/>
        <v>0</v>
      </c>
      <c r="P89" s="137">
        <f>SUM(M84:M88)-N89+O89</f>
        <v>6475</v>
      </c>
    </row>
    <row r="90" spans="1:16" ht="12.75" customHeight="1">
      <c r="A90" s="223">
        <v>42353</v>
      </c>
      <c r="B90" s="10" t="s">
        <v>19</v>
      </c>
      <c r="C90" s="80">
        <v>114</v>
      </c>
      <c r="D90" s="80"/>
      <c r="E90" s="80">
        <v>5</v>
      </c>
      <c r="F90" s="80">
        <v>32</v>
      </c>
      <c r="G90" s="80"/>
      <c r="H90" s="81">
        <v>24</v>
      </c>
      <c r="I90" s="81"/>
      <c r="J90" s="81">
        <v>28</v>
      </c>
      <c r="K90" s="82">
        <v>2</v>
      </c>
      <c r="L90" s="131">
        <v>3</v>
      </c>
      <c r="M90" s="83">
        <f>SUM(C90*15,F90*7.5,G90*7.5,H90*7.5,I90*7.5,J90*7.5,K90*100,L90*20)</f>
        <v>2600</v>
      </c>
      <c r="N90" s="132"/>
      <c r="O90" s="132"/>
      <c r="P90" s="132"/>
    </row>
    <row r="91" spans="1:16" ht="12.75" customHeight="1">
      <c r="A91" s="223"/>
      <c r="B91" s="10" t="s">
        <v>20</v>
      </c>
      <c r="C91" s="80"/>
      <c r="D91" s="80"/>
      <c r="E91" s="80"/>
      <c r="F91" s="80"/>
      <c r="G91" s="80"/>
      <c r="H91" s="81"/>
      <c r="I91" s="81"/>
      <c r="J91" s="81"/>
      <c r="K91" s="82"/>
      <c r="L91" s="131"/>
      <c r="M91" s="83">
        <f>SUM(C91*15,F91*7.5,G91*7.5,H91*7.5,I91*7.5,J91*7.5,K91*100,L91*20)</f>
        <v>0</v>
      </c>
      <c r="N91" s="133"/>
      <c r="O91" s="133"/>
      <c r="P91" s="132"/>
    </row>
    <row r="92" spans="1:16" ht="12.75" customHeight="1">
      <c r="A92" s="223"/>
      <c r="B92" s="10" t="s">
        <v>21</v>
      </c>
      <c r="C92" s="80">
        <v>213</v>
      </c>
      <c r="D92" s="80"/>
      <c r="E92" s="80">
        <v>7</v>
      </c>
      <c r="F92" s="80">
        <v>43</v>
      </c>
      <c r="G92" s="80"/>
      <c r="H92" s="81">
        <v>29</v>
      </c>
      <c r="I92" s="81"/>
      <c r="J92" s="81">
        <v>31</v>
      </c>
      <c r="K92" s="82"/>
      <c r="L92" s="131"/>
      <c r="M92" s="83">
        <f>SUM(C92*15,F92*7.5,G92*7.5,H92*7.5,I92*7.5,J92*7.5,K92*100,L92*20)</f>
        <v>3967.5</v>
      </c>
      <c r="N92" s="133"/>
      <c r="O92" s="133"/>
      <c r="P92" s="132"/>
    </row>
    <row r="93" spans="1:16" ht="12.75" customHeight="1">
      <c r="A93" s="223"/>
      <c r="B93" s="10" t="s">
        <v>22</v>
      </c>
      <c r="C93" s="80">
        <v>110</v>
      </c>
      <c r="D93" s="80"/>
      <c r="E93" s="80">
        <v>10</v>
      </c>
      <c r="F93" s="80">
        <v>23</v>
      </c>
      <c r="G93" s="80"/>
      <c r="H93" s="81">
        <v>10</v>
      </c>
      <c r="I93" s="81"/>
      <c r="J93" s="81">
        <v>13</v>
      </c>
      <c r="K93" s="82"/>
      <c r="L93" s="131"/>
      <c r="M93" s="83">
        <f>SUM(C93*15,F93*7.5,G93*7.5,H93*7.5,I93*7.5,J93*7.5,K93*100,L93*20)</f>
        <v>1995</v>
      </c>
      <c r="N93" s="133"/>
      <c r="O93" s="133"/>
      <c r="P93" s="132"/>
    </row>
    <row r="94" spans="1:16" ht="12.75" customHeight="1">
      <c r="A94" s="223"/>
      <c r="B94" s="10" t="s">
        <v>23</v>
      </c>
      <c r="C94" s="80">
        <v>29</v>
      </c>
      <c r="D94" s="80"/>
      <c r="E94" s="80">
        <v>8</v>
      </c>
      <c r="F94" s="80">
        <v>5</v>
      </c>
      <c r="G94" s="80"/>
      <c r="H94" s="81">
        <v>11</v>
      </c>
      <c r="I94" s="81"/>
      <c r="J94" s="81">
        <v>7</v>
      </c>
      <c r="K94" s="82"/>
      <c r="L94" s="131"/>
      <c r="M94" s="83">
        <f>SUM(C94*15,F94*7.5,G94*7.5,H94*7.5,I94*7.5,J94*7.5,K94*100,L94*20)</f>
        <v>607.5</v>
      </c>
      <c r="N94" s="133"/>
      <c r="O94" s="133"/>
      <c r="P94" s="132"/>
    </row>
    <row r="95" spans="1:16" ht="12.75" customHeight="1">
      <c r="A95" s="223"/>
      <c r="B95" s="17" t="s">
        <v>24</v>
      </c>
      <c r="C95" s="86">
        <f>SUM(C90:C94)</f>
        <v>466</v>
      </c>
      <c r="D95" s="86"/>
      <c r="E95" s="86">
        <f aca="true" t="shared" si="16" ref="E95:O95">SUM(E90:E94)</f>
        <v>30</v>
      </c>
      <c r="F95" s="86">
        <f t="shared" si="16"/>
        <v>103</v>
      </c>
      <c r="G95" s="86">
        <f t="shared" si="16"/>
        <v>0</v>
      </c>
      <c r="H95" s="86">
        <f t="shared" si="16"/>
        <v>74</v>
      </c>
      <c r="I95" s="86">
        <f t="shared" si="16"/>
        <v>0</v>
      </c>
      <c r="J95" s="86">
        <f t="shared" si="16"/>
        <v>79</v>
      </c>
      <c r="K95" s="86">
        <f t="shared" si="16"/>
        <v>2</v>
      </c>
      <c r="L95" s="135">
        <f t="shared" si="16"/>
        <v>3</v>
      </c>
      <c r="M95" s="136">
        <f t="shared" si="16"/>
        <v>9170</v>
      </c>
      <c r="N95" s="135">
        <f t="shared" si="16"/>
        <v>0</v>
      </c>
      <c r="O95" s="135">
        <f t="shared" si="16"/>
        <v>0</v>
      </c>
      <c r="P95" s="137">
        <f>SUM(M90:M94)-N95+O95</f>
        <v>9170</v>
      </c>
    </row>
    <row r="96" spans="1:16" ht="12.75" customHeight="1">
      <c r="A96" s="223">
        <v>42354</v>
      </c>
      <c r="B96" s="10" t="s">
        <v>19</v>
      </c>
      <c r="C96" s="80">
        <v>124</v>
      </c>
      <c r="D96" s="80"/>
      <c r="E96" s="80">
        <v>8</v>
      </c>
      <c r="F96" s="80">
        <v>29</v>
      </c>
      <c r="G96" s="80">
        <v>2</v>
      </c>
      <c r="H96" s="81">
        <v>5</v>
      </c>
      <c r="I96" s="81"/>
      <c r="J96" s="81">
        <v>21</v>
      </c>
      <c r="K96" s="82"/>
      <c r="L96" s="131">
        <v>1</v>
      </c>
      <c r="M96" s="83">
        <f>SUM(C96*15,F96*7.5,G96*7.5,H96*7.5,I96*7.5,J96*7.5,K96*100,L96*20)</f>
        <v>2307.5</v>
      </c>
      <c r="N96" s="132"/>
      <c r="O96" s="132"/>
      <c r="P96" s="132"/>
    </row>
    <row r="97" spans="1:16" ht="12.75" customHeight="1">
      <c r="A97" s="223"/>
      <c r="B97" s="10" t="s">
        <v>20</v>
      </c>
      <c r="C97" s="80">
        <v>200</v>
      </c>
      <c r="D97" s="130"/>
      <c r="E97" s="80">
        <v>26</v>
      </c>
      <c r="F97" s="80">
        <v>62</v>
      </c>
      <c r="G97" s="80">
        <v>3</v>
      </c>
      <c r="H97" s="81">
        <v>46</v>
      </c>
      <c r="I97" s="81"/>
      <c r="J97" s="81">
        <v>24</v>
      </c>
      <c r="K97" s="82">
        <v>2</v>
      </c>
      <c r="L97" s="131">
        <v>4</v>
      </c>
      <c r="M97" s="83">
        <f>SUM(C97*15,F97*7.5,G97*7.5,H97*7.5,I97*7.5,J97*7.5,K97*100,L97*20)</f>
        <v>4292.5</v>
      </c>
      <c r="N97" s="133">
        <v>40</v>
      </c>
      <c r="O97" s="133"/>
      <c r="P97" s="132"/>
    </row>
    <row r="98" spans="1:16" ht="12.75" customHeight="1">
      <c r="A98" s="223"/>
      <c r="B98" s="10" t="s">
        <v>21</v>
      </c>
      <c r="C98" s="80">
        <v>275</v>
      </c>
      <c r="D98" s="80"/>
      <c r="E98" s="80">
        <v>16</v>
      </c>
      <c r="F98" s="80">
        <v>94</v>
      </c>
      <c r="G98" s="80">
        <v>5</v>
      </c>
      <c r="H98" s="81">
        <v>51</v>
      </c>
      <c r="I98" s="81"/>
      <c r="J98" s="81">
        <v>52</v>
      </c>
      <c r="K98" s="82"/>
      <c r="L98" s="131"/>
      <c r="M98" s="83">
        <f>SUM(C98*15,F98*7.5,G98*7.5,H98*7.5,I98*7.5,J98*7.5,K98*100,L98*20)</f>
        <v>5640</v>
      </c>
      <c r="N98" s="133"/>
      <c r="O98" s="133"/>
      <c r="P98" s="132"/>
    </row>
    <row r="99" spans="1:16" ht="12.75" customHeight="1">
      <c r="A99" s="223"/>
      <c r="B99" s="10" t="s">
        <v>22</v>
      </c>
      <c r="C99" s="80">
        <v>160</v>
      </c>
      <c r="D99" s="80"/>
      <c r="E99" s="80">
        <v>3</v>
      </c>
      <c r="F99" s="80">
        <v>39</v>
      </c>
      <c r="G99" s="80">
        <v>1</v>
      </c>
      <c r="H99" s="81">
        <v>24</v>
      </c>
      <c r="I99" s="81"/>
      <c r="J99" s="81">
        <v>31</v>
      </c>
      <c r="K99" s="82"/>
      <c r="L99" s="131"/>
      <c r="M99" s="83">
        <f>SUM(C99*15,F99*7.5,G99*7.5,H99*7.5,I99*7.5,J99*7.5,K99*100,L99*20)</f>
        <v>3112.5</v>
      </c>
      <c r="N99" s="133"/>
      <c r="O99" s="133">
        <v>7.5</v>
      </c>
      <c r="P99" s="132"/>
    </row>
    <row r="100" spans="1:16" ht="12.75" customHeight="1">
      <c r="A100" s="223"/>
      <c r="B100" s="10" t="s">
        <v>23</v>
      </c>
      <c r="C100" s="80">
        <v>32</v>
      </c>
      <c r="D100" s="80"/>
      <c r="E100" s="80"/>
      <c r="F100" s="80">
        <v>10</v>
      </c>
      <c r="G100" s="80">
        <v>1</v>
      </c>
      <c r="H100" s="81">
        <v>1</v>
      </c>
      <c r="I100" s="81"/>
      <c r="J100" s="81">
        <v>16</v>
      </c>
      <c r="K100" s="82"/>
      <c r="L100" s="131"/>
      <c r="M100" s="83">
        <f>SUM(C100*15,F100*7.5,G100*7.5,H100*7.5,I100*7.5,J100*7.5,K100*100,L100*20)</f>
        <v>690</v>
      </c>
      <c r="N100" s="133"/>
      <c r="O100" s="133"/>
      <c r="P100" s="132"/>
    </row>
    <row r="101" spans="1:16" ht="12.75" customHeight="1">
      <c r="A101" s="223"/>
      <c r="B101" s="17" t="s">
        <v>24</v>
      </c>
      <c r="C101" s="86">
        <f>SUM(C96:C100)</f>
        <v>791</v>
      </c>
      <c r="D101" s="86"/>
      <c r="E101" s="86">
        <f aca="true" t="shared" si="17" ref="E101:O101">SUM(E96:E100)</f>
        <v>53</v>
      </c>
      <c r="F101" s="86">
        <f t="shared" si="17"/>
        <v>234</v>
      </c>
      <c r="G101" s="86">
        <f t="shared" si="17"/>
        <v>12</v>
      </c>
      <c r="H101" s="86">
        <f t="shared" si="17"/>
        <v>127</v>
      </c>
      <c r="I101" s="86">
        <f t="shared" si="17"/>
        <v>0</v>
      </c>
      <c r="J101" s="86">
        <f t="shared" si="17"/>
        <v>144</v>
      </c>
      <c r="K101" s="86">
        <f t="shared" si="17"/>
        <v>2</v>
      </c>
      <c r="L101" s="135">
        <f t="shared" si="17"/>
        <v>5</v>
      </c>
      <c r="M101" s="136">
        <f t="shared" si="17"/>
        <v>16042.5</v>
      </c>
      <c r="N101" s="135">
        <f t="shared" si="17"/>
        <v>40</v>
      </c>
      <c r="O101" s="135">
        <f t="shared" si="17"/>
        <v>7.5</v>
      </c>
      <c r="P101" s="137">
        <f>SUM(M96:M100)-N101+O101</f>
        <v>16010</v>
      </c>
    </row>
    <row r="102" spans="1:16" ht="12.75" customHeight="1">
      <c r="A102" s="223">
        <v>42355</v>
      </c>
      <c r="B102" s="10" t="s">
        <v>19</v>
      </c>
      <c r="C102" s="11">
        <v>163</v>
      </c>
      <c r="D102" s="11"/>
      <c r="E102" s="11">
        <v>5</v>
      </c>
      <c r="F102" s="11">
        <v>44</v>
      </c>
      <c r="G102" s="12">
        <v>2</v>
      </c>
      <c r="H102" s="12">
        <v>24</v>
      </c>
      <c r="I102" s="12"/>
      <c r="J102" s="13">
        <v>40</v>
      </c>
      <c r="K102" s="13"/>
      <c r="L102" s="15"/>
      <c r="M102" s="83">
        <f>SUM(C102*15,F102*7.5,G102*7.5,H102*7.5,I102*7.5,J102*7.5,K102*100,L102*20)</f>
        <v>3270</v>
      </c>
      <c r="N102" s="132"/>
      <c r="O102" s="132"/>
      <c r="P102" s="132"/>
    </row>
    <row r="103" spans="1:16" ht="12.75" customHeight="1">
      <c r="A103" s="223"/>
      <c r="B103" s="10" t="s">
        <v>20</v>
      </c>
      <c r="C103" s="11">
        <v>312</v>
      </c>
      <c r="D103" s="11"/>
      <c r="E103" s="11">
        <v>7</v>
      </c>
      <c r="F103" s="11">
        <v>81</v>
      </c>
      <c r="G103" s="12">
        <v>2</v>
      </c>
      <c r="H103" s="12">
        <v>34</v>
      </c>
      <c r="I103" s="12"/>
      <c r="J103" s="13">
        <v>63</v>
      </c>
      <c r="K103" s="13"/>
      <c r="L103" s="16"/>
      <c r="M103" s="83">
        <f>SUM(C103*15,F103*7.5,G103*7.5,H103*7.5,I103*7.5,J103*7.5,K103*100,L103*20)</f>
        <v>6030</v>
      </c>
      <c r="N103" s="133"/>
      <c r="O103" s="133"/>
      <c r="P103" s="132"/>
    </row>
    <row r="104" spans="1:16" ht="12.75" customHeight="1">
      <c r="A104" s="223"/>
      <c r="B104" s="10" t="s">
        <v>21</v>
      </c>
      <c r="C104" s="11">
        <v>280</v>
      </c>
      <c r="D104" s="11"/>
      <c r="E104" s="11">
        <v>28</v>
      </c>
      <c r="F104" s="11">
        <v>46</v>
      </c>
      <c r="G104" s="12">
        <v>1</v>
      </c>
      <c r="H104" s="12">
        <v>59</v>
      </c>
      <c r="I104" s="12"/>
      <c r="J104" s="13">
        <v>51</v>
      </c>
      <c r="K104" s="13"/>
      <c r="L104" s="16"/>
      <c r="M104" s="83">
        <f>SUM(C104*15,F104*7.5,G104*7.5,H104*7.5,I104*7.5,J104*7.5,K104*100,L104*20)</f>
        <v>5377.5</v>
      </c>
      <c r="N104" s="133"/>
      <c r="O104" s="133"/>
      <c r="P104" s="132"/>
    </row>
    <row r="105" spans="1:16" ht="12.75" customHeight="1">
      <c r="A105" s="223"/>
      <c r="B105" s="10" t="s">
        <v>22</v>
      </c>
      <c r="C105" s="11">
        <v>201</v>
      </c>
      <c r="D105" s="11"/>
      <c r="E105" s="11">
        <v>11</v>
      </c>
      <c r="F105" s="11">
        <v>63</v>
      </c>
      <c r="G105" s="12"/>
      <c r="H105" s="12">
        <v>29</v>
      </c>
      <c r="I105" s="12">
        <v>1</v>
      </c>
      <c r="J105" s="13">
        <v>45</v>
      </c>
      <c r="K105" s="13"/>
      <c r="L105" s="16"/>
      <c r="M105" s="83">
        <f>SUM(C105*15,F105*7.5,G105*7.5,H105*7.5,I105*7.5,J105*7.5,K105*100,L105*20)</f>
        <v>4050</v>
      </c>
      <c r="N105" s="133"/>
      <c r="O105" s="133">
        <v>45</v>
      </c>
      <c r="P105" s="132"/>
    </row>
    <row r="106" spans="1:16" ht="12.75" customHeight="1">
      <c r="A106" s="223"/>
      <c r="B106" s="10" t="s">
        <v>23</v>
      </c>
      <c r="C106" s="11">
        <v>69</v>
      </c>
      <c r="D106" s="11"/>
      <c r="E106" s="11">
        <v>4</v>
      </c>
      <c r="F106" s="11">
        <v>20</v>
      </c>
      <c r="G106" s="12"/>
      <c r="H106" s="12">
        <v>16</v>
      </c>
      <c r="I106" s="12"/>
      <c r="J106" s="13">
        <v>19</v>
      </c>
      <c r="K106" s="13"/>
      <c r="L106" s="16"/>
      <c r="M106" s="83">
        <f>SUM(C106*15,F106*7.5,G106*7.5,H106*7.5,I106*7.5,J106*7.5,K106*100,L106*20)</f>
        <v>1447.5</v>
      </c>
      <c r="N106" s="133"/>
      <c r="O106" s="133"/>
      <c r="P106" s="132"/>
    </row>
    <row r="107" spans="1:16" ht="12.75" customHeight="1">
      <c r="A107" s="223"/>
      <c r="B107" s="17" t="s">
        <v>24</v>
      </c>
      <c r="C107" s="18">
        <f aca="true" t="shared" si="18" ref="C107:O107">SUM(C102:C106)</f>
        <v>1025</v>
      </c>
      <c r="D107" s="18">
        <f t="shared" si="18"/>
        <v>0</v>
      </c>
      <c r="E107" s="18">
        <f t="shared" si="18"/>
        <v>55</v>
      </c>
      <c r="F107" s="18">
        <f t="shared" si="18"/>
        <v>254</v>
      </c>
      <c r="G107" s="18">
        <f t="shared" si="18"/>
        <v>5</v>
      </c>
      <c r="H107" s="18">
        <f t="shared" si="18"/>
        <v>162</v>
      </c>
      <c r="I107" s="18">
        <f t="shared" si="18"/>
        <v>1</v>
      </c>
      <c r="J107" s="18">
        <f t="shared" si="18"/>
        <v>218</v>
      </c>
      <c r="K107" s="18">
        <f t="shared" si="18"/>
        <v>0</v>
      </c>
      <c r="L107" s="18">
        <f t="shared" si="18"/>
        <v>0</v>
      </c>
      <c r="M107" s="136">
        <f t="shared" si="18"/>
        <v>20175</v>
      </c>
      <c r="N107" s="135">
        <f t="shared" si="18"/>
        <v>0</v>
      </c>
      <c r="O107" s="135">
        <f t="shared" si="18"/>
        <v>45</v>
      </c>
      <c r="P107" s="137">
        <f>SUM(M102:M106)-N107+O107</f>
        <v>20220</v>
      </c>
    </row>
    <row r="108" spans="1:16" ht="12.75" customHeight="1">
      <c r="A108" s="224" t="s">
        <v>25</v>
      </c>
      <c r="B108" s="224"/>
      <c r="C108" s="37">
        <f aca="true" t="shared" si="19" ref="C108:M108">SUM(C71,C77,C83,C89,C95,C101,C107)</f>
        <v>4528</v>
      </c>
      <c r="D108" s="37">
        <f t="shared" si="19"/>
        <v>0</v>
      </c>
      <c r="E108" s="37">
        <f t="shared" si="19"/>
        <v>673</v>
      </c>
      <c r="F108" s="37">
        <f t="shared" si="19"/>
        <v>1077</v>
      </c>
      <c r="G108" s="37">
        <f t="shared" si="19"/>
        <v>40</v>
      </c>
      <c r="H108" s="37">
        <f t="shared" si="19"/>
        <v>659</v>
      </c>
      <c r="I108" s="37">
        <f t="shared" si="19"/>
        <v>2</v>
      </c>
      <c r="J108" s="37">
        <f t="shared" si="19"/>
        <v>787</v>
      </c>
      <c r="K108" s="37">
        <f t="shared" si="19"/>
        <v>4</v>
      </c>
      <c r="L108" s="37">
        <f t="shared" si="19"/>
        <v>10</v>
      </c>
      <c r="M108" s="37">
        <f t="shared" si="19"/>
        <v>87757.5</v>
      </c>
      <c r="N108" s="37">
        <f>SUM(N83,N89,N95,N101,N107)</f>
        <v>40</v>
      </c>
      <c r="O108" s="37">
        <f>SUM(O71,O77,O83,O89,O95,O101,O107)</f>
        <v>52.5</v>
      </c>
      <c r="P108" s="37">
        <f>SUM(P83,P89,P95,P101,P107)</f>
        <v>61422.5</v>
      </c>
    </row>
    <row r="109" spans="1:16" ht="12.75" customHeight="1">
      <c r="A109" s="223">
        <v>42356</v>
      </c>
      <c r="B109" s="10" t="s">
        <v>19</v>
      </c>
      <c r="C109" s="80">
        <v>160</v>
      </c>
      <c r="D109" s="80"/>
      <c r="E109" s="80">
        <v>9</v>
      </c>
      <c r="F109" s="80">
        <v>41</v>
      </c>
      <c r="G109" s="80">
        <v>1</v>
      </c>
      <c r="H109" s="81">
        <v>22</v>
      </c>
      <c r="I109" s="81"/>
      <c r="J109" s="81">
        <v>16</v>
      </c>
      <c r="K109" s="82"/>
      <c r="L109" s="131"/>
      <c r="M109" s="83">
        <f>SUM(C109*15,F109*7.5,G109*7.5,H109*7.5,I109*7.5,J109*7.5,K109*100,L109*20)</f>
        <v>3000</v>
      </c>
      <c r="N109" s="132"/>
      <c r="O109" s="132"/>
      <c r="P109" s="132"/>
    </row>
    <row r="110" spans="1:16" ht="12.75" customHeight="1">
      <c r="A110" s="223"/>
      <c r="B110" s="10" t="s">
        <v>20</v>
      </c>
      <c r="C110" s="80">
        <v>204</v>
      </c>
      <c r="D110" s="80"/>
      <c r="E110" s="80">
        <v>13</v>
      </c>
      <c r="F110" s="80">
        <v>47</v>
      </c>
      <c r="G110" s="80"/>
      <c r="H110" s="81">
        <v>24</v>
      </c>
      <c r="I110" s="81"/>
      <c r="J110" s="81">
        <v>26</v>
      </c>
      <c r="K110" s="82"/>
      <c r="L110" s="131"/>
      <c r="M110" s="83">
        <f>SUM(C110*15,F110*7.5,G110*7.5,H110*7.5,I110*7.5,J110*7.5,K110*100,L110*20)</f>
        <v>3787.5</v>
      </c>
      <c r="N110" s="133"/>
      <c r="O110" s="133"/>
      <c r="P110" s="132"/>
    </row>
    <row r="111" spans="1:16" ht="12.75" customHeight="1">
      <c r="A111" s="223"/>
      <c r="B111" s="10" t="s">
        <v>21</v>
      </c>
      <c r="C111" s="80"/>
      <c r="D111" s="80"/>
      <c r="E111" s="80"/>
      <c r="F111" s="80"/>
      <c r="G111" s="80"/>
      <c r="H111" s="81"/>
      <c r="I111" s="81"/>
      <c r="J111" s="81"/>
      <c r="K111" s="82"/>
      <c r="L111" s="131"/>
      <c r="M111" s="83">
        <f>SUM(C111*15,F111*7.5,G111*7.5,H111*7.5,I111*7.5,J111*7.5,K111*100,L111*20)</f>
        <v>0</v>
      </c>
      <c r="N111" s="133"/>
      <c r="O111" s="133"/>
      <c r="P111" s="132"/>
    </row>
    <row r="112" spans="1:16" ht="12.75" customHeight="1">
      <c r="A112" s="223"/>
      <c r="B112" s="10" t="s">
        <v>22</v>
      </c>
      <c r="C112" s="80">
        <v>119</v>
      </c>
      <c r="D112" s="80"/>
      <c r="E112" s="80">
        <v>12</v>
      </c>
      <c r="F112" s="80">
        <v>42</v>
      </c>
      <c r="G112" s="80">
        <v>2</v>
      </c>
      <c r="H112" s="81">
        <v>8</v>
      </c>
      <c r="I112" s="81"/>
      <c r="J112" s="81">
        <v>8</v>
      </c>
      <c r="K112" s="82"/>
      <c r="L112" s="131"/>
      <c r="M112" s="83">
        <f>SUM(C112*15,F112*7.5,G112*7.5,H112*7.5,I112*7.5,J112*7.5,K112*100,L112*20)</f>
        <v>2235</v>
      </c>
      <c r="N112" s="133"/>
      <c r="O112" s="133"/>
      <c r="P112" s="132"/>
    </row>
    <row r="113" spans="1:16" ht="12.75" customHeight="1">
      <c r="A113" s="223"/>
      <c r="B113" s="10" t="s">
        <v>23</v>
      </c>
      <c r="C113" s="80">
        <v>14</v>
      </c>
      <c r="D113" s="80"/>
      <c r="E113" s="80">
        <v>30</v>
      </c>
      <c r="F113" s="80">
        <v>6</v>
      </c>
      <c r="G113" s="80"/>
      <c r="H113" s="81">
        <v>7</v>
      </c>
      <c r="I113" s="81"/>
      <c r="J113" s="81"/>
      <c r="K113" s="82"/>
      <c r="L113" s="131"/>
      <c r="M113" s="83">
        <f>SUM(C113*15,F113*7.5,G113*7.5,H113*7.5,I113*7.5,J113*7.5,K113*100,L113*20)</f>
        <v>307.5</v>
      </c>
      <c r="N113" s="133"/>
      <c r="O113" s="133"/>
      <c r="P113" s="132"/>
    </row>
    <row r="114" spans="1:16" ht="12.75" customHeight="1">
      <c r="A114" s="223"/>
      <c r="B114" s="17" t="s">
        <v>24</v>
      </c>
      <c r="C114" s="86">
        <f>SUM(C109:C113)</f>
        <v>497</v>
      </c>
      <c r="D114" s="86"/>
      <c r="E114" s="86">
        <f>SUM(E109:E113)</f>
        <v>64</v>
      </c>
      <c r="F114" s="86">
        <f>SUM(F109:F113)</f>
        <v>136</v>
      </c>
      <c r="G114" s="86">
        <f>SUM(G109:G113)</f>
        <v>3</v>
      </c>
      <c r="H114" s="86" t="s">
        <v>74</v>
      </c>
      <c r="I114" s="86">
        <f aca="true" t="shared" si="20" ref="I114:O114">SUM(I109:I113)</f>
        <v>0</v>
      </c>
      <c r="J114" s="86">
        <f t="shared" si="20"/>
        <v>50</v>
      </c>
      <c r="K114" s="86">
        <f t="shared" si="20"/>
        <v>0</v>
      </c>
      <c r="L114" s="135">
        <f t="shared" si="20"/>
        <v>0</v>
      </c>
      <c r="M114" s="136">
        <f t="shared" si="20"/>
        <v>9330</v>
      </c>
      <c r="N114" s="135">
        <f t="shared" si="20"/>
        <v>0</v>
      </c>
      <c r="O114" s="135">
        <f t="shared" si="20"/>
        <v>0</v>
      </c>
      <c r="P114" s="137">
        <f>SUM(M109:M113)-N114+O114</f>
        <v>9330</v>
      </c>
    </row>
    <row r="115" spans="1:16" ht="12.75" customHeight="1">
      <c r="A115" s="223">
        <v>42357</v>
      </c>
      <c r="B115" s="10" t="s">
        <v>19</v>
      </c>
      <c r="C115" s="80">
        <v>39</v>
      </c>
      <c r="D115" s="80"/>
      <c r="E115" s="80">
        <v>1</v>
      </c>
      <c r="F115" s="80">
        <v>9</v>
      </c>
      <c r="G115" s="80"/>
      <c r="H115" s="81">
        <v>13</v>
      </c>
      <c r="I115" s="81"/>
      <c r="J115" s="81">
        <v>6</v>
      </c>
      <c r="K115" s="82"/>
      <c r="L115" s="131"/>
      <c r="M115" s="83">
        <f>SUM(C115*15,F115*7.5,G115*7.5,H115*7.5,I115*7.5,J115*7.5,K115*100,L115*20)</f>
        <v>795</v>
      </c>
      <c r="N115" s="132"/>
      <c r="O115" s="132">
        <v>7.5</v>
      </c>
      <c r="P115" s="132"/>
    </row>
    <row r="116" spans="1:16" ht="12.75" customHeight="1">
      <c r="A116" s="223"/>
      <c r="B116" s="10" t="s">
        <v>20</v>
      </c>
      <c r="C116" s="80">
        <v>210</v>
      </c>
      <c r="D116" s="80"/>
      <c r="E116" s="80">
        <v>37</v>
      </c>
      <c r="F116" s="80">
        <v>38</v>
      </c>
      <c r="G116" s="80"/>
      <c r="H116" s="81">
        <v>30</v>
      </c>
      <c r="I116" s="81"/>
      <c r="J116" s="81">
        <v>27</v>
      </c>
      <c r="K116" s="82"/>
      <c r="L116" s="131">
        <v>1</v>
      </c>
      <c r="M116" s="83">
        <f>SUM(C116*15,F116*7.5,G116*7.5,H116*7.5,I116*7.5,J116*7.5,K116*100,L116*20)</f>
        <v>3882.5</v>
      </c>
      <c r="N116" s="133"/>
      <c r="O116" s="133"/>
      <c r="P116" s="132"/>
    </row>
    <row r="117" spans="1:16" ht="12.75" customHeight="1">
      <c r="A117" s="223"/>
      <c r="B117" s="10" t="s">
        <v>21</v>
      </c>
      <c r="C117" s="80">
        <v>171</v>
      </c>
      <c r="D117" s="80"/>
      <c r="E117" s="80">
        <v>4</v>
      </c>
      <c r="F117" s="80">
        <v>52</v>
      </c>
      <c r="G117" s="80">
        <v>4</v>
      </c>
      <c r="H117" s="81">
        <v>33</v>
      </c>
      <c r="I117" s="81"/>
      <c r="J117" s="81">
        <v>19</v>
      </c>
      <c r="K117" s="82"/>
      <c r="L117" s="131"/>
      <c r="M117" s="83">
        <f>SUM(C117*15,F117*7.5,G117*7.5,H117*7.5,I117*7.5,J117*7.5,K117*100,L117*20)</f>
        <v>3375</v>
      </c>
      <c r="N117" s="133"/>
      <c r="O117" s="133"/>
      <c r="P117" s="132"/>
    </row>
    <row r="118" spans="1:16" ht="12.75" customHeight="1">
      <c r="A118" s="223"/>
      <c r="B118" s="10" t="s">
        <v>22</v>
      </c>
      <c r="C118" s="80">
        <v>123</v>
      </c>
      <c r="D118" s="80"/>
      <c r="E118" s="80">
        <v>13</v>
      </c>
      <c r="F118" s="80">
        <v>35</v>
      </c>
      <c r="G118" s="80"/>
      <c r="H118" s="81">
        <v>11</v>
      </c>
      <c r="I118" s="81"/>
      <c r="J118" s="81">
        <v>10</v>
      </c>
      <c r="K118" s="82"/>
      <c r="L118" s="131"/>
      <c r="M118" s="83">
        <f>SUM(C118*15,F118*7.5,G118*7.5,H118*7.5,I118*7.5,J118*7.5,K118*100,L118*20)</f>
        <v>2265</v>
      </c>
      <c r="N118" s="133">
        <v>15</v>
      </c>
      <c r="O118" s="133"/>
      <c r="P118" s="132"/>
    </row>
    <row r="119" spans="1:16" ht="12.75" customHeight="1">
      <c r="A119" s="223"/>
      <c r="B119" s="10" t="s">
        <v>23</v>
      </c>
      <c r="C119" s="80">
        <v>79</v>
      </c>
      <c r="D119" s="80"/>
      <c r="E119" s="80">
        <v>17</v>
      </c>
      <c r="F119" s="80">
        <v>6</v>
      </c>
      <c r="G119" s="80"/>
      <c r="H119" s="81">
        <v>2</v>
      </c>
      <c r="I119" s="81"/>
      <c r="J119" s="81">
        <v>3</v>
      </c>
      <c r="K119" s="82"/>
      <c r="L119" s="131"/>
      <c r="M119" s="83">
        <f>SUM(C119*15,F119*7.5,G119*7.5,H119*7.5,I119*7.5,J119*7.5,K119*100,L119*20)</f>
        <v>1267.5</v>
      </c>
      <c r="N119" s="133"/>
      <c r="O119" s="133"/>
      <c r="P119" s="132"/>
    </row>
    <row r="120" spans="1:16" ht="12.75" customHeight="1">
      <c r="A120" s="223"/>
      <c r="B120" s="17" t="s">
        <v>24</v>
      </c>
      <c r="C120" s="86">
        <f>SUM(C115:C119)</f>
        <v>622</v>
      </c>
      <c r="D120" s="86"/>
      <c r="E120" s="86">
        <f aca="true" t="shared" si="21" ref="E120:O120">SUM(E115:E119)</f>
        <v>72</v>
      </c>
      <c r="F120" s="86">
        <f t="shared" si="21"/>
        <v>140</v>
      </c>
      <c r="G120" s="86">
        <f t="shared" si="21"/>
        <v>4</v>
      </c>
      <c r="H120" s="86">
        <f t="shared" si="21"/>
        <v>89</v>
      </c>
      <c r="I120" s="86">
        <f t="shared" si="21"/>
        <v>0</v>
      </c>
      <c r="J120" s="86">
        <f t="shared" si="21"/>
        <v>65</v>
      </c>
      <c r="K120" s="86">
        <f t="shared" si="21"/>
        <v>0</v>
      </c>
      <c r="L120" s="135">
        <f t="shared" si="21"/>
        <v>1</v>
      </c>
      <c r="M120" s="136">
        <f t="shared" si="21"/>
        <v>11585</v>
      </c>
      <c r="N120" s="135">
        <f t="shared" si="21"/>
        <v>15</v>
      </c>
      <c r="O120" s="135">
        <f t="shared" si="21"/>
        <v>7.5</v>
      </c>
      <c r="P120" s="137">
        <f>SUM(M115:M119)-N120+O120</f>
        <v>11577.5</v>
      </c>
    </row>
    <row r="121" spans="1:16" ht="12.75" customHeight="1">
      <c r="A121" s="223">
        <v>42358</v>
      </c>
      <c r="B121" s="10" t="s">
        <v>19</v>
      </c>
      <c r="C121" s="80">
        <v>102</v>
      </c>
      <c r="D121" s="80"/>
      <c r="E121" s="80">
        <v>5</v>
      </c>
      <c r="F121" s="80">
        <v>15</v>
      </c>
      <c r="G121" s="80"/>
      <c r="H121" s="81">
        <v>20</v>
      </c>
      <c r="I121" s="81"/>
      <c r="J121" s="81">
        <v>9</v>
      </c>
      <c r="K121" s="82">
        <v>1</v>
      </c>
      <c r="L121" s="131">
        <v>1</v>
      </c>
      <c r="M121" s="83">
        <f>SUM(C121*15,F121*7.5,G121*7.5,H121*7.5,I121*7.5,J121*7.5,K121*100,L121*20)</f>
        <v>1980</v>
      </c>
      <c r="N121" s="132"/>
      <c r="O121" s="132"/>
      <c r="P121" s="132"/>
    </row>
    <row r="122" spans="1:16" ht="12.75" customHeight="1">
      <c r="A122" s="223"/>
      <c r="B122" s="10" t="s">
        <v>20</v>
      </c>
      <c r="C122" s="80">
        <v>127</v>
      </c>
      <c r="D122" s="130"/>
      <c r="E122" s="80">
        <v>2</v>
      </c>
      <c r="F122" s="80">
        <v>42</v>
      </c>
      <c r="G122" s="80">
        <v>2</v>
      </c>
      <c r="H122" s="81">
        <v>5</v>
      </c>
      <c r="I122" s="81"/>
      <c r="J122" s="81">
        <v>21</v>
      </c>
      <c r="K122" s="82"/>
      <c r="L122" s="131">
        <v>1</v>
      </c>
      <c r="M122" s="83">
        <f>SUM(C122*15,F122*7.5,G122*7.5,H122*7.5,I122*7.5,J122*7.5,K122*100,L122*20)</f>
        <v>2450</v>
      </c>
      <c r="N122" s="133"/>
      <c r="O122" s="133"/>
      <c r="P122" s="132"/>
    </row>
    <row r="123" spans="1:16" ht="12.75" customHeight="1">
      <c r="A123" s="223"/>
      <c r="B123" s="10" t="s">
        <v>21</v>
      </c>
      <c r="C123" s="80">
        <v>147</v>
      </c>
      <c r="D123" s="80"/>
      <c r="E123" s="80">
        <v>38</v>
      </c>
      <c r="F123" s="80">
        <v>56</v>
      </c>
      <c r="G123" s="80">
        <v>1</v>
      </c>
      <c r="H123" s="81">
        <v>20</v>
      </c>
      <c r="I123" s="81"/>
      <c r="J123" s="81">
        <v>14</v>
      </c>
      <c r="K123" s="82"/>
      <c r="L123" s="131"/>
      <c r="M123" s="83">
        <f>SUM(C123*15,F123*7.5,G123*7.5,H123*7.5,I123*7.5,J123*7.5,K123*100,L123*20)</f>
        <v>2887.5</v>
      </c>
      <c r="N123" s="133"/>
      <c r="O123" s="133"/>
      <c r="P123" s="132"/>
    </row>
    <row r="124" spans="1:16" ht="12.75" customHeight="1">
      <c r="A124" s="223"/>
      <c r="B124" s="10" t="s">
        <v>22</v>
      </c>
      <c r="C124" s="80">
        <v>128</v>
      </c>
      <c r="D124" s="80"/>
      <c r="E124" s="80">
        <v>17</v>
      </c>
      <c r="F124" s="80">
        <v>33</v>
      </c>
      <c r="G124" s="80">
        <v>4</v>
      </c>
      <c r="H124" s="81">
        <v>24</v>
      </c>
      <c r="I124" s="81"/>
      <c r="J124" s="81">
        <v>12</v>
      </c>
      <c r="K124" s="82"/>
      <c r="L124" s="131"/>
      <c r="M124" s="83">
        <f>SUM(C124*15,F124*7.5,G124*7.5,H124*7.5,I124*7.5,J124*7.5,K124*100,L124*20)</f>
        <v>2467.5</v>
      </c>
      <c r="N124" s="133"/>
      <c r="O124" s="133"/>
      <c r="P124" s="132"/>
    </row>
    <row r="125" spans="1:16" ht="12.75" customHeight="1">
      <c r="A125" s="223"/>
      <c r="B125" s="10" t="s">
        <v>23</v>
      </c>
      <c r="C125" s="80">
        <v>22</v>
      </c>
      <c r="D125" s="80"/>
      <c r="E125" s="80">
        <v>26</v>
      </c>
      <c r="F125" s="80">
        <v>3</v>
      </c>
      <c r="G125" s="80"/>
      <c r="H125" s="81">
        <v>4</v>
      </c>
      <c r="I125" s="81"/>
      <c r="J125" s="81">
        <v>1</v>
      </c>
      <c r="K125" s="82"/>
      <c r="L125" s="131"/>
      <c r="M125" s="83">
        <f>SUM(C125*15,F125*7.5,G125*7.5,H125*7.5,I125*7.5,J125*7.5,K125*100,L125*20)</f>
        <v>390</v>
      </c>
      <c r="N125" s="133"/>
      <c r="O125" s="133"/>
      <c r="P125" s="132"/>
    </row>
    <row r="126" spans="1:16" ht="12.75" customHeight="1">
      <c r="A126" s="223"/>
      <c r="B126" s="17" t="s">
        <v>24</v>
      </c>
      <c r="C126" s="86">
        <f>SUM(C121:C125)</f>
        <v>526</v>
      </c>
      <c r="D126" s="86"/>
      <c r="E126" s="86">
        <f aca="true" t="shared" si="22" ref="E126:O126">SUM(E121:E125)</f>
        <v>88</v>
      </c>
      <c r="F126" s="86">
        <f t="shared" si="22"/>
        <v>149</v>
      </c>
      <c r="G126" s="86">
        <f t="shared" si="22"/>
        <v>7</v>
      </c>
      <c r="H126" s="86">
        <f t="shared" si="22"/>
        <v>73</v>
      </c>
      <c r="I126" s="86">
        <f t="shared" si="22"/>
        <v>0</v>
      </c>
      <c r="J126" s="86">
        <f t="shared" si="22"/>
        <v>57</v>
      </c>
      <c r="K126" s="86">
        <f t="shared" si="22"/>
        <v>1</v>
      </c>
      <c r="L126" s="135">
        <f t="shared" si="22"/>
        <v>2</v>
      </c>
      <c r="M126" s="136">
        <f t="shared" si="22"/>
        <v>10175</v>
      </c>
      <c r="N126" s="135">
        <f t="shared" si="22"/>
        <v>0</v>
      </c>
      <c r="O126" s="135">
        <f t="shared" si="22"/>
        <v>0</v>
      </c>
      <c r="P126" s="137">
        <f>SUM(M121:M125)-N126+O126</f>
        <v>10175</v>
      </c>
    </row>
    <row r="127" spans="1:16" ht="12.75" customHeight="1">
      <c r="A127" s="223">
        <v>42359</v>
      </c>
      <c r="B127" s="10" t="s">
        <v>19</v>
      </c>
      <c r="C127" s="80">
        <v>52</v>
      </c>
      <c r="D127" s="80"/>
      <c r="E127" s="80">
        <v>2</v>
      </c>
      <c r="F127" s="80">
        <v>12</v>
      </c>
      <c r="G127" s="80"/>
      <c r="H127" s="81">
        <v>7</v>
      </c>
      <c r="I127" s="81"/>
      <c r="J127" s="81">
        <v>11</v>
      </c>
      <c r="K127" s="82"/>
      <c r="L127" s="131"/>
      <c r="M127" s="83">
        <f>SUM(C127*15,F127*7.5,G127*7.5,H127*7.5,I127*7.5,J127*7.5,K127*100,L127*20)</f>
        <v>1005</v>
      </c>
      <c r="N127" s="132"/>
      <c r="O127" s="132"/>
      <c r="P127" s="132"/>
    </row>
    <row r="128" spans="1:16" ht="12.75" customHeight="1">
      <c r="A128" s="223"/>
      <c r="B128" s="10" t="s">
        <v>20</v>
      </c>
      <c r="C128" s="80">
        <v>178</v>
      </c>
      <c r="D128" s="80"/>
      <c r="E128" s="80">
        <v>28</v>
      </c>
      <c r="F128" s="80">
        <v>32</v>
      </c>
      <c r="G128" s="80"/>
      <c r="H128" s="81">
        <v>37</v>
      </c>
      <c r="I128" s="81"/>
      <c r="J128" s="81">
        <v>28</v>
      </c>
      <c r="K128" s="82"/>
      <c r="L128" s="131"/>
      <c r="M128" s="83">
        <f>SUM(C128*15,F128*7.5,G128*7.5,H128*7.5,I128*7.5,J128*7.5,K128*100,L128*20)</f>
        <v>3397.5</v>
      </c>
      <c r="N128" s="133"/>
      <c r="O128" s="133"/>
      <c r="P128" s="132"/>
    </row>
    <row r="129" spans="1:16" ht="12.75" customHeight="1">
      <c r="A129" s="223"/>
      <c r="B129" s="10" t="s">
        <v>21</v>
      </c>
      <c r="C129" s="80">
        <v>178</v>
      </c>
      <c r="D129" s="80"/>
      <c r="E129" s="80">
        <v>88</v>
      </c>
      <c r="F129" s="80">
        <v>63</v>
      </c>
      <c r="G129" s="80"/>
      <c r="H129" s="81">
        <v>13</v>
      </c>
      <c r="I129" s="81"/>
      <c r="J129" s="81">
        <v>20</v>
      </c>
      <c r="K129" s="82"/>
      <c r="L129" s="131"/>
      <c r="M129" s="83">
        <f>SUM(C129*15,F129*7.5,G129*7.5,H129*7.5,I129*7.5,J129*7.5,K129*100,L129*20)</f>
        <v>3390</v>
      </c>
      <c r="N129" s="133"/>
      <c r="O129" s="133"/>
      <c r="P129" s="132"/>
    </row>
    <row r="130" spans="1:16" ht="12.75" customHeight="1">
      <c r="A130" s="223"/>
      <c r="B130" s="10" t="s">
        <v>22</v>
      </c>
      <c r="C130" s="80">
        <v>104</v>
      </c>
      <c r="D130" s="80"/>
      <c r="E130" s="80">
        <v>5</v>
      </c>
      <c r="F130" s="80">
        <v>26</v>
      </c>
      <c r="G130" s="80"/>
      <c r="H130" s="81">
        <v>11</v>
      </c>
      <c r="I130" s="81"/>
      <c r="J130" s="81">
        <v>14</v>
      </c>
      <c r="K130" s="82"/>
      <c r="L130" s="131"/>
      <c r="M130" s="83">
        <f>SUM(C130*15,F130*7.5,G130*7.5,H130*7.5,I130*7.5,J130*7.5,K130*100,L130*20)</f>
        <v>1942.5</v>
      </c>
      <c r="N130" s="133"/>
      <c r="O130" s="133"/>
      <c r="P130" s="132"/>
    </row>
    <row r="131" spans="1:16" ht="12.75" customHeight="1">
      <c r="A131" s="223"/>
      <c r="B131" s="10" t="s">
        <v>23</v>
      </c>
      <c r="C131" s="80">
        <v>32</v>
      </c>
      <c r="D131" s="80"/>
      <c r="E131" s="80">
        <v>12</v>
      </c>
      <c r="F131" s="80">
        <v>4</v>
      </c>
      <c r="G131" s="80"/>
      <c r="H131" s="81">
        <v>8</v>
      </c>
      <c r="I131" s="81"/>
      <c r="J131" s="81">
        <v>12</v>
      </c>
      <c r="K131" s="82"/>
      <c r="L131" s="131"/>
      <c r="M131" s="83">
        <f>SUM(C131*15,F131*7.5,G131*7.5,H131*7.5,I131*7.5,J131*7.5,K131*100,L131*20)</f>
        <v>660</v>
      </c>
      <c r="N131" s="133"/>
      <c r="O131" s="133"/>
      <c r="P131" s="132"/>
    </row>
    <row r="132" spans="1:16" ht="12.75" customHeight="1">
      <c r="A132" s="223"/>
      <c r="B132" s="17" t="s">
        <v>24</v>
      </c>
      <c r="C132" s="86">
        <f>SUM(C127:C131)</f>
        <v>544</v>
      </c>
      <c r="D132" s="86"/>
      <c r="E132" s="86">
        <f aca="true" t="shared" si="23" ref="E132:O132">SUM(E127:E131)</f>
        <v>135</v>
      </c>
      <c r="F132" s="86">
        <f t="shared" si="23"/>
        <v>137</v>
      </c>
      <c r="G132" s="86">
        <f t="shared" si="23"/>
        <v>0</v>
      </c>
      <c r="H132" s="86">
        <f t="shared" si="23"/>
        <v>76</v>
      </c>
      <c r="I132" s="86">
        <f t="shared" si="23"/>
        <v>0</v>
      </c>
      <c r="J132" s="86">
        <f t="shared" si="23"/>
        <v>85</v>
      </c>
      <c r="K132" s="86">
        <f t="shared" si="23"/>
        <v>0</v>
      </c>
      <c r="L132" s="135">
        <f t="shared" si="23"/>
        <v>0</v>
      </c>
      <c r="M132" s="136">
        <f t="shared" si="23"/>
        <v>10395</v>
      </c>
      <c r="N132" s="135">
        <f t="shared" si="23"/>
        <v>0</v>
      </c>
      <c r="O132" s="135">
        <f t="shared" si="23"/>
        <v>0</v>
      </c>
      <c r="P132" s="137">
        <f>SUM(M127:M131)-N132+O132</f>
        <v>10395</v>
      </c>
    </row>
    <row r="133" spans="1:16" ht="12.75" customHeight="1">
      <c r="A133" s="223">
        <v>42360</v>
      </c>
      <c r="B133" s="10" t="s">
        <v>19</v>
      </c>
      <c r="C133" s="80">
        <v>37</v>
      </c>
      <c r="D133" s="80"/>
      <c r="E133" s="80">
        <v>4</v>
      </c>
      <c r="F133" s="80">
        <v>10</v>
      </c>
      <c r="G133" s="80"/>
      <c r="H133" s="81">
        <v>7</v>
      </c>
      <c r="I133" s="81"/>
      <c r="J133" s="81">
        <v>4</v>
      </c>
      <c r="K133" s="82"/>
      <c r="L133" s="131"/>
      <c r="M133" s="83">
        <f>SUM(C133*15,F133*7.5,G133*7.5,H133*7.5,I133*7.5,J133*7.5,K133*100,L133*20)</f>
        <v>712.5</v>
      </c>
      <c r="N133" s="132"/>
      <c r="O133" s="132"/>
      <c r="P133" s="132"/>
    </row>
    <row r="134" spans="1:16" ht="12.75" customHeight="1">
      <c r="A134" s="223"/>
      <c r="B134" s="10" t="s">
        <v>20</v>
      </c>
      <c r="C134" s="80">
        <v>188</v>
      </c>
      <c r="D134" s="80"/>
      <c r="E134" s="80">
        <v>8</v>
      </c>
      <c r="F134" s="80">
        <v>38</v>
      </c>
      <c r="G134" s="80"/>
      <c r="H134" s="81">
        <v>27</v>
      </c>
      <c r="I134" s="81">
        <v>1</v>
      </c>
      <c r="J134" s="81">
        <v>11</v>
      </c>
      <c r="K134" s="82"/>
      <c r="L134" s="131"/>
      <c r="M134" s="83">
        <f>SUM(C134*15,F134*7.5,G134*7.5,H134*7.5,I134*7.5,J134*7.5,K134*100,L134*20)</f>
        <v>3397.5</v>
      </c>
      <c r="N134" s="133">
        <v>15</v>
      </c>
      <c r="O134" s="133"/>
      <c r="P134" s="132"/>
    </row>
    <row r="135" spans="1:16" ht="12.75" customHeight="1">
      <c r="A135" s="223"/>
      <c r="B135" s="10" t="s">
        <v>21</v>
      </c>
      <c r="C135" s="80">
        <v>169</v>
      </c>
      <c r="D135" s="80"/>
      <c r="E135" s="80">
        <v>9</v>
      </c>
      <c r="F135" s="80">
        <v>42</v>
      </c>
      <c r="G135" s="80"/>
      <c r="H135" s="81">
        <v>20</v>
      </c>
      <c r="I135" s="81"/>
      <c r="J135" s="81">
        <v>24</v>
      </c>
      <c r="K135" s="82"/>
      <c r="L135" s="131"/>
      <c r="M135" s="83">
        <f>SUM(C135*15,F135*7.5,G135*7.5,H135*7.5,I135*7.5,J135*7.5,K135*100,L135*20)</f>
        <v>3180</v>
      </c>
      <c r="N135" s="133"/>
      <c r="O135" s="133"/>
      <c r="P135" s="132"/>
    </row>
    <row r="136" spans="1:16" ht="12.75" customHeight="1">
      <c r="A136" s="223"/>
      <c r="B136" s="10" t="s">
        <v>22</v>
      </c>
      <c r="C136" s="80">
        <v>110</v>
      </c>
      <c r="D136" s="80"/>
      <c r="E136" s="80">
        <v>13</v>
      </c>
      <c r="F136" s="80">
        <v>24</v>
      </c>
      <c r="G136" s="80"/>
      <c r="H136" s="81">
        <v>8</v>
      </c>
      <c r="I136" s="81"/>
      <c r="J136" s="81">
        <v>15</v>
      </c>
      <c r="K136" s="82"/>
      <c r="L136" s="131"/>
      <c r="M136" s="83">
        <f>SUM(C136*15,F136*7.5,G136*7.5,H136*7.5,I136*7.5,J136*7.5,K136*100,L136*20)</f>
        <v>2002.5</v>
      </c>
      <c r="N136" s="133"/>
      <c r="O136" s="133"/>
      <c r="P136" s="132"/>
    </row>
    <row r="137" spans="1:16" ht="12.75" customHeight="1">
      <c r="A137" s="223"/>
      <c r="B137" s="10" t="s">
        <v>23</v>
      </c>
      <c r="C137" s="80">
        <v>50</v>
      </c>
      <c r="D137" s="80"/>
      <c r="E137" s="80">
        <v>9</v>
      </c>
      <c r="F137" s="80">
        <v>9</v>
      </c>
      <c r="G137" s="80">
        <v>1</v>
      </c>
      <c r="H137" s="81">
        <v>7</v>
      </c>
      <c r="I137" s="81"/>
      <c r="J137" s="81">
        <v>4</v>
      </c>
      <c r="K137" s="82"/>
      <c r="L137" s="131"/>
      <c r="M137" s="83">
        <f>SUM(C137*15,F137*7.5,G137*7.5,H137*7.5,I137*7.5,J137*7.5,K137*100,L137*20)</f>
        <v>907.5</v>
      </c>
      <c r="N137" s="133"/>
      <c r="O137" s="133"/>
      <c r="P137" s="132"/>
    </row>
    <row r="138" spans="1:16" ht="12.75" customHeight="1">
      <c r="A138" s="223"/>
      <c r="B138" s="17" t="s">
        <v>24</v>
      </c>
      <c r="C138" s="86">
        <f>SUM(C133:C137)</f>
        <v>554</v>
      </c>
      <c r="D138" s="86"/>
      <c r="E138" s="86">
        <f aca="true" t="shared" si="24" ref="E138:O138">SUM(E133:E137)</f>
        <v>43</v>
      </c>
      <c r="F138" s="86">
        <f t="shared" si="24"/>
        <v>123</v>
      </c>
      <c r="G138" s="86">
        <f t="shared" si="24"/>
        <v>1</v>
      </c>
      <c r="H138" s="86">
        <f t="shared" si="24"/>
        <v>69</v>
      </c>
      <c r="I138" s="86">
        <f t="shared" si="24"/>
        <v>1</v>
      </c>
      <c r="J138" s="86">
        <f t="shared" si="24"/>
        <v>58</v>
      </c>
      <c r="K138" s="86">
        <f t="shared" si="24"/>
        <v>0</v>
      </c>
      <c r="L138" s="135">
        <f t="shared" si="24"/>
        <v>0</v>
      </c>
      <c r="M138" s="136">
        <f t="shared" si="24"/>
        <v>10200</v>
      </c>
      <c r="N138" s="135">
        <f t="shared" si="24"/>
        <v>15</v>
      </c>
      <c r="O138" s="135">
        <f t="shared" si="24"/>
        <v>0</v>
      </c>
      <c r="P138" s="137">
        <f>SUM(M133:M137)-N138+O138</f>
        <v>10185</v>
      </c>
    </row>
    <row r="139" spans="1:16" ht="12.75" customHeight="1">
      <c r="A139" s="223">
        <v>42361</v>
      </c>
      <c r="B139" s="10" t="s">
        <v>19</v>
      </c>
      <c r="C139" s="80">
        <v>100</v>
      </c>
      <c r="D139" s="80"/>
      <c r="E139" s="80">
        <v>12</v>
      </c>
      <c r="F139" s="80">
        <v>21</v>
      </c>
      <c r="G139" s="80"/>
      <c r="H139" s="81">
        <v>12</v>
      </c>
      <c r="I139" s="81"/>
      <c r="J139" s="81">
        <v>14</v>
      </c>
      <c r="K139" s="82"/>
      <c r="L139" s="131">
        <v>2</v>
      </c>
      <c r="M139" s="83">
        <f>SUM(C139*15,F139*7.5,G139*7.5,H139*7.5,I139*7.5,J139*7.5,K139*100,L139*20)</f>
        <v>1892.5</v>
      </c>
      <c r="N139" s="132"/>
      <c r="O139" s="132"/>
      <c r="P139" s="132"/>
    </row>
    <row r="140" spans="1:16" ht="12.75" customHeight="1">
      <c r="A140" s="223"/>
      <c r="B140" s="10" t="s">
        <v>20</v>
      </c>
      <c r="C140" s="80">
        <v>95</v>
      </c>
      <c r="D140" s="130"/>
      <c r="E140" s="80">
        <v>3</v>
      </c>
      <c r="F140" s="80">
        <v>17</v>
      </c>
      <c r="G140" s="80">
        <v>2</v>
      </c>
      <c r="H140" s="81">
        <v>10</v>
      </c>
      <c r="I140" s="81"/>
      <c r="J140" s="81">
        <v>5</v>
      </c>
      <c r="K140" s="82"/>
      <c r="L140" s="131"/>
      <c r="M140" s="83">
        <f>SUM(C140*15,F140*7.5,G140*7.5,H140*7.5,I140*7.5,J140*7.5,K140*100,L140*20)</f>
        <v>1680</v>
      </c>
      <c r="N140" s="133"/>
      <c r="O140" s="133"/>
      <c r="P140" s="132"/>
    </row>
    <row r="141" spans="1:16" ht="12.75" customHeight="1">
      <c r="A141" s="223"/>
      <c r="B141" s="10" t="s">
        <v>21</v>
      </c>
      <c r="C141" s="80">
        <v>301</v>
      </c>
      <c r="D141" s="80"/>
      <c r="E141" s="80">
        <v>7</v>
      </c>
      <c r="F141" s="80">
        <v>69</v>
      </c>
      <c r="G141" s="80">
        <v>3</v>
      </c>
      <c r="H141" s="81"/>
      <c r="I141" s="81">
        <v>28</v>
      </c>
      <c r="J141" s="81">
        <v>23</v>
      </c>
      <c r="K141" s="82"/>
      <c r="L141" s="131"/>
      <c r="M141" s="83">
        <f>SUM(C141*15,F141*7.5,G141*7.5,H141*7.5,I141*7.5,J141*7.5,K141*100,L141*20)</f>
        <v>5437.5</v>
      </c>
      <c r="N141" s="133"/>
      <c r="O141" s="133">
        <v>0.5</v>
      </c>
      <c r="P141" s="132"/>
    </row>
    <row r="142" spans="1:16" ht="12.75" customHeight="1">
      <c r="A142" s="223"/>
      <c r="B142" s="10" t="s">
        <v>22</v>
      </c>
      <c r="C142" s="80">
        <v>117</v>
      </c>
      <c r="D142" s="80"/>
      <c r="E142" s="80">
        <v>3</v>
      </c>
      <c r="F142" s="80">
        <v>36</v>
      </c>
      <c r="G142" s="80"/>
      <c r="H142" s="81">
        <v>25</v>
      </c>
      <c r="I142" s="81"/>
      <c r="J142" s="81">
        <v>20</v>
      </c>
      <c r="K142" s="82"/>
      <c r="L142" s="131"/>
      <c r="M142" s="83">
        <f>SUM(C142*15,F142*7.5,G142*7.5,H142*7.5,I142*7.5,J142*7.5,K142*100,L142*20)</f>
        <v>2362.5</v>
      </c>
      <c r="N142" s="133">
        <v>30</v>
      </c>
      <c r="O142" s="133"/>
      <c r="P142" s="132"/>
    </row>
    <row r="143" spans="1:16" ht="12.75" customHeight="1">
      <c r="A143" s="223"/>
      <c r="B143" s="10" t="s">
        <v>23</v>
      </c>
      <c r="C143" s="80">
        <v>62</v>
      </c>
      <c r="D143" s="80"/>
      <c r="E143" s="80">
        <v>9</v>
      </c>
      <c r="F143" s="80">
        <v>5</v>
      </c>
      <c r="G143" s="80"/>
      <c r="H143" s="81">
        <v>12</v>
      </c>
      <c r="I143" s="81"/>
      <c r="J143" s="81">
        <v>6</v>
      </c>
      <c r="K143" s="82"/>
      <c r="L143" s="131"/>
      <c r="M143" s="83">
        <f>SUM(C143*15,F143*7.5,G143*7.5,H143*7.5,I143*7.5,J143*7.5,K143*100,L143*20)</f>
        <v>1102.5</v>
      </c>
      <c r="N143" s="133"/>
      <c r="O143" s="133"/>
      <c r="P143" s="132"/>
    </row>
    <row r="144" spans="1:16" ht="12.75" customHeight="1">
      <c r="A144" s="223"/>
      <c r="B144" s="17" t="s">
        <v>24</v>
      </c>
      <c r="C144" s="86">
        <f>SUM(C139:C143)</f>
        <v>675</v>
      </c>
      <c r="D144" s="86"/>
      <c r="E144" s="86">
        <f aca="true" t="shared" si="25" ref="E144:O144">SUM(E139:E143)</f>
        <v>34</v>
      </c>
      <c r="F144" s="86">
        <f t="shared" si="25"/>
        <v>148</v>
      </c>
      <c r="G144" s="86">
        <f t="shared" si="25"/>
        <v>5</v>
      </c>
      <c r="H144" s="86">
        <f t="shared" si="25"/>
        <v>59</v>
      </c>
      <c r="I144" s="86">
        <f t="shared" si="25"/>
        <v>28</v>
      </c>
      <c r="J144" s="86">
        <f t="shared" si="25"/>
        <v>68</v>
      </c>
      <c r="K144" s="86">
        <f t="shared" si="25"/>
        <v>0</v>
      </c>
      <c r="L144" s="135">
        <f t="shared" si="25"/>
        <v>2</v>
      </c>
      <c r="M144" s="136">
        <f t="shared" si="25"/>
        <v>12475</v>
      </c>
      <c r="N144" s="135">
        <f t="shared" si="25"/>
        <v>30</v>
      </c>
      <c r="O144" s="135">
        <f t="shared" si="25"/>
        <v>0.5</v>
      </c>
      <c r="P144" s="137">
        <f>SUM(M139:M143)-N144+O144</f>
        <v>12445.5</v>
      </c>
    </row>
    <row r="145" spans="1:16" ht="12.75" customHeight="1">
      <c r="A145" s="223">
        <v>42362</v>
      </c>
      <c r="B145" s="10" t="s">
        <v>19</v>
      </c>
      <c r="C145" s="11">
        <v>53</v>
      </c>
      <c r="D145" s="11"/>
      <c r="E145" s="11">
        <v>1</v>
      </c>
      <c r="F145" s="11">
        <v>11</v>
      </c>
      <c r="G145" s="12"/>
      <c r="H145" s="12">
        <v>7</v>
      </c>
      <c r="I145" s="12"/>
      <c r="J145" s="13">
        <v>10</v>
      </c>
      <c r="K145" s="13"/>
      <c r="L145" s="15"/>
      <c r="M145" s="83">
        <f>SUM(C145*15,F145*7.5,G145*7.5,H145*7.5,I145*7.5,J145*7.5,K145*100,L145*20)</f>
        <v>1005</v>
      </c>
      <c r="N145" s="132"/>
      <c r="O145" s="132"/>
      <c r="P145" s="132"/>
    </row>
    <row r="146" spans="1:16" ht="12.75" customHeight="1">
      <c r="A146" s="223"/>
      <c r="B146" s="10" t="s">
        <v>20</v>
      </c>
      <c r="C146" s="11">
        <v>90</v>
      </c>
      <c r="D146" s="11"/>
      <c r="E146" s="11">
        <v>7</v>
      </c>
      <c r="F146" s="11">
        <v>9</v>
      </c>
      <c r="G146" s="12"/>
      <c r="H146" s="12">
        <v>8</v>
      </c>
      <c r="I146" s="12"/>
      <c r="J146" s="13">
        <v>8</v>
      </c>
      <c r="K146" s="13"/>
      <c r="L146" s="16"/>
      <c r="M146" s="83">
        <f>SUM(C146*15,F146*7.5,G146*7.5,H146*7.5,I146*7.5,J146*7.5,K146*100,L146*20)</f>
        <v>1537.5</v>
      </c>
      <c r="N146" s="133"/>
      <c r="O146" s="133"/>
      <c r="P146" s="132"/>
    </row>
    <row r="147" spans="1:16" ht="12.75" customHeight="1">
      <c r="A147" s="223"/>
      <c r="B147" s="10" t="s">
        <v>21</v>
      </c>
      <c r="C147" s="11">
        <v>108</v>
      </c>
      <c r="D147" s="11"/>
      <c r="E147" s="11">
        <v>5</v>
      </c>
      <c r="F147" s="11">
        <v>14</v>
      </c>
      <c r="G147" s="12"/>
      <c r="H147" s="12">
        <v>12</v>
      </c>
      <c r="I147" s="12"/>
      <c r="J147" s="13">
        <v>16</v>
      </c>
      <c r="K147" s="13"/>
      <c r="L147" s="16"/>
      <c r="M147" s="83">
        <f>SUM(C147*15,F147*7.5,G147*7.5,H147*7.5,I147*7.5,J147*7.5,K147*100,L147*20)</f>
        <v>1935</v>
      </c>
      <c r="N147" s="133"/>
      <c r="O147" s="133"/>
      <c r="P147" s="132"/>
    </row>
    <row r="148" spans="1:16" ht="12.75" customHeight="1">
      <c r="A148" s="223"/>
      <c r="B148" s="10" t="s">
        <v>22</v>
      </c>
      <c r="C148" s="11">
        <v>60</v>
      </c>
      <c r="D148" s="11"/>
      <c r="E148" s="11">
        <v>1</v>
      </c>
      <c r="F148" s="11">
        <v>17</v>
      </c>
      <c r="G148" s="12"/>
      <c r="H148" s="12">
        <v>9</v>
      </c>
      <c r="I148" s="12"/>
      <c r="J148" s="13">
        <v>12</v>
      </c>
      <c r="K148" s="13"/>
      <c r="L148" s="16"/>
      <c r="M148" s="83">
        <f>SUM(C148*15,F148*7.5,G148*7.5,H148*7.5,I148*7.5,J148*7.5,K148*100,L148*20)</f>
        <v>1185</v>
      </c>
      <c r="N148" s="133"/>
      <c r="O148" s="133"/>
      <c r="P148" s="132"/>
    </row>
    <row r="149" spans="1:16" ht="12.75" customHeight="1">
      <c r="A149" s="223"/>
      <c r="B149" s="10" t="s">
        <v>23</v>
      </c>
      <c r="C149" s="11">
        <v>10</v>
      </c>
      <c r="D149" s="11"/>
      <c r="E149" s="11">
        <v>2</v>
      </c>
      <c r="F149" s="11">
        <v>4</v>
      </c>
      <c r="G149" s="12">
        <v>3</v>
      </c>
      <c r="H149" s="12"/>
      <c r="I149" s="12"/>
      <c r="J149" s="13">
        <v>7</v>
      </c>
      <c r="K149" s="13"/>
      <c r="L149" s="16"/>
      <c r="M149" s="83">
        <f>SUM(C149*15,F149*7.5,G149*7.5,H149*7.5,I149*7.5,J149*7.5,K149*100,L149*20)</f>
        <v>255</v>
      </c>
      <c r="N149" s="133"/>
      <c r="O149" s="133"/>
      <c r="P149" s="132"/>
    </row>
    <row r="150" spans="1:16" ht="12.75" customHeight="1">
      <c r="A150" s="223"/>
      <c r="B150" s="17" t="s">
        <v>24</v>
      </c>
      <c r="C150" s="18">
        <f aca="true" t="shared" si="26" ref="C150:O150">SUM(C145:C149)</f>
        <v>321</v>
      </c>
      <c r="D150" s="18">
        <f t="shared" si="26"/>
        <v>0</v>
      </c>
      <c r="E150" s="18">
        <f t="shared" si="26"/>
        <v>16</v>
      </c>
      <c r="F150" s="18">
        <f t="shared" si="26"/>
        <v>55</v>
      </c>
      <c r="G150" s="18">
        <f t="shared" si="26"/>
        <v>3</v>
      </c>
      <c r="H150" s="18">
        <f t="shared" si="26"/>
        <v>36</v>
      </c>
      <c r="I150" s="18">
        <f t="shared" si="26"/>
        <v>0</v>
      </c>
      <c r="J150" s="18">
        <f t="shared" si="26"/>
        <v>53</v>
      </c>
      <c r="K150" s="18">
        <f t="shared" si="26"/>
        <v>0</v>
      </c>
      <c r="L150" s="18">
        <f t="shared" si="26"/>
        <v>0</v>
      </c>
      <c r="M150" s="136">
        <f t="shared" si="26"/>
        <v>5917.5</v>
      </c>
      <c r="N150" s="135">
        <f t="shared" si="26"/>
        <v>0</v>
      </c>
      <c r="O150" s="135">
        <f t="shared" si="26"/>
        <v>0</v>
      </c>
      <c r="P150" s="137">
        <f>SUM(M145:M149)-N150+O150</f>
        <v>5917.5</v>
      </c>
    </row>
    <row r="151" spans="1:16" ht="12.75" customHeight="1">
      <c r="A151" s="224" t="s">
        <v>25</v>
      </c>
      <c r="B151" s="224"/>
      <c r="C151" s="37">
        <f aca="true" t="shared" si="27" ref="C151:M151">SUM(C114,C120,C126,C132,C138,C144,C150)</f>
        <v>3739</v>
      </c>
      <c r="D151" s="37">
        <f t="shared" si="27"/>
        <v>0</v>
      </c>
      <c r="E151" s="37">
        <f t="shared" si="27"/>
        <v>452</v>
      </c>
      <c r="F151" s="37">
        <f t="shared" si="27"/>
        <v>888</v>
      </c>
      <c r="G151" s="37">
        <f t="shared" si="27"/>
        <v>23</v>
      </c>
      <c r="H151" s="37">
        <f t="shared" si="27"/>
        <v>402</v>
      </c>
      <c r="I151" s="37">
        <f t="shared" si="27"/>
        <v>29</v>
      </c>
      <c r="J151" s="37">
        <f t="shared" si="27"/>
        <v>436</v>
      </c>
      <c r="K151" s="37">
        <f t="shared" si="27"/>
        <v>1</v>
      </c>
      <c r="L151" s="37">
        <f t="shared" si="27"/>
        <v>5</v>
      </c>
      <c r="M151" s="37">
        <f t="shared" si="27"/>
        <v>70077.5</v>
      </c>
      <c r="N151" s="37">
        <f>SUM(N126,N132,N138,N144,N150)</f>
        <v>45</v>
      </c>
      <c r="O151" s="37">
        <f>SUM(O114,O120,O126,O132,O138,O144,O150)</f>
        <v>8</v>
      </c>
      <c r="P151" s="37">
        <f>SUM(P126,P132,P138,P144,P150)</f>
        <v>49118</v>
      </c>
    </row>
    <row r="152" spans="1:16" ht="12.75" customHeight="1">
      <c r="A152" s="223">
        <v>42363</v>
      </c>
      <c r="B152" s="10" t="s">
        <v>19</v>
      </c>
      <c r="C152" s="80"/>
      <c r="D152" s="80"/>
      <c r="E152" s="80"/>
      <c r="F152" s="80"/>
      <c r="G152" s="80"/>
      <c r="H152" s="81"/>
      <c r="I152" s="81"/>
      <c r="J152" s="81"/>
      <c r="K152" s="82"/>
      <c r="L152" s="131"/>
      <c r="M152" s="83">
        <f>SUM(C152*15,F152*7.5,G152*7.5,H152*7.5,I152*7.5,J152*7.5,K152*100,L152*20)</f>
        <v>0</v>
      </c>
      <c r="N152" s="132"/>
      <c r="O152" s="132"/>
      <c r="P152" s="132"/>
    </row>
    <row r="153" spans="1:16" ht="12.75" customHeight="1">
      <c r="A153" s="223"/>
      <c r="B153" s="10" t="s">
        <v>20</v>
      </c>
      <c r="C153" s="80"/>
      <c r="D153" s="80"/>
      <c r="E153" s="80"/>
      <c r="F153" s="80"/>
      <c r="G153" s="80"/>
      <c r="H153" s="81"/>
      <c r="I153" s="81"/>
      <c r="J153" s="81"/>
      <c r="K153" s="82"/>
      <c r="L153" s="131"/>
      <c r="M153" s="83">
        <f>SUM(C153*15,F153*7.5,G153*7.5,H153*7.5,I153*7.5,J153*7.5,K153*100,L153*20)</f>
        <v>0</v>
      </c>
      <c r="N153" s="133"/>
      <c r="O153" s="133"/>
      <c r="P153" s="132"/>
    </row>
    <row r="154" spans="1:16" ht="12.75" customHeight="1">
      <c r="A154" s="223"/>
      <c r="B154" s="10" t="s">
        <v>21</v>
      </c>
      <c r="C154" s="80"/>
      <c r="D154" s="80"/>
      <c r="E154" s="80"/>
      <c r="F154" s="80"/>
      <c r="G154" s="80"/>
      <c r="H154" s="81"/>
      <c r="I154" s="81"/>
      <c r="J154" s="81"/>
      <c r="K154" s="82"/>
      <c r="L154" s="131"/>
      <c r="M154" s="83">
        <f>SUM(C154*15,F154*7.5,G154*7.5,H154*7.5,I154*7.5,J154*7.5,K154*100,L154*20)</f>
        <v>0</v>
      </c>
      <c r="N154" s="133"/>
      <c r="O154" s="133"/>
      <c r="P154" s="132"/>
    </row>
    <row r="155" spans="1:16" ht="12.75" customHeight="1">
      <c r="A155" s="223"/>
      <c r="B155" s="10" t="s">
        <v>22</v>
      </c>
      <c r="C155" s="80"/>
      <c r="D155" s="80"/>
      <c r="E155" s="80"/>
      <c r="F155" s="80"/>
      <c r="G155" s="80"/>
      <c r="H155" s="81"/>
      <c r="I155" s="81"/>
      <c r="J155" s="81"/>
      <c r="K155" s="82"/>
      <c r="L155" s="131"/>
      <c r="M155" s="83">
        <f>SUM(C155*15,F155*7.5,G155*7.5,H155*7.5,I155*7.5,J155*7.5,K155*100,L155*20)</f>
        <v>0</v>
      </c>
      <c r="N155" s="133"/>
      <c r="O155" s="133"/>
      <c r="P155" s="132"/>
    </row>
    <row r="156" spans="1:16" ht="12.75" customHeight="1">
      <c r="A156" s="223"/>
      <c r="B156" s="10" t="s">
        <v>23</v>
      </c>
      <c r="C156" s="80"/>
      <c r="D156" s="80"/>
      <c r="E156" s="80"/>
      <c r="F156" s="80"/>
      <c r="G156" s="80"/>
      <c r="H156" s="81"/>
      <c r="I156" s="81"/>
      <c r="J156" s="81"/>
      <c r="K156" s="82"/>
      <c r="L156" s="131"/>
      <c r="M156" s="83">
        <f>SUM(C156*15,F156*7.5,G156*7.5,H156*7.5,I156*7.5,J156*7.5,K156*100,L156*20)</f>
        <v>0</v>
      </c>
      <c r="N156" s="133"/>
      <c r="O156" s="133"/>
      <c r="P156" s="132"/>
    </row>
    <row r="157" spans="1:16" ht="12.75" customHeight="1">
      <c r="A157" s="223"/>
      <c r="B157" s="17" t="s">
        <v>24</v>
      </c>
      <c r="C157" s="86">
        <f>SUM(C152:C156)</f>
        <v>0</v>
      </c>
      <c r="D157" s="86"/>
      <c r="E157" s="86">
        <f aca="true" t="shared" si="28" ref="E157:O157">SUM(E152:E156)</f>
        <v>0</v>
      </c>
      <c r="F157" s="86">
        <f t="shared" si="28"/>
        <v>0</v>
      </c>
      <c r="G157" s="86">
        <f t="shared" si="28"/>
        <v>0</v>
      </c>
      <c r="H157" s="86">
        <f t="shared" si="28"/>
        <v>0</v>
      </c>
      <c r="I157" s="86">
        <f t="shared" si="28"/>
        <v>0</v>
      </c>
      <c r="J157" s="86">
        <f t="shared" si="28"/>
        <v>0</v>
      </c>
      <c r="K157" s="86">
        <f t="shared" si="28"/>
        <v>0</v>
      </c>
      <c r="L157" s="135">
        <f t="shared" si="28"/>
        <v>0</v>
      </c>
      <c r="M157" s="136">
        <f t="shared" si="28"/>
        <v>0</v>
      </c>
      <c r="N157" s="135">
        <f t="shared" si="28"/>
        <v>0</v>
      </c>
      <c r="O157" s="135">
        <f t="shared" si="28"/>
        <v>0</v>
      </c>
      <c r="P157" s="137">
        <f>SUM(M152:M156)-N157+O157</f>
        <v>0</v>
      </c>
    </row>
    <row r="158" spans="1:16" ht="12.75" customHeight="1">
      <c r="A158" s="223">
        <v>42364</v>
      </c>
      <c r="B158" s="10" t="s">
        <v>19</v>
      </c>
      <c r="C158" s="80">
        <v>205</v>
      </c>
      <c r="D158" s="80"/>
      <c r="E158" s="80">
        <v>10</v>
      </c>
      <c r="F158" s="80">
        <v>41</v>
      </c>
      <c r="G158" s="80">
        <v>1</v>
      </c>
      <c r="H158" s="81">
        <v>28</v>
      </c>
      <c r="I158" s="81"/>
      <c r="J158" s="81">
        <v>23</v>
      </c>
      <c r="K158" s="82">
        <v>1</v>
      </c>
      <c r="L158" s="131">
        <v>2</v>
      </c>
      <c r="M158" s="83">
        <f>SUM(C158*15,F158*7.5,G158*7.5,H158*7.5,I158*7.5,J158*7.5,K158*100,L158*20)</f>
        <v>3912.5</v>
      </c>
      <c r="N158" s="132"/>
      <c r="O158" s="132"/>
      <c r="P158" s="132"/>
    </row>
    <row r="159" spans="1:16" ht="12.75" customHeight="1">
      <c r="A159" s="223"/>
      <c r="B159" s="10" t="s">
        <v>20</v>
      </c>
      <c r="C159" s="80">
        <v>279</v>
      </c>
      <c r="D159" s="80"/>
      <c r="E159" s="80">
        <v>5</v>
      </c>
      <c r="F159" s="80">
        <v>57</v>
      </c>
      <c r="G159" s="80">
        <v>2</v>
      </c>
      <c r="H159" s="81">
        <v>59</v>
      </c>
      <c r="I159" s="81"/>
      <c r="J159" s="81">
        <v>38</v>
      </c>
      <c r="K159" s="82"/>
      <c r="L159" s="131"/>
      <c r="M159" s="83">
        <f>SUM(C159*15,F159*7.5,G159*7.5,H159*7.5,I159*7.5,J159*7.5,K159*100,L159*20)</f>
        <v>5355</v>
      </c>
      <c r="N159" s="133"/>
      <c r="O159" s="133"/>
      <c r="P159" s="132"/>
    </row>
    <row r="160" spans="1:16" ht="12.75" customHeight="1">
      <c r="A160" s="223"/>
      <c r="B160" s="10" t="s">
        <v>21</v>
      </c>
      <c r="C160" s="80">
        <v>452</v>
      </c>
      <c r="D160" s="80"/>
      <c r="E160" s="80">
        <v>8</v>
      </c>
      <c r="F160" s="80">
        <v>73</v>
      </c>
      <c r="G160" s="80"/>
      <c r="H160" s="81">
        <v>64</v>
      </c>
      <c r="I160" s="81"/>
      <c r="J160" s="81">
        <v>68</v>
      </c>
      <c r="K160" s="82"/>
      <c r="L160" s="131"/>
      <c r="M160" s="83">
        <f>SUM(C160*15,F160*7.5,G160*7.5,H160*7.5,I160*7.5,J160*7.5,K160*100,L160*20)</f>
        <v>8317.5</v>
      </c>
      <c r="N160" s="133"/>
      <c r="O160" s="133"/>
      <c r="P160" s="132"/>
    </row>
    <row r="161" spans="1:16" ht="12.75" customHeight="1">
      <c r="A161" s="223"/>
      <c r="B161" s="10" t="s">
        <v>22</v>
      </c>
      <c r="C161" s="80">
        <v>320</v>
      </c>
      <c r="D161" s="80"/>
      <c r="E161" s="80">
        <v>2</v>
      </c>
      <c r="F161" s="80">
        <v>47</v>
      </c>
      <c r="G161" s="80"/>
      <c r="H161" s="81">
        <v>30</v>
      </c>
      <c r="I161" s="81">
        <v>3</v>
      </c>
      <c r="J161" s="81">
        <v>20</v>
      </c>
      <c r="K161" s="82"/>
      <c r="L161" s="131"/>
      <c r="M161" s="83">
        <f>SUM(C161*15,F161*7.5,G161*7.5,H161*7.5,I161*7.5,J161*7.5,K161*100,L161*20)</f>
        <v>5550</v>
      </c>
      <c r="N161" s="133"/>
      <c r="O161" s="133"/>
      <c r="P161" s="132"/>
    </row>
    <row r="162" spans="1:16" ht="12.75" customHeight="1">
      <c r="A162" s="223"/>
      <c r="B162" s="10" t="s">
        <v>23</v>
      </c>
      <c r="C162" s="80">
        <v>55</v>
      </c>
      <c r="D162" s="80"/>
      <c r="E162" s="80">
        <v>11</v>
      </c>
      <c r="F162" s="80">
        <v>5</v>
      </c>
      <c r="G162" s="80"/>
      <c r="H162" s="81">
        <v>12</v>
      </c>
      <c r="I162" s="81"/>
      <c r="J162" s="81">
        <v>4</v>
      </c>
      <c r="K162" s="82"/>
      <c r="L162" s="131"/>
      <c r="M162" s="83">
        <f>SUM(C162*15,F162*7.5,G162*7.5,H162*7.5,I162*7.5,J162*7.5,K162*100,L162*20)</f>
        <v>982.5</v>
      </c>
      <c r="N162" s="133"/>
      <c r="O162" s="133"/>
      <c r="P162" s="132"/>
    </row>
    <row r="163" spans="1:16" ht="12.75" customHeight="1">
      <c r="A163" s="223"/>
      <c r="B163" s="17" t="s">
        <v>24</v>
      </c>
      <c r="C163" s="86">
        <f>SUM(C158:C162)</f>
        <v>1311</v>
      </c>
      <c r="D163" s="86"/>
      <c r="E163" s="86">
        <f aca="true" t="shared" si="29" ref="E163:O163">SUM(E158:E162)</f>
        <v>36</v>
      </c>
      <c r="F163" s="86">
        <f t="shared" si="29"/>
        <v>223</v>
      </c>
      <c r="G163" s="86">
        <f t="shared" si="29"/>
        <v>3</v>
      </c>
      <c r="H163" s="86">
        <f t="shared" si="29"/>
        <v>193</v>
      </c>
      <c r="I163" s="86">
        <f t="shared" si="29"/>
        <v>3</v>
      </c>
      <c r="J163" s="86">
        <f t="shared" si="29"/>
        <v>153</v>
      </c>
      <c r="K163" s="86">
        <f t="shared" si="29"/>
        <v>1</v>
      </c>
      <c r="L163" s="135">
        <f t="shared" si="29"/>
        <v>2</v>
      </c>
      <c r="M163" s="136">
        <f t="shared" si="29"/>
        <v>24117.5</v>
      </c>
      <c r="N163" s="135">
        <f t="shared" si="29"/>
        <v>0</v>
      </c>
      <c r="O163" s="135">
        <f t="shared" si="29"/>
        <v>0</v>
      </c>
      <c r="P163" s="137">
        <f>SUM(M158:M162)-N163+O163</f>
        <v>24117.5</v>
      </c>
    </row>
    <row r="164" spans="1:16" ht="12.75" customHeight="1">
      <c r="A164" s="223">
        <v>42365</v>
      </c>
      <c r="B164" s="10" t="s">
        <v>19</v>
      </c>
      <c r="C164" s="80">
        <v>253</v>
      </c>
      <c r="D164" s="80"/>
      <c r="E164" s="80">
        <v>9</v>
      </c>
      <c r="F164" s="80">
        <v>47</v>
      </c>
      <c r="G164" s="80">
        <v>1</v>
      </c>
      <c r="H164" s="81">
        <v>45</v>
      </c>
      <c r="I164" s="81"/>
      <c r="J164" s="81">
        <v>21</v>
      </c>
      <c r="K164" s="82"/>
      <c r="L164" s="131">
        <v>1</v>
      </c>
      <c r="M164" s="83">
        <f>SUM(C164*15,F164*7.5,G164*7.5,H164*7.5,I164*7.5,J164*7.5,K164*100,L164*20)</f>
        <v>4670</v>
      </c>
      <c r="N164" s="132"/>
      <c r="O164" s="132"/>
      <c r="P164" s="132"/>
    </row>
    <row r="165" spans="1:16" ht="12.75" customHeight="1">
      <c r="A165" s="223"/>
      <c r="B165" s="10" t="s">
        <v>20</v>
      </c>
      <c r="C165" s="80">
        <v>367</v>
      </c>
      <c r="D165" s="130"/>
      <c r="E165" s="80">
        <v>11</v>
      </c>
      <c r="F165" s="80">
        <v>57</v>
      </c>
      <c r="G165" s="80">
        <v>3</v>
      </c>
      <c r="H165" s="81">
        <v>76</v>
      </c>
      <c r="I165" s="81"/>
      <c r="J165" s="81">
        <v>26</v>
      </c>
      <c r="K165" s="82">
        <v>1</v>
      </c>
      <c r="L165" s="131"/>
      <c r="M165" s="83">
        <f>SUM(C165*15,F165*7.5,G165*7.5,H165*7.5,I165*7.5,J165*7.5,K165*100,L165*20)</f>
        <v>6820</v>
      </c>
      <c r="N165" s="133"/>
      <c r="O165" s="133"/>
      <c r="P165" s="132"/>
    </row>
    <row r="166" spans="1:16" ht="12.75" customHeight="1">
      <c r="A166" s="223"/>
      <c r="B166" s="10" t="s">
        <v>21</v>
      </c>
      <c r="C166" s="80">
        <v>464</v>
      </c>
      <c r="D166" s="80"/>
      <c r="E166" s="80">
        <v>15</v>
      </c>
      <c r="F166" s="80">
        <v>98</v>
      </c>
      <c r="G166" s="80">
        <v>1</v>
      </c>
      <c r="H166" s="81">
        <v>97</v>
      </c>
      <c r="I166" s="81"/>
      <c r="J166" s="81">
        <v>55</v>
      </c>
      <c r="K166" s="82"/>
      <c r="L166" s="131"/>
      <c r="M166" s="83">
        <f>SUM(C166*15,F166*7.5,G166*7.5,H166*7.5,I166*7.5,J166*7.5,K166*100,L166*20)</f>
        <v>8842.5</v>
      </c>
      <c r="N166" s="133">
        <v>60</v>
      </c>
      <c r="O166" s="133"/>
      <c r="P166" s="132"/>
    </row>
    <row r="167" spans="1:16" ht="12.75" customHeight="1">
      <c r="A167" s="223"/>
      <c r="B167" s="10" t="s">
        <v>22</v>
      </c>
      <c r="C167" s="80">
        <v>338</v>
      </c>
      <c r="D167" s="80"/>
      <c r="E167" s="80">
        <v>5</v>
      </c>
      <c r="F167" s="80">
        <v>73</v>
      </c>
      <c r="G167" s="80">
        <v>4</v>
      </c>
      <c r="H167" s="81">
        <v>47</v>
      </c>
      <c r="I167" s="81"/>
      <c r="J167" s="81">
        <v>27</v>
      </c>
      <c r="K167" s="82"/>
      <c r="L167" s="131"/>
      <c r="M167" s="83">
        <f>SUM(C167*15,F167*7.5,G167*7.5,H167*7.5,I167*7.5,J167*7.5,K167*100,L167*20)</f>
        <v>6202.5</v>
      </c>
      <c r="N167" s="133">
        <v>30</v>
      </c>
      <c r="O167" s="133"/>
      <c r="P167" s="132"/>
    </row>
    <row r="168" spans="1:16" ht="12.75" customHeight="1">
      <c r="A168" s="223"/>
      <c r="B168" s="10" t="s">
        <v>23</v>
      </c>
      <c r="C168" s="80">
        <v>82</v>
      </c>
      <c r="D168" s="80"/>
      <c r="E168" s="80">
        <v>10</v>
      </c>
      <c r="F168" s="80">
        <v>26</v>
      </c>
      <c r="G168" s="80"/>
      <c r="H168" s="81">
        <v>5</v>
      </c>
      <c r="I168" s="81"/>
      <c r="J168" s="81">
        <v>10</v>
      </c>
      <c r="K168" s="82"/>
      <c r="L168" s="131"/>
      <c r="M168" s="83">
        <f>SUM(C168*15,F168*7.5,G168*7.5,H168*7.5,I168*7.5,J168*7.5,K168*100,L168*20)</f>
        <v>1537.5</v>
      </c>
      <c r="N168" s="133"/>
      <c r="O168" s="133"/>
      <c r="P168" s="132"/>
    </row>
    <row r="169" spans="1:16" ht="12.75" customHeight="1">
      <c r="A169" s="223"/>
      <c r="B169" s="17" t="s">
        <v>24</v>
      </c>
      <c r="C169" s="86">
        <f>SUM(C164:C168)</f>
        <v>1504</v>
      </c>
      <c r="D169" s="86"/>
      <c r="E169" s="86">
        <f aca="true" t="shared" si="30" ref="E169:O169">SUM(E164:E168)</f>
        <v>50</v>
      </c>
      <c r="F169" s="86">
        <f t="shared" si="30"/>
        <v>301</v>
      </c>
      <c r="G169" s="86">
        <f t="shared" si="30"/>
        <v>9</v>
      </c>
      <c r="H169" s="86">
        <f t="shared" si="30"/>
        <v>270</v>
      </c>
      <c r="I169" s="86">
        <f t="shared" si="30"/>
        <v>0</v>
      </c>
      <c r="J169" s="86">
        <f t="shared" si="30"/>
        <v>139</v>
      </c>
      <c r="K169" s="86">
        <f t="shared" si="30"/>
        <v>1</v>
      </c>
      <c r="L169" s="135">
        <f t="shared" si="30"/>
        <v>1</v>
      </c>
      <c r="M169" s="136">
        <f t="shared" si="30"/>
        <v>28072.5</v>
      </c>
      <c r="N169" s="135">
        <f t="shared" si="30"/>
        <v>90</v>
      </c>
      <c r="O169" s="135">
        <f t="shared" si="30"/>
        <v>0</v>
      </c>
      <c r="P169" s="137">
        <f>SUM(M164:M168)-N169+O169</f>
        <v>27982.5</v>
      </c>
    </row>
    <row r="170" spans="1:16" ht="12.75" customHeight="1">
      <c r="A170" s="223">
        <v>42366</v>
      </c>
      <c r="B170" s="10" t="s">
        <v>19</v>
      </c>
      <c r="C170" s="80">
        <v>364</v>
      </c>
      <c r="D170" s="80"/>
      <c r="E170" s="80">
        <v>8</v>
      </c>
      <c r="F170" s="80">
        <v>90</v>
      </c>
      <c r="G170" s="80">
        <v>28</v>
      </c>
      <c r="H170" s="81"/>
      <c r="I170" s="81"/>
      <c r="J170" s="81">
        <v>43</v>
      </c>
      <c r="K170" s="82"/>
      <c r="L170" s="131">
        <v>1</v>
      </c>
      <c r="M170" s="83">
        <f>SUM(C170*15,F170*7.5,G170*7.5,H170*7.5,I170*7.5,J170*7.5,K170*100,L170*20)</f>
        <v>6687.5</v>
      </c>
      <c r="N170" s="132"/>
      <c r="O170" s="132"/>
      <c r="P170" s="132"/>
    </row>
    <row r="171" spans="1:16" ht="12.75" customHeight="1">
      <c r="A171" s="223"/>
      <c r="B171" s="10" t="s">
        <v>20</v>
      </c>
      <c r="C171" s="80">
        <v>327</v>
      </c>
      <c r="D171" s="80"/>
      <c r="E171" s="80">
        <v>18</v>
      </c>
      <c r="F171" s="80">
        <v>53</v>
      </c>
      <c r="G171" s="80">
        <v>2</v>
      </c>
      <c r="H171" s="81">
        <v>48</v>
      </c>
      <c r="I171" s="81"/>
      <c r="J171" s="81">
        <v>33</v>
      </c>
      <c r="K171" s="82">
        <v>1</v>
      </c>
      <c r="L171" s="131"/>
      <c r="M171" s="83">
        <f>SUM(C171*15,F171*7.5,G171*7.5,H171*7.5,I171*7.5,J171*7.5,K171*100,L171*20)</f>
        <v>6025</v>
      </c>
      <c r="N171" s="133"/>
      <c r="O171" s="133"/>
      <c r="P171" s="132"/>
    </row>
    <row r="172" spans="1:16" ht="12.75" customHeight="1">
      <c r="A172" s="223"/>
      <c r="B172" s="10" t="s">
        <v>21</v>
      </c>
      <c r="C172" s="80">
        <v>484</v>
      </c>
      <c r="D172" s="80"/>
      <c r="E172" s="80">
        <v>10</v>
      </c>
      <c r="F172" s="80">
        <v>80</v>
      </c>
      <c r="G172" s="80">
        <v>3</v>
      </c>
      <c r="H172" s="81">
        <v>70</v>
      </c>
      <c r="I172" s="81"/>
      <c r="J172" s="81">
        <v>42</v>
      </c>
      <c r="K172" s="82"/>
      <c r="L172" s="131"/>
      <c r="M172" s="83">
        <f>SUM(C172*15,F172*7.5,G172*7.5,H172*7.5,I172*7.5,J172*7.5,K172*100,L172*20)</f>
        <v>8722.5</v>
      </c>
      <c r="N172" s="133"/>
      <c r="O172" s="133"/>
      <c r="P172" s="132"/>
    </row>
    <row r="173" spans="1:16" ht="12.75" customHeight="1">
      <c r="A173" s="223"/>
      <c r="B173" s="10" t="s">
        <v>22</v>
      </c>
      <c r="C173" s="80">
        <v>357</v>
      </c>
      <c r="D173" s="80"/>
      <c r="E173" s="80">
        <v>9</v>
      </c>
      <c r="F173" s="80">
        <v>105</v>
      </c>
      <c r="G173" s="80">
        <v>2</v>
      </c>
      <c r="H173" s="81">
        <v>38</v>
      </c>
      <c r="I173" s="81"/>
      <c r="J173" s="81">
        <v>19</v>
      </c>
      <c r="K173" s="82"/>
      <c r="L173" s="131"/>
      <c r="M173" s="83">
        <f>SUM(C173*15,F173*7.5,G173*7.5,H173*7.5,I173*7.5,J173*7.5,K173*100,L173*20)</f>
        <v>6585</v>
      </c>
      <c r="N173" s="133">
        <v>10.5</v>
      </c>
      <c r="O173" s="133"/>
      <c r="P173" s="132"/>
    </row>
    <row r="174" spans="1:16" ht="12.75" customHeight="1">
      <c r="A174" s="223"/>
      <c r="B174" s="10" t="s">
        <v>23</v>
      </c>
      <c r="C174" s="80">
        <v>82</v>
      </c>
      <c r="D174" s="80"/>
      <c r="E174" s="80">
        <v>4</v>
      </c>
      <c r="F174" s="80">
        <v>14</v>
      </c>
      <c r="G174" s="80"/>
      <c r="H174" s="81">
        <v>13</v>
      </c>
      <c r="I174" s="81"/>
      <c r="J174" s="81">
        <v>9</v>
      </c>
      <c r="K174" s="82"/>
      <c r="L174" s="131"/>
      <c r="M174" s="83">
        <f>SUM(C174*15,F174*7.5,G174*7.5,H174*7.5,I174*7.5,J174*7.5,K174*100,L174*20)</f>
        <v>1500</v>
      </c>
      <c r="N174" s="133"/>
      <c r="O174" s="133">
        <v>14</v>
      </c>
      <c r="P174" s="132"/>
    </row>
    <row r="175" spans="1:16" ht="12.75" customHeight="1">
      <c r="A175" s="223"/>
      <c r="B175" s="17" t="s">
        <v>24</v>
      </c>
      <c r="C175" s="86">
        <f>SUM(C170:C174)</f>
        <v>1614</v>
      </c>
      <c r="D175" s="86"/>
      <c r="E175" s="86">
        <f aca="true" t="shared" si="31" ref="E175:O175">SUM(E170:E174)</f>
        <v>49</v>
      </c>
      <c r="F175" s="86">
        <f t="shared" si="31"/>
        <v>342</v>
      </c>
      <c r="G175" s="86">
        <f t="shared" si="31"/>
        <v>35</v>
      </c>
      <c r="H175" s="86">
        <f t="shared" si="31"/>
        <v>169</v>
      </c>
      <c r="I175" s="86">
        <f t="shared" si="31"/>
        <v>0</v>
      </c>
      <c r="J175" s="86">
        <f t="shared" si="31"/>
        <v>146</v>
      </c>
      <c r="K175" s="86">
        <f t="shared" si="31"/>
        <v>1</v>
      </c>
      <c r="L175" s="135">
        <f t="shared" si="31"/>
        <v>1</v>
      </c>
      <c r="M175" s="136">
        <f t="shared" si="31"/>
        <v>29520</v>
      </c>
      <c r="N175" s="135">
        <f t="shared" si="31"/>
        <v>10.5</v>
      </c>
      <c r="O175" s="135">
        <f t="shared" si="31"/>
        <v>14</v>
      </c>
      <c r="P175" s="137">
        <f>SUM(M170:M174)-N175+O175</f>
        <v>29523.5</v>
      </c>
    </row>
    <row r="176" spans="1:16" ht="12.75" customHeight="1">
      <c r="A176" s="223">
        <v>42367</v>
      </c>
      <c r="B176" s="10" t="s">
        <v>19</v>
      </c>
      <c r="C176" s="80">
        <v>267</v>
      </c>
      <c r="D176" s="80"/>
      <c r="E176" s="80">
        <v>14</v>
      </c>
      <c r="F176" s="80">
        <v>72</v>
      </c>
      <c r="G176" s="80">
        <v>2</v>
      </c>
      <c r="H176" s="81">
        <v>49</v>
      </c>
      <c r="I176" s="81"/>
      <c r="J176" s="81">
        <v>24</v>
      </c>
      <c r="K176" s="82"/>
      <c r="L176" s="131"/>
      <c r="M176" s="83">
        <f>SUM(C176*15,F176*7.5,G176*7.5,H176*7.5,I176*7.5,J176*7.5,K176*100,L176*20)</f>
        <v>5107.5</v>
      </c>
      <c r="N176" s="132"/>
      <c r="O176" s="132"/>
      <c r="P176" s="132"/>
    </row>
    <row r="177" spans="1:16" ht="12.75" customHeight="1">
      <c r="A177" s="223"/>
      <c r="B177" s="10" t="s">
        <v>20</v>
      </c>
      <c r="C177" s="80">
        <v>438</v>
      </c>
      <c r="D177" s="80"/>
      <c r="E177" s="80">
        <v>6</v>
      </c>
      <c r="F177" s="80">
        <v>123</v>
      </c>
      <c r="G177" s="80">
        <v>2</v>
      </c>
      <c r="H177" s="81">
        <v>13</v>
      </c>
      <c r="I177" s="81"/>
      <c r="J177" s="81">
        <v>44</v>
      </c>
      <c r="K177" s="82"/>
      <c r="L177" s="131"/>
      <c r="M177" s="83">
        <f>SUM(C177*15,F177*7.5,G177*7.5,H177*7.5,I177*7.5,J177*7.5,K177*100,L177*20)</f>
        <v>7935</v>
      </c>
      <c r="N177" s="133"/>
      <c r="O177" s="133"/>
      <c r="P177" s="132"/>
    </row>
    <row r="178" spans="1:16" ht="12.75" customHeight="1">
      <c r="A178" s="223"/>
      <c r="B178" s="10" t="s">
        <v>21</v>
      </c>
      <c r="C178" s="80">
        <v>481</v>
      </c>
      <c r="D178" s="80"/>
      <c r="E178" s="80">
        <v>34</v>
      </c>
      <c r="F178" s="80">
        <v>93</v>
      </c>
      <c r="G178" s="80">
        <v>6</v>
      </c>
      <c r="H178" s="81">
        <v>68</v>
      </c>
      <c r="I178" s="81"/>
      <c r="J178" s="81">
        <v>53</v>
      </c>
      <c r="K178" s="82"/>
      <c r="L178" s="131"/>
      <c r="M178" s="83">
        <f>SUM(C178*15,F178*7.5,G178*7.5,H178*7.5,I178*7.5,J178*7.5,K178*100,L178*20)</f>
        <v>8865</v>
      </c>
      <c r="N178" s="133"/>
      <c r="O178" s="133"/>
      <c r="P178" s="132"/>
    </row>
    <row r="179" spans="1:16" ht="12.75" customHeight="1">
      <c r="A179" s="223"/>
      <c r="B179" s="10" t="s">
        <v>22</v>
      </c>
      <c r="C179" s="80">
        <v>380</v>
      </c>
      <c r="D179" s="80"/>
      <c r="E179" s="80">
        <v>10</v>
      </c>
      <c r="F179" s="80">
        <v>100</v>
      </c>
      <c r="G179" s="80"/>
      <c r="H179" s="81">
        <v>39</v>
      </c>
      <c r="I179" s="81"/>
      <c r="J179" s="81">
        <v>17</v>
      </c>
      <c r="K179" s="82"/>
      <c r="L179" s="131"/>
      <c r="M179" s="83">
        <f>SUM(C179*15,F179*7.5,G179*7.5,H179*7.5,I179*7.5,J179*7.5,K179*100,L179*20)</f>
        <v>6870</v>
      </c>
      <c r="N179" s="133"/>
      <c r="O179" s="133"/>
      <c r="P179" s="132"/>
    </row>
    <row r="180" spans="1:16" ht="12.75" customHeight="1">
      <c r="A180" s="223"/>
      <c r="B180" s="10" t="s">
        <v>23</v>
      </c>
      <c r="C180" s="80">
        <v>86</v>
      </c>
      <c r="D180" s="80"/>
      <c r="E180" s="80">
        <v>6</v>
      </c>
      <c r="F180" s="80">
        <v>20</v>
      </c>
      <c r="G180" s="80"/>
      <c r="H180" s="81">
        <v>10</v>
      </c>
      <c r="I180" s="81"/>
      <c r="J180" s="81">
        <v>13</v>
      </c>
      <c r="K180" s="82"/>
      <c r="L180" s="131"/>
      <c r="M180" s="83">
        <f>SUM(C180*15,F180*7.5,G180*7.5,H180*7.5,I180*7.5,J180*7.5,K180*100,L180*20)</f>
        <v>1612.5</v>
      </c>
      <c r="N180" s="133"/>
      <c r="O180" s="133"/>
      <c r="P180" s="132"/>
    </row>
    <row r="181" spans="1:16" ht="12.75" customHeight="1">
      <c r="A181" s="223"/>
      <c r="B181" s="17" t="s">
        <v>24</v>
      </c>
      <c r="C181" s="86">
        <f>SUM(C176:C180)</f>
        <v>1652</v>
      </c>
      <c r="D181" s="86"/>
      <c r="E181" s="86">
        <f aca="true" t="shared" si="32" ref="E181:O181">SUM(E176:E180)</f>
        <v>70</v>
      </c>
      <c r="F181" s="86">
        <f t="shared" si="32"/>
        <v>408</v>
      </c>
      <c r="G181" s="86">
        <f t="shared" si="32"/>
        <v>10</v>
      </c>
      <c r="H181" s="86">
        <f t="shared" si="32"/>
        <v>179</v>
      </c>
      <c r="I181" s="86">
        <f t="shared" si="32"/>
        <v>0</v>
      </c>
      <c r="J181" s="86">
        <f t="shared" si="32"/>
        <v>151</v>
      </c>
      <c r="K181" s="86">
        <f t="shared" si="32"/>
        <v>0</v>
      </c>
      <c r="L181" s="135">
        <f t="shared" si="32"/>
        <v>0</v>
      </c>
      <c r="M181" s="136">
        <f t="shared" si="32"/>
        <v>30390</v>
      </c>
      <c r="N181" s="135">
        <f t="shared" si="32"/>
        <v>0</v>
      </c>
      <c r="O181" s="135">
        <f t="shared" si="32"/>
        <v>0</v>
      </c>
      <c r="P181" s="137">
        <f>SUM(M176:M180)-N181+O181</f>
        <v>30390</v>
      </c>
    </row>
    <row r="182" spans="1:16" ht="12.75" customHeight="1">
      <c r="A182" s="223">
        <v>42368</v>
      </c>
      <c r="B182" s="10" t="s">
        <v>19</v>
      </c>
      <c r="C182" s="80">
        <v>172</v>
      </c>
      <c r="D182" s="80"/>
      <c r="E182" s="80">
        <v>4</v>
      </c>
      <c r="F182" s="80">
        <v>27</v>
      </c>
      <c r="G182" s="80"/>
      <c r="H182" s="81">
        <v>17</v>
      </c>
      <c r="I182" s="81"/>
      <c r="J182" s="81">
        <v>22</v>
      </c>
      <c r="K182" s="82"/>
      <c r="L182" s="131"/>
      <c r="M182" s="83">
        <f>SUM(C182*15,F182*7.5,G182*7.5,H182*7.5,I182*7.5,J182*7.5,K182*100,L182*20)</f>
        <v>3075</v>
      </c>
      <c r="N182" s="132"/>
      <c r="O182" s="132"/>
      <c r="P182" s="132"/>
    </row>
    <row r="183" spans="1:16" ht="12.75" customHeight="1">
      <c r="A183" s="223"/>
      <c r="B183" s="10" t="s">
        <v>20</v>
      </c>
      <c r="C183" s="80">
        <v>479</v>
      </c>
      <c r="D183" s="130"/>
      <c r="E183" s="80">
        <v>13</v>
      </c>
      <c r="F183" s="80">
        <v>95</v>
      </c>
      <c r="G183" s="80"/>
      <c r="H183" s="81">
        <v>67</v>
      </c>
      <c r="I183" s="81"/>
      <c r="J183" s="81">
        <v>33</v>
      </c>
      <c r="K183" s="82"/>
      <c r="L183" s="131"/>
      <c r="M183" s="83">
        <f>SUM(C183*15,F183*7.5,G183*7.5,H183*7.5,I183*7.5,J183*7.5,K183*100,L183*20)</f>
        <v>8647.5</v>
      </c>
      <c r="N183" s="133">
        <v>45</v>
      </c>
      <c r="O183" s="133"/>
      <c r="P183" s="132"/>
    </row>
    <row r="184" spans="1:16" ht="12.75" customHeight="1">
      <c r="A184" s="223"/>
      <c r="B184" s="10" t="s">
        <v>21</v>
      </c>
      <c r="C184" s="80">
        <v>552</v>
      </c>
      <c r="D184" s="80"/>
      <c r="E184" s="80">
        <v>10</v>
      </c>
      <c r="F184" s="80">
        <v>126</v>
      </c>
      <c r="G184" s="80">
        <v>8</v>
      </c>
      <c r="H184" s="81">
        <v>64</v>
      </c>
      <c r="I184" s="81"/>
      <c r="J184" s="81">
        <v>30</v>
      </c>
      <c r="K184" s="82"/>
      <c r="L184" s="131"/>
      <c r="M184" s="83">
        <f>SUM(C184*15,F184*7.5,G184*7.5,H184*7.5,I184*7.5,J184*7.5,K184*100,L184*20)</f>
        <v>9990</v>
      </c>
      <c r="N184" s="133"/>
      <c r="O184" s="133"/>
      <c r="P184" s="132"/>
    </row>
    <row r="185" spans="1:16" ht="12.75" customHeight="1">
      <c r="A185" s="223"/>
      <c r="B185" s="10" t="s">
        <v>22</v>
      </c>
      <c r="C185" s="80">
        <v>397</v>
      </c>
      <c r="D185" s="80"/>
      <c r="E185" s="80">
        <v>11</v>
      </c>
      <c r="F185" s="80">
        <v>92</v>
      </c>
      <c r="G185" s="80">
        <v>2</v>
      </c>
      <c r="H185" s="81">
        <v>30</v>
      </c>
      <c r="I185" s="81"/>
      <c r="J185" s="81">
        <v>28</v>
      </c>
      <c r="K185" s="82"/>
      <c r="L185" s="131"/>
      <c r="M185" s="83">
        <f>SUM(C185*15,F185*7.5,G185*7.5,H185*7.5,I185*7.5,J185*7.5,K185*100,L185*20)</f>
        <v>7095</v>
      </c>
      <c r="N185" s="133"/>
      <c r="O185" s="133"/>
      <c r="P185" s="132"/>
    </row>
    <row r="186" spans="1:16" ht="12.75" customHeight="1">
      <c r="A186" s="223"/>
      <c r="B186" s="10" t="s">
        <v>23</v>
      </c>
      <c r="C186" s="80">
        <v>122</v>
      </c>
      <c r="D186" s="80"/>
      <c r="E186" s="80">
        <v>3</v>
      </c>
      <c r="F186" s="80">
        <v>20</v>
      </c>
      <c r="G186" s="80"/>
      <c r="H186" s="81">
        <v>4</v>
      </c>
      <c r="I186" s="81"/>
      <c r="J186" s="81"/>
      <c r="K186" s="82"/>
      <c r="L186" s="131"/>
      <c r="M186" s="83">
        <f>SUM(C186*15,F186*7.5,G186*7.5,H186*7.5,I186*7.5,J186*7.5,K186*100,L186*20)</f>
        <v>2010</v>
      </c>
      <c r="N186" s="133"/>
      <c r="O186" s="133"/>
      <c r="P186" s="132"/>
    </row>
    <row r="187" spans="1:16" ht="12.75" customHeight="1">
      <c r="A187" s="223"/>
      <c r="B187" s="17" t="s">
        <v>24</v>
      </c>
      <c r="C187" s="86">
        <f>SUM(C182:C186)</f>
        <v>1722</v>
      </c>
      <c r="D187" s="86"/>
      <c r="E187" s="86">
        <f aca="true" t="shared" si="33" ref="E187:O187">SUM(E182:E186)</f>
        <v>41</v>
      </c>
      <c r="F187" s="86">
        <f t="shared" si="33"/>
        <v>360</v>
      </c>
      <c r="G187" s="86">
        <f t="shared" si="33"/>
        <v>10</v>
      </c>
      <c r="H187" s="86">
        <f t="shared" si="33"/>
        <v>182</v>
      </c>
      <c r="I187" s="86">
        <f t="shared" si="33"/>
        <v>0</v>
      </c>
      <c r="J187" s="86">
        <f t="shared" si="33"/>
        <v>113</v>
      </c>
      <c r="K187" s="86">
        <f t="shared" si="33"/>
        <v>0</v>
      </c>
      <c r="L187" s="135">
        <f t="shared" si="33"/>
        <v>0</v>
      </c>
      <c r="M187" s="136">
        <f t="shared" si="33"/>
        <v>30817.5</v>
      </c>
      <c r="N187" s="135">
        <f t="shared" si="33"/>
        <v>45</v>
      </c>
      <c r="O187" s="135">
        <f t="shared" si="33"/>
        <v>0</v>
      </c>
      <c r="P187" s="137">
        <f>SUM(M182:M186)-N187+O187</f>
        <v>30772.5</v>
      </c>
    </row>
    <row r="188" spans="1:16" ht="12.75" customHeight="1">
      <c r="A188" s="223">
        <v>42369</v>
      </c>
      <c r="B188" s="10" t="s">
        <v>19</v>
      </c>
      <c r="C188" s="11">
        <v>284</v>
      </c>
      <c r="D188" s="11"/>
      <c r="E188" s="11">
        <v>4</v>
      </c>
      <c r="F188" s="11">
        <v>41</v>
      </c>
      <c r="G188" s="12">
        <v>3</v>
      </c>
      <c r="H188" s="12">
        <v>40</v>
      </c>
      <c r="I188" s="12"/>
      <c r="J188" s="23">
        <v>31</v>
      </c>
      <c r="K188" s="13"/>
      <c r="L188" s="15"/>
      <c r="M188" s="83">
        <f>SUM(C188*15,F188*7.5,G188*7.5,H188*7.5,I188*7.5,J188*7.5,K188*100,L188*20)</f>
        <v>5122.5</v>
      </c>
      <c r="N188" s="132"/>
      <c r="O188" s="132"/>
      <c r="P188" s="132"/>
    </row>
    <row r="189" spans="1:16" ht="12.75" customHeight="1">
      <c r="A189" s="223"/>
      <c r="B189" s="10" t="s">
        <v>20</v>
      </c>
      <c r="C189" s="11">
        <v>278</v>
      </c>
      <c r="D189" s="11"/>
      <c r="E189" s="11">
        <v>4</v>
      </c>
      <c r="F189" s="11">
        <v>63</v>
      </c>
      <c r="G189" s="12">
        <v>1</v>
      </c>
      <c r="H189" s="12">
        <v>34</v>
      </c>
      <c r="I189" s="12"/>
      <c r="J189" s="23">
        <v>24</v>
      </c>
      <c r="K189" s="13"/>
      <c r="L189" s="16"/>
      <c r="M189" s="83">
        <f>SUM(C189*15,F189*7.5,G189*7.5,H189*7.5,I189*7.5,J189*7.5,K189*100,L189*20)</f>
        <v>5085</v>
      </c>
      <c r="N189" s="133"/>
      <c r="O189" s="133"/>
      <c r="P189" s="132"/>
    </row>
    <row r="190" spans="1:16" ht="12.75" customHeight="1">
      <c r="A190" s="223"/>
      <c r="B190" s="10" t="s">
        <v>21</v>
      </c>
      <c r="C190" s="11">
        <v>226</v>
      </c>
      <c r="D190" s="11"/>
      <c r="E190" s="11">
        <v>3</v>
      </c>
      <c r="F190" s="11">
        <v>37</v>
      </c>
      <c r="G190" s="12"/>
      <c r="H190" s="12">
        <v>18</v>
      </c>
      <c r="I190" s="12"/>
      <c r="J190" s="23">
        <v>26</v>
      </c>
      <c r="K190" s="13"/>
      <c r="L190" s="16"/>
      <c r="M190" s="83">
        <f>SUM(C190*15,F190*7.5,G190*7.5,H190*7.5,I190*7.5,J190*7.5,K190*100,L190*20)</f>
        <v>3997.5</v>
      </c>
      <c r="N190" s="133"/>
      <c r="O190" s="133"/>
      <c r="P190" s="132"/>
    </row>
    <row r="191" spans="1:16" ht="12.75" customHeight="1">
      <c r="A191" s="223"/>
      <c r="B191" s="10" t="s">
        <v>22</v>
      </c>
      <c r="C191" s="11">
        <v>256</v>
      </c>
      <c r="D191" s="11"/>
      <c r="E191" s="11">
        <v>4</v>
      </c>
      <c r="F191" s="11">
        <v>47</v>
      </c>
      <c r="G191" s="12">
        <v>1</v>
      </c>
      <c r="H191" s="12">
        <v>22</v>
      </c>
      <c r="I191" s="12"/>
      <c r="J191" s="23">
        <v>16</v>
      </c>
      <c r="K191" s="13"/>
      <c r="L191" s="16"/>
      <c r="M191" s="83">
        <f>SUM(C191*15,F191*7.5,G191*7.5,H191*7.5,I191*7.5,J191*7.5,K191*100,L191*20)</f>
        <v>4485</v>
      </c>
      <c r="N191" s="133"/>
      <c r="O191" s="133">
        <v>5</v>
      </c>
      <c r="P191" s="132"/>
    </row>
    <row r="192" spans="1:16" ht="12.75" customHeight="1">
      <c r="A192" s="223"/>
      <c r="B192" s="10" t="s">
        <v>23</v>
      </c>
      <c r="C192" s="11">
        <v>74</v>
      </c>
      <c r="D192" s="11"/>
      <c r="E192" s="11">
        <v>1</v>
      </c>
      <c r="F192" s="11">
        <v>19</v>
      </c>
      <c r="G192" s="12"/>
      <c r="H192" s="12">
        <v>12</v>
      </c>
      <c r="I192" s="12"/>
      <c r="J192" s="23">
        <v>13</v>
      </c>
      <c r="K192" s="13"/>
      <c r="L192" s="16"/>
      <c r="M192" s="83">
        <f>SUM(C192*15,F192*7.5,G192*7.5,H192*7.5,I192*7.5,J192*7.5,K192*100,L192*20)</f>
        <v>1440</v>
      </c>
      <c r="N192" s="133"/>
      <c r="O192" s="133"/>
      <c r="P192" s="132"/>
    </row>
    <row r="193" spans="1:16" ht="12.75" customHeight="1">
      <c r="A193" s="223"/>
      <c r="B193" s="17" t="s">
        <v>24</v>
      </c>
      <c r="C193" s="18">
        <f aca="true" t="shared" si="34" ref="C193:O193">SUM(C188:C192)</f>
        <v>1118</v>
      </c>
      <c r="D193" s="18">
        <f t="shared" si="34"/>
        <v>0</v>
      </c>
      <c r="E193" s="18">
        <f t="shared" si="34"/>
        <v>16</v>
      </c>
      <c r="F193" s="18">
        <f t="shared" si="34"/>
        <v>207</v>
      </c>
      <c r="G193" s="18">
        <f t="shared" si="34"/>
        <v>5</v>
      </c>
      <c r="H193" s="18">
        <f t="shared" si="34"/>
        <v>126</v>
      </c>
      <c r="I193" s="18">
        <f t="shared" si="34"/>
        <v>0</v>
      </c>
      <c r="J193" s="18">
        <f t="shared" si="34"/>
        <v>110</v>
      </c>
      <c r="K193" s="18">
        <f t="shared" si="34"/>
        <v>0</v>
      </c>
      <c r="L193" s="18">
        <f t="shared" si="34"/>
        <v>0</v>
      </c>
      <c r="M193" s="136">
        <f t="shared" si="34"/>
        <v>20130</v>
      </c>
      <c r="N193" s="135">
        <f t="shared" si="34"/>
        <v>0</v>
      </c>
      <c r="O193" s="135">
        <f t="shared" si="34"/>
        <v>5</v>
      </c>
      <c r="P193" s="137">
        <f>SUM(M188:M192)-N193+O193</f>
        <v>20135</v>
      </c>
    </row>
    <row r="194" spans="1:16" ht="12.75" customHeight="1">
      <c r="A194" s="224" t="s">
        <v>25</v>
      </c>
      <c r="B194" s="224"/>
      <c r="C194" s="37">
        <f aca="true" t="shared" si="35" ref="C194:M194">SUM(C157,C163,C169,C175,C181,C187,C193)</f>
        <v>8921</v>
      </c>
      <c r="D194" s="37">
        <f t="shared" si="35"/>
        <v>0</v>
      </c>
      <c r="E194" s="37">
        <f t="shared" si="35"/>
        <v>262</v>
      </c>
      <c r="F194" s="37">
        <f t="shared" si="35"/>
        <v>1841</v>
      </c>
      <c r="G194" s="37">
        <f t="shared" si="35"/>
        <v>72</v>
      </c>
      <c r="H194" s="37">
        <f t="shared" si="35"/>
        <v>1119</v>
      </c>
      <c r="I194" s="37">
        <f t="shared" si="35"/>
        <v>3</v>
      </c>
      <c r="J194" s="37">
        <f t="shared" si="35"/>
        <v>812</v>
      </c>
      <c r="K194" s="37">
        <f t="shared" si="35"/>
        <v>3</v>
      </c>
      <c r="L194" s="37">
        <f t="shared" si="35"/>
        <v>4</v>
      </c>
      <c r="M194" s="37">
        <f t="shared" si="35"/>
        <v>163047.5</v>
      </c>
      <c r="N194" s="37">
        <f>SUM(N169,N175,N181,N187,N193)</f>
        <v>145.5</v>
      </c>
      <c r="O194" s="37">
        <f>SUM(O157,O163,O169,O175,O181,O187,O193)</f>
        <v>19</v>
      </c>
      <c r="P194" s="37">
        <f>SUM(P169,P175,P181,P187,P193)</f>
        <v>138803.5</v>
      </c>
    </row>
    <row r="195" spans="1:16" ht="12.75" customHeight="1">
      <c r="A195" s="233"/>
      <c r="B195" s="233"/>
      <c r="C195" s="39">
        <f>SUM(C22,C65,C108,C151,C194)</f>
        <v>22952</v>
      </c>
      <c r="D195" s="39">
        <v>4362</v>
      </c>
      <c r="E195" s="39">
        <f aca="true" t="shared" si="36" ref="E195:P195">SUM(E22,E65,E108,E151,E194)</f>
        <v>2109</v>
      </c>
      <c r="F195" s="39">
        <f t="shared" si="36"/>
        <v>4921</v>
      </c>
      <c r="G195" s="39">
        <f t="shared" si="36"/>
        <v>208</v>
      </c>
      <c r="H195" s="39">
        <f t="shared" si="36"/>
        <v>2604</v>
      </c>
      <c r="I195" s="39">
        <f t="shared" si="36"/>
        <v>78</v>
      </c>
      <c r="J195" s="39">
        <f t="shared" si="36"/>
        <v>2845</v>
      </c>
      <c r="K195" s="39">
        <f t="shared" si="36"/>
        <v>15</v>
      </c>
      <c r="L195" s="39">
        <f t="shared" si="36"/>
        <v>28</v>
      </c>
      <c r="M195" s="39">
        <f t="shared" si="36"/>
        <v>426717.5</v>
      </c>
      <c r="N195" s="39">
        <f t="shared" si="36"/>
        <v>545</v>
      </c>
      <c r="O195" s="39">
        <f t="shared" si="36"/>
        <v>227</v>
      </c>
      <c r="P195" s="39">
        <f t="shared" si="36"/>
        <v>355012</v>
      </c>
    </row>
  </sheetData>
  <sheetProtection selectLockedCells="1" selectUnlockedCells="1"/>
  <mergeCells count="42">
    <mergeCell ref="A1:M1"/>
    <mergeCell ref="A2:B2"/>
    <mergeCell ref="C2:E2"/>
    <mergeCell ref="F2:J2"/>
    <mergeCell ref="K2:L2"/>
    <mergeCell ref="A4:A9"/>
    <mergeCell ref="A10:A15"/>
    <mergeCell ref="A16:A21"/>
    <mergeCell ref="A22:B22"/>
    <mergeCell ref="A23:A28"/>
    <mergeCell ref="A29:A34"/>
    <mergeCell ref="A35:A40"/>
    <mergeCell ref="A41:A46"/>
    <mergeCell ref="A47:A52"/>
    <mergeCell ref="A53:A58"/>
    <mergeCell ref="A59:A64"/>
    <mergeCell ref="A65:B65"/>
    <mergeCell ref="A66:A71"/>
    <mergeCell ref="A72:A77"/>
    <mergeCell ref="A78:A83"/>
    <mergeCell ref="A84:A89"/>
    <mergeCell ref="A90:A95"/>
    <mergeCell ref="A96:A101"/>
    <mergeCell ref="A102:A107"/>
    <mergeCell ref="A108:B108"/>
    <mergeCell ref="A109:A114"/>
    <mergeCell ref="A115:A120"/>
    <mergeCell ref="A121:A126"/>
    <mergeCell ref="A127:A132"/>
    <mergeCell ref="A133:A138"/>
    <mergeCell ref="A139:A144"/>
    <mergeCell ref="A145:A150"/>
    <mergeCell ref="A151:B151"/>
    <mergeCell ref="A152:A157"/>
    <mergeCell ref="A158:A163"/>
    <mergeCell ref="A164:A169"/>
    <mergeCell ref="A170:A175"/>
    <mergeCell ref="A176:A181"/>
    <mergeCell ref="A182:A187"/>
    <mergeCell ref="A188:A193"/>
    <mergeCell ref="A194:B194"/>
    <mergeCell ref="A195:B1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21">
      <selection activeCell="Q17" sqref="Q17:Q20"/>
    </sheetView>
  </sheetViews>
  <sheetFormatPr defaultColWidth="8.7109375" defaultRowHeight="12.75" customHeight="1"/>
  <cols>
    <col min="1" max="1" width="11.00390625" style="149" customWidth="1"/>
    <col min="2" max="2" width="10.57421875" style="149" customWidth="1"/>
    <col min="3" max="3" width="8.8515625" style="149" customWidth="1"/>
    <col min="4" max="4" width="8.421875" style="149" customWidth="1"/>
    <col min="5" max="6" width="8.00390625" style="149" customWidth="1"/>
    <col min="7" max="7" width="10.421875" style="149" customWidth="1"/>
    <col min="8" max="8" width="8.57421875" style="149" customWidth="1"/>
    <col min="9" max="10" width="0" style="149" hidden="1" customWidth="1"/>
    <col min="11" max="11" width="11.421875" style="149" customWidth="1"/>
    <col min="12" max="12" width="0" style="149" hidden="1" customWidth="1"/>
    <col min="13" max="13" width="12.00390625" style="149" customWidth="1"/>
    <col min="14" max="14" width="10.421875" style="149" customWidth="1"/>
    <col min="15" max="15" width="10.8515625" style="149" customWidth="1"/>
    <col min="16" max="16" width="14.57421875" style="149" customWidth="1"/>
    <col min="17" max="17" width="11.7109375" style="150" customWidth="1"/>
    <col min="18" max="18" width="11.8515625" style="150" customWidth="1"/>
    <col min="19" max="19" width="12.421875" style="150" customWidth="1"/>
    <col min="20" max="22" width="11.421875" style="150" customWidth="1"/>
    <col min="23" max="23" width="13.8515625" style="150" customWidth="1"/>
    <col min="24" max="24" width="15.00390625" style="150" customWidth="1"/>
    <col min="25" max="25" width="14.00390625" style="150" customWidth="1"/>
    <col min="26" max="26" width="9.57421875" style="151" customWidth="1"/>
    <col min="27" max="27" width="0" style="151" hidden="1" customWidth="1"/>
    <col min="28" max="16384" width="8.7109375" style="151" customWidth="1"/>
  </cols>
  <sheetData>
    <row r="1" spans="1:25" ht="12.75" customHeight="1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21.75" customHeight="1">
      <c r="A2" s="261" t="s">
        <v>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20.25" customHeight="1">
      <c r="A3" s="261" t="s">
        <v>77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24" customHeight="1">
      <c r="A4" s="152"/>
      <c r="B4" s="262" t="s">
        <v>78</v>
      </c>
      <c r="C4" s="262"/>
      <c r="D4" s="262"/>
      <c r="E4" s="262"/>
      <c r="F4" s="262"/>
      <c r="G4" s="263" t="s">
        <v>79</v>
      </c>
      <c r="H4" s="263"/>
      <c r="I4" s="154"/>
      <c r="J4" s="155"/>
      <c r="K4" s="264" t="s">
        <v>80</v>
      </c>
      <c r="L4" s="264"/>
      <c r="M4" s="264"/>
      <c r="N4" s="264"/>
      <c r="O4" s="264"/>
      <c r="P4" s="264"/>
      <c r="Q4" s="153" t="s">
        <v>81</v>
      </c>
      <c r="R4" s="156" t="s">
        <v>82</v>
      </c>
      <c r="S4" s="156" t="s">
        <v>83</v>
      </c>
      <c r="T4" s="153" t="s">
        <v>81</v>
      </c>
      <c r="U4" s="153" t="s">
        <v>81</v>
      </c>
      <c r="V4" s="153" t="s">
        <v>81</v>
      </c>
      <c r="W4" s="156" t="s">
        <v>84</v>
      </c>
      <c r="X4" s="156" t="s">
        <v>85</v>
      </c>
      <c r="Y4" s="157"/>
    </row>
    <row r="5" spans="1:25" s="165" customFormat="1" ht="53.25" customHeight="1">
      <c r="A5" s="158" t="s">
        <v>86</v>
      </c>
      <c r="B5" s="159" t="s">
        <v>87</v>
      </c>
      <c r="C5" s="159" t="s">
        <v>88</v>
      </c>
      <c r="D5" s="160" t="s">
        <v>89</v>
      </c>
      <c r="E5" s="161" t="s">
        <v>90</v>
      </c>
      <c r="F5" s="159" t="s">
        <v>91</v>
      </c>
      <c r="G5" s="162" t="s">
        <v>92</v>
      </c>
      <c r="H5" s="162" t="s">
        <v>93</v>
      </c>
      <c r="I5" s="162" t="s">
        <v>94</v>
      </c>
      <c r="J5" s="162" t="s">
        <v>95</v>
      </c>
      <c r="K5" s="162" t="s">
        <v>96</v>
      </c>
      <c r="L5" s="162"/>
      <c r="M5" s="162" t="s">
        <v>97</v>
      </c>
      <c r="N5" s="162" t="s">
        <v>79</v>
      </c>
      <c r="O5" s="162" t="s">
        <v>98</v>
      </c>
      <c r="P5" s="162" t="s">
        <v>99</v>
      </c>
      <c r="Q5" s="163" t="s">
        <v>100</v>
      </c>
      <c r="R5" s="164" t="s">
        <v>101</v>
      </c>
      <c r="S5" s="162" t="s">
        <v>102</v>
      </c>
      <c r="T5" s="162" t="s">
        <v>103</v>
      </c>
      <c r="U5" s="162" t="s">
        <v>104</v>
      </c>
      <c r="V5" s="162" t="s">
        <v>105</v>
      </c>
      <c r="W5" s="162" t="s">
        <v>106</v>
      </c>
      <c r="X5" s="162" t="s">
        <v>107</v>
      </c>
      <c r="Y5" s="162" t="s">
        <v>108</v>
      </c>
    </row>
    <row r="6" spans="1:25" ht="13.5" customHeight="1">
      <c r="A6" s="256"/>
      <c r="B6" s="256" t="s">
        <v>78</v>
      </c>
      <c r="C6" s="256"/>
      <c r="D6" s="256"/>
      <c r="E6" s="256"/>
      <c r="F6" s="256"/>
      <c r="G6" s="257" t="s">
        <v>79</v>
      </c>
      <c r="H6" s="257"/>
      <c r="I6" s="166"/>
      <c r="J6" s="167"/>
      <c r="K6" s="258" t="s">
        <v>109</v>
      </c>
      <c r="L6" s="258"/>
      <c r="M6" s="258"/>
      <c r="N6" s="258"/>
      <c r="O6" s="258"/>
      <c r="P6" s="259" t="s">
        <v>110</v>
      </c>
      <c r="Q6" s="250" t="s">
        <v>111</v>
      </c>
      <c r="R6" s="255" t="s">
        <v>111</v>
      </c>
      <c r="S6" s="250" t="s">
        <v>111</v>
      </c>
      <c r="T6" s="250" t="s">
        <v>111</v>
      </c>
      <c r="U6" s="250" t="s">
        <v>111</v>
      </c>
      <c r="V6" s="250" t="s">
        <v>111</v>
      </c>
      <c r="W6" s="250" t="s">
        <v>111</v>
      </c>
      <c r="X6" s="250" t="s">
        <v>111</v>
      </c>
      <c r="Y6" s="250" t="s">
        <v>111</v>
      </c>
    </row>
    <row r="7" spans="1:25" ht="16.5" customHeight="1">
      <c r="A7" s="256"/>
      <c r="B7" s="256"/>
      <c r="C7" s="256"/>
      <c r="D7" s="256"/>
      <c r="E7" s="256"/>
      <c r="F7" s="256"/>
      <c r="G7" s="257"/>
      <c r="H7" s="257"/>
      <c r="I7" s="168"/>
      <c r="J7" s="169"/>
      <c r="K7" s="258" t="s">
        <v>112</v>
      </c>
      <c r="L7" s="258"/>
      <c r="M7" s="258"/>
      <c r="N7" s="258"/>
      <c r="O7" s="258"/>
      <c r="P7" s="259"/>
      <c r="Q7" s="250"/>
      <c r="R7" s="255"/>
      <c r="S7" s="250"/>
      <c r="T7" s="250"/>
      <c r="U7" s="250"/>
      <c r="V7" s="250"/>
      <c r="W7" s="250"/>
      <c r="X7" s="250"/>
      <c r="Y7" s="250"/>
    </row>
    <row r="8" spans="1:25" ht="12.75" customHeight="1">
      <c r="A8" s="170" t="s">
        <v>113</v>
      </c>
      <c r="B8" s="171">
        <f>Janeiro!C196</f>
        <v>42540</v>
      </c>
      <c r="C8" s="171">
        <f>SUM(Janeiro!F196:J196)</f>
        <v>21979</v>
      </c>
      <c r="D8" s="172" t="s">
        <v>39</v>
      </c>
      <c r="E8" s="171">
        <v>3351</v>
      </c>
      <c r="F8" s="171">
        <f>Janeiro!E196</f>
        <v>654</v>
      </c>
      <c r="G8" s="171">
        <f>H197</f>
        <v>0</v>
      </c>
      <c r="H8" s="171">
        <f>I197</f>
        <v>0</v>
      </c>
      <c r="I8" s="171">
        <f>J197</f>
        <v>0</v>
      </c>
      <c r="J8" s="171">
        <f>K197</f>
        <v>0</v>
      </c>
      <c r="K8" s="173">
        <v>520050</v>
      </c>
      <c r="L8" s="173">
        <f>SUM(G8*10,H8*7,I8*5)</f>
        <v>0</v>
      </c>
      <c r="M8" s="173">
        <f>SUM(C8*7.5)</f>
        <v>164842.5</v>
      </c>
      <c r="N8" s="43">
        <f>SUM(G8*100,H8*20)</f>
        <v>0</v>
      </c>
      <c r="O8" s="173">
        <f>SUM(K8,M8)</f>
        <v>684892.5</v>
      </c>
      <c r="P8" s="174">
        <f>644135</f>
        <v>644135</v>
      </c>
      <c r="Q8" s="174">
        <v>0</v>
      </c>
      <c r="R8" s="175">
        <v>0</v>
      </c>
      <c r="S8" s="174">
        <v>0</v>
      </c>
      <c r="T8" s="174">
        <v>35083.39</v>
      </c>
      <c r="U8" s="174">
        <v>2400</v>
      </c>
      <c r="V8" s="174">
        <v>28751.78</v>
      </c>
      <c r="W8" s="174">
        <v>0</v>
      </c>
      <c r="X8" s="174">
        <v>0</v>
      </c>
      <c r="Y8" s="174">
        <f aca="true" t="shared" si="0" ref="Y8:Y19">SUM(P8:X8)</f>
        <v>710370.17</v>
      </c>
    </row>
    <row r="9" spans="1:25" ht="12.75" customHeight="1">
      <c r="A9" s="170" t="s">
        <v>114</v>
      </c>
      <c r="B9" s="171">
        <f>Fevereiro!C177</f>
        <v>23732</v>
      </c>
      <c r="C9" s="171">
        <f>SUM(Fevereiro!F177:J177)</f>
        <v>10439</v>
      </c>
      <c r="D9" s="172" t="s">
        <v>39</v>
      </c>
      <c r="E9" s="171">
        <v>2989</v>
      </c>
      <c r="F9" s="171">
        <f>Fevereiro!E177</f>
        <v>537</v>
      </c>
      <c r="G9" s="171">
        <f>H179</f>
        <v>0</v>
      </c>
      <c r="H9" s="171">
        <f>I179</f>
        <v>0</v>
      </c>
      <c r="I9" s="171">
        <f>J179</f>
        <v>0</v>
      </c>
      <c r="J9" s="171">
        <f>K179</f>
        <v>0</v>
      </c>
      <c r="K9" s="173">
        <f aca="true" t="shared" si="1" ref="K9:K19">SUM(B9*15,F9*0)</f>
        <v>355980</v>
      </c>
      <c r="L9" s="173">
        <f>SUM(G9*10,H9*7,I9*5)</f>
        <v>0</v>
      </c>
      <c r="M9" s="173">
        <f>SUM(C9*7.5)</f>
        <v>78292.5</v>
      </c>
      <c r="N9" s="43">
        <f>SUM(G9*100,H9*20)</f>
        <v>0</v>
      </c>
      <c r="O9" s="173">
        <f>SUM(K9,M9)</f>
        <v>434272.5</v>
      </c>
      <c r="P9" s="174">
        <v>436753.25</v>
      </c>
      <c r="Q9" s="174">
        <v>0</v>
      </c>
      <c r="R9" s="175">
        <v>0</v>
      </c>
      <c r="S9" s="174">
        <v>0</v>
      </c>
      <c r="T9" s="174">
        <v>37182.44</v>
      </c>
      <c r="U9" s="174">
        <v>1800</v>
      </c>
      <c r="V9" s="174">
        <v>42448.22</v>
      </c>
      <c r="W9" s="174">
        <v>0</v>
      </c>
      <c r="X9" s="174">
        <v>1.56</v>
      </c>
      <c r="Y9" s="174">
        <f t="shared" si="0"/>
        <v>518185.47000000003</v>
      </c>
    </row>
    <row r="10" spans="1:25" ht="12.75" customHeight="1">
      <c r="A10" s="170" t="s">
        <v>115</v>
      </c>
      <c r="B10" s="171">
        <f>Março!C195</f>
        <v>26305</v>
      </c>
      <c r="C10" s="171">
        <f>SUM(Março!F195:J195)</f>
        <v>10221</v>
      </c>
      <c r="D10" s="172" t="s">
        <v>39</v>
      </c>
      <c r="E10" s="171">
        <v>3748</v>
      </c>
      <c r="F10" s="171">
        <f>Março!E195</f>
        <v>1489</v>
      </c>
      <c r="G10" s="171">
        <f>Março!K195</f>
        <v>47</v>
      </c>
      <c r="H10" s="171">
        <f>Março!L195</f>
        <v>42</v>
      </c>
      <c r="I10" s="171">
        <f>J198</f>
        <v>0</v>
      </c>
      <c r="J10" s="171">
        <f>K198</f>
        <v>0</v>
      </c>
      <c r="K10" s="173">
        <f t="shared" si="1"/>
        <v>394575</v>
      </c>
      <c r="L10"/>
      <c r="M10" s="173">
        <f>SUM(C10*7.5)</f>
        <v>76657.5</v>
      </c>
      <c r="N10" s="43">
        <v>5780</v>
      </c>
      <c r="O10" s="173">
        <v>476772.5</v>
      </c>
      <c r="P10" s="174">
        <v>558407.25</v>
      </c>
      <c r="Q10" s="174">
        <v>0</v>
      </c>
      <c r="R10" s="175">
        <v>0</v>
      </c>
      <c r="S10" s="174">
        <v>0</v>
      </c>
      <c r="T10" s="174">
        <v>48738.88</v>
      </c>
      <c r="U10" s="174">
        <v>1650</v>
      </c>
      <c r="V10" s="174">
        <v>2000</v>
      </c>
      <c r="W10" s="174">
        <v>0</v>
      </c>
      <c r="X10" s="174">
        <f>1200+133.67</f>
        <v>1333.67</v>
      </c>
      <c r="Y10" s="174">
        <f t="shared" si="0"/>
        <v>612129.8</v>
      </c>
    </row>
    <row r="11" spans="1:25" ht="12.75" customHeight="1">
      <c r="A11" s="170" t="s">
        <v>116</v>
      </c>
      <c r="B11" s="171">
        <f>Abril!C189</f>
        <v>23289</v>
      </c>
      <c r="C11" s="171">
        <f>SUM(Abril!F189:J189)</f>
        <v>10701</v>
      </c>
      <c r="D11" s="172" t="s">
        <v>39</v>
      </c>
      <c r="E11" s="171">
        <v>3022</v>
      </c>
      <c r="F11" s="171">
        <f>Abril!E189</f>
        <v>1379</v>
      </c>
      <c r="G11" s="171">
        <f>Abril!K189</f>
        <v>73</v>
      </c>
      <c r="H11" s="171">
        <f>Abril!L189</f>
        <v>95</v>
      </c>
      <c r="I11" s="171">
        <f>J191</f>
        <v>0</v>
      </c>
      <c r="J11" s="171">
        <f>K191</f>
        <v>0</v>
      </c>
      <c r="K11" s="173">
        <f t="shared" si="1"/>
        <v>349335</v>
      </c>
      <c r="L11" s="173"/>
      <c r="M11" s="173">
        <f>C11*7.5</f>
        <v>80257.5</v>
      </c>
      <c r="N11" s="43">
        <f aca="true" t="shared" si="2" ref="N11:N19">SUM(G11*100,H11*20)</f>
        <v>9200</v>
      </c>
      <c r="O11" s="173">
        <f aca="true" t="shared" si="3" ref="O11:O19">SUM(K11,M11,N11)</f>
        <v>438792.5</v>
      </c>
      <c r="P11" s="174">
        <v>419411.5</v>
      </c>
      <c r="Q11" s="174">
        <v>0</v>
      </c>
      <c r="R11" s="175">
        <v>0</v>
      </c>
      <c r="S11" s="174">
        <v>0</v>
      </c>
      <c r="T11" s="174">
        <v>44150.28</v>
      </c>
      <c r="U11" s="174">
        <v>1025</v>
      </c>
      <c r="V11" s="174">
        <v>37808.22</v>
      </c>
      <c r="W11" s="174">
        <v>0</v>
      </c>
      <c r="X11" s="174">
        <v>0</v>
      </c>
      <c r="Y11" s="174">
        <f t="shared" si="0"/>
        <v>502395</v>
      </c>
    </row>
    <row r="12" spans="1:25" ht="12.75" customHeight="1">
      <c r="A12" s="170" t="s">
        <v>117</v>
      </c>
      <c r="B12" s="171">
        <f>Maio!C195</f>
        <v>21278</v>
      </c>
      <c r="C12" s="171">
        <f>SUM(Maio!F195:J195)</f>
        <v>11699</v>
      </c>
      <c r="D12" s="172" t="s">
        <v>39</v>
      </c>
      <c r="E12" s="171">
        <v>3233</v>
      </c>
      <c r="F12" s="171">
        <f>Maio!E195</f>
        <v>2485</v>
      </c>
      <c r="G12" s="171">
        <f>Maio!K195</f>
        <v>60</v>
      </c>
      <c r="H12" s="171">
        <f>Maio!L195</f>
        <v>84</v>
      </c>
      <c r="I12" s="171">
        <f>J197</f>
        <v>0</v>
      </c>
      <c r="J12" s="171">
        <f>K197</f>
        <v>0</v>
      </c>
      <c r="K12" s="173">
        <f t="shared" si="1"/>
        <v>319170</v>
      </c>
      <c r="L12" s="173">
        <f>SUM(G12*10,H12*7,I12*5)</f>
        <v>1188</v>
      </c>
      <c r="M12" s="173">
        <f>C12*7.5</f>
        <v>87742.5</v>
      </c>
      <c r="N12" s="43">
        <f t="shared" si="2"/>
        <v>7680</v>
      </c>
      <c r="O12" s="173">
        <f t="shared" si="3"/>
        <v>414592.5</v>
      </c>
      <c r="P12" s="174">
        <v>468809</v>
      </c>
      <c r="Q12" s="174">
        <v>0</v>
      </c>
      <c r="R12" s="175">
        <v>0</v>
      </c>
      <c r="S12" s="174">
        <v>0</v>
      </c>
      <c r="T12" s="174">
        <v>38430.56</v>
      </c>
      <c r="U12" s="174">
        <v>900</v>
      </c>
      <c r="V12" s="174">
        <v>19854.11</v>
      </c>
      <c r="W12" s="174">
        <v>0</v>
      </c>
      <c r="X12" s="174">
        <v>180</v>
      </c>
      <c r="Y12" s="174">
        <f t="shared" si="0"/>
        <v>528173.67</v>
      </c>
    </row>
    <row r="13" spans="1:26" s="177" customFormat="1" ht="12.75" customHeight="1">
      <c r="A13" s="170" t="s">
        <v>118</v>
      </c>
      <c r="B13" s="171">
        <f>Junho!C189</f>
        <v>19603</v>
      </c>
      <c r="C13" s="171">
        <f>SUM(Junho!F189:J189)</f>
        <v>11522</v>
      </c>
      <c r="D13" s="172" t="s">
        <v>39</v>
      </c>
      <c r="E13" s="171">
        <v>3628</v>
      </c>
      <c r="F13" s="171">
        <f>Junho!E189</f>
        <v>4571</v>
      </c>
      <c r="G13" s="171">
        <f>Junho!K189</f>
        <v>30</v>
      </c>
      <c r="H13" s="171">
        <f>Junho!L189</f>
        <v>52</v>
      </c>
      <c r="I13" s="171"/>
      <c r="J13" s="171"/>
      <c r="K13" s="173">
        <f t="shared" si="1"/>
        <v>294045</v>
      </c>
      <c r="L13" s="173"/>
      <c r="M13" s="173">
        <f>C13*7.5</f>
        <v>86415</v>
      </c>
      <c r="N13" s="43">
        <f t="shared" si="2"/>
        <v>4040</v>
      </c>
      <c r="O13" s="173">
        <f t="shared" si="3"/>
        <v>384500</v>
      </c>
      <c r="P13" s="174">
        <v>352909.5</v>
      </c>
      <c r="Q13" s="174">
        <v>0</v>
      </c>
      <c r="R13" s="175">
        <v>0</v>
      </c>
      <c r="S13" s="174">
        <v>0</v>
      </c>
      <c r="T13" s="174">
        <v>31675.91</v>
      </c>
      <c r="U13" s="174">
        <v>1050</v>
      </c>
      <c r="V13" s="174">
        <v>3420</v>
      </c>
      <c r="W13" s="174">
        <v>0</v>
      </c>
      <c r="X13" s="174">
        <f>29214.17+392</f>
        <v>29606.17</v>
      </c>
      <c r="Y13" s="174">
        <f t="shared" si="0"/>
        <v>418661.57999999996</v>
      </c>
      <c r="Z13" s="176"/>
    </row>
    <row r="14" spans="1:25" ht="12.75" customHeight="1">
      <c r="A14" s="170" t="s">
        <v>119</v>
      </c>
      <c r="B14" s="171">
        <f>Julho!C196</f>
        <v>28972</v>
      </c>
      <c r="C14" s="171">
        <f>SUM(Julho!F196:J196)</f>
        <v>19985</v>
      </c>
      <c r="D14" s="172" t="s">
        <v>39</v>
      </c>
      <c r="E14" s="171">
        <f>Julho!D196</f>
        <v>4041</v>
      </c>
      <c r="F14" s="171">
        <f>Julho!E196</f>
        <v>3340</v>
      </c>
      <c r="G14" s="171">
        <f>Julho!K196</f>
        <v>34</v>
      </c>
      <c r="H14" s="171">
        <f>Julho!L196</f>
        <v>79</v>
      </c>
      <c r="I14" s="171"/>
      <c r="J14" s="171"/>
      <c r="K14" s="173">
        <f t="shared" si="1"/>
        <v>434580</v>
      </c>
      <c r="L14" s="173"/>
      <c r="M14" s="173">
        <f>C14*7.5</f>
        <v>149887.5</v>
      </c>
      <c r="N14" s="43">
        <f t="shared" si="2"/>
        <v>4980</v>
      </c>
      <c r="O14" s="173">
        <f t="shared" si="3"/>
        <v>589447.5</v>
      </c>
      <c r="P14" s="174">
        <v>476505</v>
      </c>
      <c r="Q14" s="174">
        <v>0</v>
      </c>
      <c r="R14" s="175">
        <v>0</v>
      </c>
      <c r="S14" s="174">
        <v>0</v>
      </c>
      <c r="T14" s="174">
        <v>31690.31</v>
      </c>
      <c r="U14" s="174">
        <v>2600</v>
      </c>
      <c r="V14" s="174">
        <v>7680</v>
      </c>
      <c r="W14" s="174">
        <v>0</v>
      </c>
      <c r="X14" s="174">
        <v>1369.83</v>
      </c>
      <c r="Y14" s="174">
        <f t="shared" si="0"/>
        <v>519845.14</v>
      </c>
    </row>
    <row r="15" spans="1:25" ht="12.75" customHeight="1">
      <c r="A15" s="170" t="s">
        <v>120</v>
      </c>
      <c r="B15" s="171">
        <f>Agosto!C195</f>
        <v>19523</v>
      </c>
      <c r="C15" s="171">
        <f>SUM(Agosto!G195:K195)</f>
        <v>10704</v>
      </c>
      <c r="D15" s="171">
        <f>SUM(Agosto!F195)</f>
        <v>516</v>
      </c>
      <c r="E15" s="171">
        <f>Agosto!D195</f>
        <v>3323</v>
      </c>
      <c r="F15" s="171">
        <f>Agosto!E195</f>
        <v>2878</v>
      </c>
      <c r="G15" s="171">
        <f>Agosto!L195</f>
        <v>17</v>
      </c>
      <c r="H15" s="171">
        <f>Agosto!M195</f>
        <v>35</v>
      </c>
      <c r="I15" s="171"/>
      <c r="J15" s="171"/>
      <c r="K15" s="173">
        <f t="shared" si="1"/>
        <v>292845</v>
      </c>
      <c r="L15" s="173"/>
      <c r="M15" s="43">
        <f>SUM(D15*12,C15*7.5)</f>
        <v>86472</v>
      </c>
      <c r="N15" s="43">
        <f t="shared" si="2"/>
        <v>2400</v>
      </c>
      <c r="O15" s="173">
        <f t="shared" si="3"/>
        <v>381717</v>
      </c>
      <c r="P15" s="174">
        <v>535755.5</v>
      </c>
      <c r="Q15" s="174">
        <v>0</v>
      </c>
      <c r="R15" s="175">
        <v>0</v>
      </c>
      <c r="S15" s="174">
        <v>0</v>
      </c>
      <c r="T15" s="174">
        <v>29903.02</v>
      </c>
      <c r="U15" s="174">
        <v>4950</v>
      </c>
      <c r="V15" s="174">
        <v>17510</v>
      </c>
      <c r="W15" s="174">
        <v>0</v>
      </c>
      <c r="X15" s="174">
        <v>3182.42</v>
      </c>
      <c r="Y15" s="174">
        <f t="shared" si="0"/>
        <v>591300.9400000001</v>
      </c>
    </row>
    <row r="16" spans="1:25" ht="12.75" customHeight="1">
      <c r="A16" s="170" t="s">
        <v>121</v>
      </c>
      <c r="B16" s="171">
        <f>Setembro!C190</f>
        <v>24533</v>
      </c>
      <c r="C16" s="171">
        <f>SUM(Setembro!G190:K190)</f>
        <v>19266</v>
      </c>
      <c r="D16" s="171">
        <f>SUM(Setembro!F190)</f>
        <v>2712</v>
      </c>
      <c r="E16" s="171">
        <f>Setembro!D190</f>
        <v>4477</v>
      </c>
      <c r="F16" s="171">
        <f>Setembro!E190</f>
        <v>3263</v>
      </c>
      <c r="G16" s="171">
        <f>Setembro!L190</f>
        <v>20</v>
      </c>
      <c r="H16" s="171">
        <f>Setembro!M190</f>
        <v>50</v>
      </c>
      <c r="I16" s="171"/>
      <c r="J16" s="171"/>
      <c r="K16" s="173">
        <f t="shared" si="1"/>
        <v>367995</v>
      </c>
      <c r="L16" s="173"/>
      <c r="M16" s="43">
        <f>SUM(D16*12,C16*7.5)</f>
        <v>177039</v>
      </c>
      <c r="N16" s="43">
        <f t="shared" si="2"/>
        <v>3000</v>
      </c>
      <c r="O16" s="173">
        <f t="shared" si="3"/>
        <v>548034</v>
      </c>
      <c r="P16" s="174">
        <v>521558</v>
      </c>
      <c r="Q16" s="174">
        <v>0</v>
      </c>
      <c r="R16" s="175">
        <v>0</v>
      </c>
      <c r="S16" s="174">
        <v>0</v>
      </c>
      <c r="T16" s="174">
        <v>32737.87</v>
      </c>
      <c r="U16" s="174">
        <v>4800</v>
      </c>
      <c r="V16" s="174">
        <v>17550</v>
      </c>
      <c r="W16" s="174">
        <v>0</v>
      </c>
      <c r="X16" s="174">
        <f>571+6.26+18+218.2</f>
        <v>813.46</v>
      </c>
      <c r="Y16" s="174">
        <f t="shared" si="0"/>
        <v>577459.33</v>
      </c>
    </row>
    <row r="17" spans="1:25" ht="14.25" customHeight="1">
      <c r="A17" s="170" t="s">
        <v>122</v>
      </c>
      <c r="B17" s="171">
        <f>Outubro!C196</f>
        <v>20790</v>
      </c>
      <c r="C17" s="171">
        <f>SUM(Outubro!G196:K196)</f>
        <v>12087</v>
      </c>
      <c r="D17" s="171">
        <f>SUM(Outubro!F196)</f>
        <v>1126</v>
      </c>
      <c r="E17" s="171">
        <v>3781</v>
      </c>
      <c r="F17" s="171">
        <f>Outubro!E196</f>
        <v>2963</v>
      </c>
      <c r="G17" s="171">
        <f>Outubro!L196</f>
        <v>22</v>
      </c>
      <c r="H17" s="171">
        <f>Outubro!M196</f>
        <v>34</v>
      </c>
      <c r="I17" s="171"/>
      <c r="J17" s="171"/>
      <c r="K17" s="173">
        <f t="shared" si="1"/>
        <v>311850</v>
      </c>
      <c r="L17" s="173"/>
      <c r="M17" s="43">
        <f>SUM(D17*12,C17*7.5)</f>
        <v>104164.5</v>
      </c>
      <c r="N17" s="43">
        <f t="shared" si="2"/>
        <v>2880</v>
      </c>
      <c r="O17" s="173">
        <f t="shared" si="3"/>
        <v>418894.5</v>
      </c>
      <c r="P17" s="174">
        <v>372281.5</v>
      </c>
      <c r="Q17" s="174">
        <v>0</v>
      </c>
      <c r="R17" s="175">
        <v>0</v>
      </c>
      <c r="S17" s="174">
        <v>0</v>
      </c>
      <c r="T17" s="174">
        <v>57316.16</v>
      </c>
      <c r="U17" s="174">
        <v>3200</v>
      </c>
      <c r="V17" s="174">
        <v>5000</v>
      </c>
      <c r="W17" s="174">
        <v>0</v>
      </c>
      <c r="X17" s="174">
        <f>968.66+31.2</f>
        <v>999.86</v>
      </c>
      <c r="Y17" s="174">
        <f t="shared" si="0"/>
        <v>438797.52</v>
      </c>
    </row>
    <row r="18" spans="1:25" ht="12.75" customHeight="1">
      <c r="A18" s="170" t="s">
        <v>123</v>
      </c>
      <c r="B18" s="171">
        <f>Novembro!C189</f>
        <v>21560</v>
      </c>
      <c r="C18" s="171">
        <f>SUM(Novembro!F189:J189)</f>
        <v>10898</v>
      </c>
      <c r="D18" s="172" t="s">
        <v>39</v>
      </c>
      <c r="E18" s="171">
        <v>3876</v>
      </c>
      <c r="F18" s="171">
        <f>Novembro!E189</f>
        <v>2797</v>
      </c>
      <c r="G18" s="171">
        <f>Novembro!K189</f>
        <v>15</v>
      </c>
      <c r="H18" s="171">
        <f>Novembro!L189</f>
        <v>35</v>
      </c>
      <c r="I18" s="171"/>
      <c r="J18" s="171"/>
      <c r="K18" s="173">
        <f t="shared" si="1"/>
        <v>323400</v>
      </c>
      <c r="L18" s="173"/>
      <c r="M18" s="173">
        <f>C18*7.5</f>
        <v>81735</v>
      </c>
      <c r="N18" s="43">
        <f t="shared" si="2"/>
        <v>2200</v>
      </c>
      <c r="O18" s="173">
        <f t="shared" si="3"/>
        <v>407335</v>
      </c>
      <c r="P18" s="174">
        <v>475549</v>
      </c>
      <c r="Q18" s="174">
        <v>0</v>
      </c>
      <c r="R18" s="175">
        <v>0</v>
      </c>
      <c r="S18" s="174">
        <v>0</v>
      </c>
      <c r="T18" s="174">
        <v>61454.56</v>
      </c>
      <c r="U18" s="174">
        <v>3600</v>
      </c>
      <c r="V18" s="174">
        <v>2000</v>
      </c>
      <c r="W18" s="174">
        <v>0</v>
      </c>
      <c r="X18" s="174">
        <v>2775.43</v>
      </c>
      <c r="Y18" s="174">
        <f t="shared" si="0"/>
        <v>545378.9900000001</v>
      </c>
    </row>
    <row r="19" spans="1:25" ht="12.75" customHeight="1">
      <c r="A19" s="170" t="s">
        <v>124</v>
      </c>
      <c r="B19" s="171">
        <f>Dezembro!C195</f>
        <v>22952</v>
      </c>
      <c r="C19" s="171">
        <f>SUM(Dezembro!F195:J195)</f>
        <v>10656</v>
      </c>
      <c r="D19" s="172" t="s">
        <v>39</v>
      </c>
      <c r="E19" s="171">
        <f>Dezembro!D195</f>
        <v>4362</v>
      </c>
      <c r="F19" s="171">
        <f>Dezembro!E195</f>
        <v>2109</v>
      </c>
      <c r="G19" s="171">
        <f>Dezembro!K195</f>
        <v>15</v>
      </c>
      <c r="H19" s="171">
        <f>Dezembro!L195</f>
        <v>28</v>
      </c>
      <c r="I19" s="171"/>
      <c r="J19" s="171"/>
      <c r="K19" s="173">
        <f t="shared" si="1"/>
        <v>344280</v>
      </c>
      <c r="L19" s="173"/>
      <c r="M19" s="173">
        <f>C19*7.5</f>
        <v>79920</v>
      </c>
      <c r="N19" s="43">
        <f t="shared" si="2"/>
        <v>2060</v>
      </c>
      <c r="O19" s="173">
        <f t="shared" si="3"/>
        <v>426260</v>
      </c>
      <c r="P19" s="174">
        <v>171839.5</v>
      </c>
      <c r="Q19" s="174">
        <v>0</v>
      </c>
      <c r="R19" s="175">
        <v>0</v>
      </c>
      <c r="S19" s="174">
        <v>0</v>
      </c>
      <c r="T19" s="174">
        <v>59615</v>
      </c>
      <c r="U19" s="174">
        <v>1950</v>
      </c>
      <c r="V19" s="174">
        <v>2000</v>
      </c>
      <c r="W19" s="174">
        <v>0</v>
      </c>
      <c r="X19" s="174">
        <v>3240.79</v>
      </c>
      <c r="Y19" s="174">
        <f t="shared" si="0"/>
        <v>238645.29</v>
      </c>
    </row>
    <row r="20" spans="1:27" s="180" customFormat="1" ht="12.75" customHeight="1">
      <c r="A20" s="178" t="s">
        <v>125</v>
      </c>
      <c r="B20" s="179">
        <f aca="true" t="shared" si="4" ref="B20:J20">SUM(B8:B19)</f>
        <v>295077</v>
      </c>
      <c r="C20" s="179">
        <f t="shared" si="4"/>
        <v>160157</v>
      </c>
      <c r="D20" s="179">
        <f t="shared" si="4"/>
        <v>4354</v>
      </c>
      <c r="E20" s="179">
        <f t="shared" si="4"/>
        <v>43831</v>
      </c>
      <c r="F20" s="179">
        <f t="shared" si="4"/>
        <v>28465</v>
      </c>
      <c r="G20" s="179">
        <f t="shared" si="4"/>
        <v>333</v>
      </c>
      <c r="H20" s="179">
        <f t="shared" si="4"/>
        <v>534</v>
      </c>
      <c r="I20" s="179">
        <f t="shared" si="4"/>
        <v>0</v>
      </c>
      <c r="J20" s="179">
        <f t="shared" si="4"/>
        <v>0</v>
      </c>
      <c r="K20" s="251">
        <f>SUM(O8:O19)</f>
        <v>5605510.5</v>
      </c>
      <c r="L20" s="251"/>
      <c r="M20" s="251"/>
      <c r="N20" s="251"/>
      <c r="O20" s="251"/>
      <c r="P20" s="174">
        <f>SUM(P8:P19)</f>
        <v>5433914</v>
      </c>
      <c r="Q20" s="174">
        <v>0</v>
      </c>
      <c r="R20" s="175">
        <f aca="true" t="shared" si="5" ref="R20:Y20">SUM(R8:R19)</f>
        <v>0</v>
      </c>
      <c r="S20" s="174">
        <f t="shared" si="5"/>
        <v>0</v>
      </c>
      <c r="T20" s="174">
        <f t="shared" si="5"/>
        <v>507978.38000000006</v>
      </c>
      <c r="U20" s="174">
        <f t="shared" si="5"/>
        <v>29925</v>
      </c>
      <c r="V20" s="174">
        <f t="shared" si="5"/>
        <v>186022.33000000002</v>
      </c>
      <c r="W20" s="174">
        <f t="shared" si="5"/>
        <v>0</v>
      </c>
      <c r="X20" s="174">
        <f t="shared" si="5"/>
        <v>43503.189999999995</v>
      </c>
      <c r="Y20" s="174">
        <f t="shared" si="5"/>
        <v>6201342.900000001</v>
      </c>
      <c r="AA20" s="181"/>
    </row>
    <row r="21" spans="1:25" s="180" customFormat="1" ht="12.75" customHeight="1">
      <c r="A21" s="149"/>
      <c r="B21" s="171">
        <f>Dezembro!C197</f>
        <v>0</v>
      </c>
      <c r="C21" s="171">
        <f>SUM(Dezembro!E197:I197)</f>
        <v>0</v>
      </c>
      <c r="D21" s="171"/>
      <c r="E21" s="171"/>
      <c r="F21" s="171">
        <f>Dezembro!D197</f>
        <v>0</v>
      </c>
      <c r="G21" s="171">
        <f>H193</f>
        <v>0</v>
      </c>
      <c r="H21" s="182"/>
      <c r="I21" s="182"/>
      <c r="J21" s="182"/>
      <c r="K21" s="251"/>
      <c r="L21" s="251"/>
      <c r="M21" s="251"/>
      <c r="N21" s="251"/>
      <c r="O21" s="251"/>
      <c r="P21" s="183"/>
      <c r="Q21" s="183"/>
      <c r="R21" s="183"/>
      <c r="S21" s="183"/>
      <c r="T21" s="183"/>
      <c r="U21" s="183"/>
      <c r="V21" s="183"/>
      <c r="W21" s="183"/>
      <c r="X21" s="183"/>
      <c r="Y21" s="183"/>
    </row>
    <row r="22" spans="1:25" s="180" customFormat="1" ht="12.75" customHeight="1">
      <c r="A22" s="178" t="s">
        <v>126</v>
      </c>
      <c r="B22" s="252" t="s">
        <v>127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184">
        <f aca="true" t="shared" si="6" ref="P22:X22">(P20*$Y22)/$Y20</f>
        <v>0.8762479494562377</v>
      </c>
      <c r="Q22" s="184">
        <f t="shared" si="6"/>
        <v>0</v>
      </c>
      <c r="R22" s="184">
        <f t="shared" si="6"/>
        <v>0</v>
      </c>
      <c r="S22" s="184">
        <f t="shared" si="6"/>
        <v>0</v>
      </c>
      <c r="T22" s="184">
        <f t="shared" si="6"/>
        <v>0.08191425441092766</v>
      </c>
      <c r="U22" s="184">
        <f t="shared" si="6"/>
        <v>0.0048255677008281535</v>
      </c>
      <c r="V22" s="184">
        <f t="shared" si="6"/>
        <v>0.02999710433686871</v>
      </c>
      <c r="W22" s="184">
        <f t="shared" si="6"/>
        <v>0</v>
      </c>
      <c r="X22" s="184">
        <f t="shared" si="6"/>
        <v>0.0070151240951375204</v>
      </c>
      <c r="Y22" s="185">
        <v>1</v>
      </c>
    </row>
    <row r="23" spans="1:25" s="180" customFormat="1" ht="12.75" customHeight="1">
      <c r="A23" s="253" t="s">
        <v>128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>
        <f>SUM(P8:P20)</f>
        <v>10867828</v>
      </c>
      <c r="Q23" s="253"/>
      <c r="R23" s="253"/>
      <c r="S23" s="253"/>
      <c r="T23" s="253">
        <f>SUM(T20:T20)</f>
        <v>507978.38000000006</v>
      </c>
      <c r="U23" s="253">
        <f>SUM(U21:U21)</f>
        <v>0</v>
      </c>
      <c r="V23" s="253"/>
      <c r="W23" s="253"/>
      <c r="X23" s="253"/>
      <c r="Y23" s="186"/>
    </row>
    <row r="24" spans="1:24" s="190" customFormat="1" ht="22.5" customHeight="1">
      <c r="A24" s="187" t="s">
        <v>129</v>
      </c>
      <c r="B24" s="188" t="s">
        <v>130</v>
      </c>
      <c r="C24" s="189"/>
      <c r="D24" s="188"/>
      <c r="E24" s="188"/>
      <c r="F24" s="188" t="s">
        <v>131</v>
      </c>
      <c r="G24" s="189" t="s">
        <v>132</v>
      </c>
      <c r="H24" s="189" t="s">
        <v>133</v>
      </c>
      <c r="I24" s="189" t="s">
        <v>94</v>
      </c>
      <c r="J24" s="254" t="s">
        <v>134</v>
      </c>
      <c r="K24" s="254"/>
      <c r="L24" s="189" t="s">
        <v>135</v>
      </c>
      <c r="M24" s="189" t="s">
        <v>136</v>
      </c>
      <c r="N24" s="189"/>
      <c r="O24" s="188" t="s">
        <v>137</v>
      </c>
      <c r="P24" s="189" t="s">
        <v>138</v>
      </c>
      <c r="Q24" s="189" t="s">
        <v>139</v>
      </c>
      <c r="R24" s="189" t="s">
        <v>140</v>
      </c>
      <c r="S24" s="189" t="s">
        <v>141</v>
      </c>
      <c r="T24" s="189" t="s">
        <v>142</v>
      </c>
      <c r="U24" s="189" t="s">
        <v>143</v>
      </c>
      <c r="V24" s="189" t="s">
        <v>144</v>
      </c>
      <c r="W24" s="189" t="s">
        <v>145</v>
      </c>
      <c r="X24" s="189" t="s">
        <v>146</v>
      </c>
    </row>
    <row r="25" spans="1:25" s="191" customFormat="1" ht="11.25" customHeight="1">
      <c r="A25" s="187"/>
      <c r="B25" s="188"/>
      <c r="C25" s="188"/>
      <c r="D25" s="188"/>
      <c r="E25" s="188"/>
      <c r="F25" s="188"/>
      <c r="G25" s="189"/>
      <c r="H25" s="189"/>
      <c r="I25" s="189"/>
      <c r="J25" s="248"/>
      <c r="K25" s="248"/>
      <c r="L25" s="189" t="s">
        <v>147</v>
      </c>
      <c r="M25" s="189"/>
      <c r="N25" s="189"/>
      <c r="O25" s="188" t="s">
        <v>148</v>
      </c>
      <c r="P25" s="189" t="s">
        <v>149</v>
      </c>
      <c r="Q25" s="189" t="s">
        <v>148</v>
      </c>
      <c r="R25" s="189" t="s">
        <v>148</v>
      </c>
      <c r="S25" s="189" t="s">
        <v>149</v>
      </c>
      <c r="T25" s="189" t="s">
        <v>148</v>
      </c>
      <c r="U25" s="189" t="s">
        <v>148</v>
      </c>
      <c r="V25" s="189" t="s">
        <v>148</v>
      </c>
      <c r="W25" s="189" t="s">
        <v>148</v>
      </c>
      <c r="X25" s="189" t="s">
        <v>148</v>
      </c>
      <c r="Y25" s="190"/>
    </row>
    <row r="26" spans="1:25" s="177" customFormat="1" ht="11.25" customHeight="1">
      <c r="A26" s="192">
        <v>2002</v>
      </c>
      <c r="B26" s="193">
        <v>162142</v>
      </c>
      <c r="C26" s="193"/>
      <c r="D26" s="193"/>
      <c r="E26" s="193"/>
      <c r="F26" s="193">
        <v>28177</v>
      </c>
      <c r="G26" s="193">
        <v>557</v>
      </c>
      <c r="H26" s="193">
        <v>25444</v>
      </c>
      <c r="I26" s="194">
        <v>1004</v>
      </c>
      <c r="J26" s="249">
        <v>4278</v>
      </c>
      <c r="K26" s="249"/>
      <c r="L26" s="195">
        <v>762799.02</v>
      </c>
      <c r="M26" s="195"/>
      <c r="N26" s="195"/>
      <c r="O26" s="195">
        <v>1310.25</v>
      </c>
      <c r="P26" s="195">
        <v>42652.5</v>
      </c>
      <c r="Q26" s="196">
        <v>2387</v>
      </c>
      <c r="R26" s="196">
        <v>169637.64</v>
      </c>
      <c r="S26" s="196">
        <v>5598</v>
      </c>
      <c r="T26" s="196">
        <v>11245</v>
      </c>
      <c r="U26" s="196">
        <v>0</v>
      </c>
      <c r="V26" s="196">
        <v>2720</v>
      </c>
      <c r="W26" s="196">
        <v>511.7</v>
      </c>
      <c r="X26" s="196">
        <f aca="true" t="shared" si="7" ref="X26:X35">SUM(J26:W26)</f>
        <v>1003139.11</v>
      </c>
      <c r="Y26" s="197"/>
    </row>
    <row r="27" spans="1:25" s="177" customFormat="1" ht="11.25" customHeight="1">
      <c r="A27" s="192">
        <v>2003</v>
      </c>
      <c r="B27" s="193">
        <v>205045</v>
      </c>
      <c r="C27" s="193"/>
      <c r="D27" s="193"/>
      <c r="E27" s="193"/>
      <c r="F27" s="193">
        <v>28779</v>
      </c>
      <c r="G27" s="193">
        <v>825</v>
      </c>
      <c r="H27" s="193">
        <v>31454</v>
      </c>
      <c r="I27" s="194">
        <v>913</v>
      </c>
      <c r="J27" s="249">
        <v>4590</v>
      </c>
      <c r="K27" s="249"/>
      <c r="L27" s="195">
        <v>962904.16</v>
      </c>
      <c r="M27" s="195"/>
      <c r="N27" s="195"/>
      <c r="O27" s="195">
        <v>1158.6</v>
      </c>
      <c r="P27" s="195">
        <v>51191.5</v>
      </c>
      <c r="Q27" s="196">
        <v>407</v>
      </c>
      <c r="R27" s="196">
        <v>251831.09</v>
      </c>
      <c r="S27" s="196">
        <v>6650</v>
      </c>
      <c r="T27" s="196">
        <v>26500</v>
      </c>
      <c r="U27" s="196">
        <v>0</v>
      </c>
      <c r="V27" s="196">
        <v>730</v>
      </c>
      <c r="W27" s="196">
        <v>2516.51</v>
      </c>
      <c r="X27" s="196">
        <f t="shared" si="7"/>
        <v>1308478.86</v>
      </c>
      <c r="Y27" s="197"/>
    </row>
    <row r="28" spans="1:25" s="177" customFormat="1" ht="11.25" customHeight="1">
      <c r="A28" s="198">
        <v>2004</v>
      </c>
      <c r="B28" s="199">
        <v>262923</v>
      </c>
      <c r="C28" s="199"/>
      <c r="D28" s="199"/>
      <c r="E28" s="199"/>
      <c r="F28" s="199">
        <v>32952</v>
      </c>
      <c r="G28" s="199">
        <v>998</v>
      </c>
      <c r="H28" s="193">
        <v>38055</v>
      </c>
      <c r="I28" s="194">
        <v>410</v>
      </c>
      <c r="J28" s="249">
        <v>4360</v>
      </c>
      <c r="K28" s="249"/>
      <c r="L28" s="195">
        <v>1218032</v>
      </c>
      <c r="M28" s="195"/>
      <c r="N28" s="195"/>
      <c r="O28" s="195">
        <v>3130.2</v>
      </c>
      <c r="P28" s="195">
        <v>45913</v>
      </c>
      <c r="Q28" s="196">
        <v>2338</v>
      </c>
      <c r="R28" s="196">
        <v>306904.54</v>
      </c>
      <c r="S28" s="196">
        <v>16825</v>
      </c>
      <c r="T28" s="196">
        <v>33150</v>
      </c>
      <c r="U28" s="196">
        <v>0</v>
      </c>
      <c r="V28" s="196">
        <v>345.75</v>
      </c>
      <c r="W28" s="196">
        <v>0</v>
      </c>
      <c r="X28" s="196">
        <f t="shared" si="7"/>
        <v>1630998.49</v>
      </c>
      <c r="Y28" s="197"/>
    </row>
    <row r="29" spans="1:25" s="177" customFormat="1" ht="11.25" customHeight="1">
      <c r="A29" s="198">
        <v>2005</v>
      </c>
      <c r="B29" s="199">
        <v>259958</v>
      </c>
      <c r="C29" s="199"/>
      <c r="D29" s="199"/>
      <c r="E29" s="199"/>
      <c r="F29" s="199">
        <v>34815</v>
      </c>
      <c r="G29" s="199">
        <v>1037</v>
      </c>
      <c r="H29" s="193">
        <v>41562</v>
      </c>
      <c r="I29" s="194">
        <v>391</v>
      </c>
      <c r="J29" s="249">
        <v>4117</v>
      </c>
      <c r="K29" s="249"/>
      <c r="L29" s="195">
        <v>1219890</v>
      </c>
      <c r="M29" s="195"/>
      <c r="N29" s="195"/>
      <c r="O29" s="195">
        <v>956.5</v>
      </c>
      <c r="P29" s="195">
        <v>49935</v>
      </c>
      <c r="Q29" s="196">
        <v>1731</v>
      </c>
      <c r="R29" s="196">
        <v>294517.3</v>
      </c>
      <c r="S29" s="196">
        <v>9890</v>
      </c>
      <c r="T29" s="196">
        <v>23453.1</v>
      </c>
      <c r="U29" s="196">
        <v>16</v>
      </c>
      <c r="V29" s="196">
        <v>192.75</v>
      </c>
      <c r="W29" s="196">
        <v>0</v>
      </c>
      <c r="X29" s="196">
        <f t="shared" si="7"/>
        <v>1604698.6500000001</v>
      </c>
      <c r="Y29" s="197"/>
    </row>
    <row r="30" spans="1:25" s="177" customFormat="1" ht="11.25" customHeight="1">
      <c r="A30" s="192">
        <v>2006</v>
      </c>
      <c r="B30" s="193">
        <v>268624</v>
      </c>
      <c r="C30" s="193"/>
      <c r="D30" s="193"/>
      <c r="E30" s="193"/>
      <c r="F30" s="193">
        <v>32440</v>
      </c>
      <c r="G30" s="193">
        <v>1089</v>
      </c>
      <c r="H30" s="193">
        <v>47317</v>
      </c>
      <c r="I30" s="193">
        <v>381</v>
      </c>
      <c r="J30" s="246">
        <v>3570</v>
      </c>
      <c r="K30" s="246"/>
      <c r="L30" s="195">
        <v>1298446.5</v>
      </c>
      <c r="M30" s="195"/>
      <c r="N30" s="195"/>
      <c r="O30" s="195">
        <v>640.5</v>
      </c>
      <c r="P30" s="195">
        <v>50510.5</v>
      </c>
      <c r="Q30" s="195">
        <v>1923.68</v>
      </c>
      <c r="R30" s="196">
        <v>212342.12</v>
      </c>
      <c r="S30" s="195">
        <v>19380</v>
      </c>
      <c r="T30" s="195">
        <v>38626.06</v>
      </c>
      <c r="U30" s="195">
        <v>108</v>
      </c>
      <c r="V30" s="195">
        <v>0</v>
      </c>
      <c r="W30" s="195">
        <v>0</v>
      </c>
      <c r="X30" s="196">
        <f t="shared" si="7"/>
        <v>1625547.3599999999</v>
      </c>
      <c r="Y30" s="197"/>
    </row>
    <row r="31" spans="1:25" s="177" customFormat="1" ht="11.25" customHeight="1">
      <c r="A31" s="192">
        <v>2007</v>
      </c>
      <c r="B31" s="193">
        <v>300942</v>
      </c>
      <c r="C31" s="193"/>
      <c r="D31" s="193"/>
      <c r="E31" s="193"/>
      <c r="F31" s="193">
        <v>48154</v>
      </c>
      <c r="G31" s="193">
        <v>983</v>
      </c>
      <c r="H31" s="193">
        <v>53353</v>
      </c>
      <c r="I31" s="193">
        <v>555</v>
      </c>
      <c r="J31" s="246">
        <v>794</v>
      </c>
      <c r="K31" s="246"/>
      <c r="L31" s="195">
        <v>1480199</v>
      </c>
      <c r="M31" s="195"/>
      <c r="N31" s="195"/>
      <c r="O31" s="195">
        <v>774.2</v>
      </c>
      <c r="P31" s="195">
        <v>85088</v>
      </c>
      <c r="Q31" s="195">
        <v>3171.75</v>
      </c>
      <c r="R31" s="196">
        <v>183762.65</v>
      </c>
      <c r="S31" s="195">
        <v>19745</v>
      </c>
      <c r="T31" s="195">
        <v>42240.53</v>
      </c>
      <c r="U31" s="195">
        <v>44</v>
      </c>
      <c r="V31" s="195">
        <v>0</v>
      </c>
      <c r="W31" s="195">
        <v>10</v>
      </c>
      <c r="X31" s="196">
        <f t="shared" si="7"/>
        <v>1815829.13</v>
      </c>
      <c r="Y31" s="197"/>
    </row>
    <row r="32" spans="1:25" s="177" customFormat="1" ht="11.25" customHeight="1">
      <c r="A32" s="192">
        <v>2008</v>
      </c>
      <c r="B32" s="200">
        <v>299708</v>
      </c>
      <c r="C32" s="200"/>
      <c r="D32" s="200"/>
      <c r="E32" s="200"/>
      <c r="F32" s="200">
        <v>39034</v>
      </c>
      <c r="G32" s="200">
        <v>791</v>
      </c>
      <c r="H32" s="200">
        <v>44068</v>
      </c>
      <c r="I32" s="200">
        <v>426</v>
      </c>
      <c r="J32" s="247">
        <v>1102</v>
      </c>
      <c r="K32" s="247"/>
      <c r="L32" s="196">
        <v>1467719</v>
      </c>
      <c r="M32" s="196"/>
      <c r="N32" s="196"/>
      <c r="O32" s="196">
        <v>1846.19</v>
      </c>
      <c r="P32" s="196">
        <v>77961</v>
      </c>
      <c r="Q32" s="196">
        <v>15533</v>
      </c>
      <c r="R32" s="196">
        <v>166426.51</v>
      </c>
      <c r="S32" s="196">
        <v>25805</v>
      </c>
      <c r="T32" s="196">
        <v>35062.05</v>
      </c>
      <c r="U32" s="196">
        <v>0</v>
      </c>
      <c r="V32" s="196">
        <v>0</v>
      </c>
      <c r="W32" s="196">
        <v>0</v>
      </c>
      <c r="X32" s="196">
        <f t="shared" si="7"/>
        <v>1791454.75</v>
      </c>
      <c r="Y32" s="197"/>
    </row>
    <row r="33" spans="1:25" s="177" customFormat="1" ht="11.25" customHeight="1">
      <c r="A33" s="192">
        <v>2009</v>
      </c>
      <c r="B33" s="200">
        <v>364914</v>
      </c>
      <c r="C33" s="200"/>
      <c r="D33" s="200"/>
      <c r="E33" s="200"/>
      <c r="F33" s="200">
        <v>57871</v>
      </c>
      <c r="G33" s="200">
        <v>464</v>
      </c>
      <c r="H33" s="200">
        <v>51633</v>
      </c>
      <c r="I33" s="200">
        <v>546</v>
      </c>
      <c r="J33" s="247" t="s">
        <v>150</v>
      </c>
      <c r="K33" s="247"/>
      <c r="L33" s="196">
        <v>2079706</v>
      </c>
      <c r="M33" s="196"/>
      <c r="N33" s="196"/>
      <c r="O33" s="196">
        <v>1175</v>
      </c>
      <c r="P33" s="196">
        <v>82325</v>
      </c>
      <c r="Q33" s="196">
        <v>5395</v>
      </c>
      <c r="R33" s="196">
        <v>202328.82</v>
      </c>
      <c r="S33" s="196">
        <v>35551</v>
      </c>
      <c r="T33" s="196">
        <v>75458.24</v>
      </c>
      <c r="U33" s="196">
        <v>0</v>
      </c>
      <c r="V33" s="196">
        <v>0</v>
      </c>
      <c r="W33" s="196">
        <v>0</v>
      </c>
      <c r="X33" s="196">
        <f t="shared" si="7"/>
        <v>2481939.06</v>
      </c>
      <c r="Y33" s="197"/>
    </row>
    <row r="34" spans="1:25" s="177" customFormat="1" ht="11.25" customHeight="1">
      <c r="A34" s="192">
        <v>2010</v>
      </c>
      <c r="B34" s="201">
        <v>397643</v>
      </c>
      <c r="C34" s="201"/>
      <c r="D34" s="201"/>
      <c r="E34" s="201"/>
      <c r="F34" s="201">
        <v>78928</v>
      </c>
      <c r="G34" s="201">
        <v>382</v>
      </c>
      <c r="H34" s="201">
        <v>51938</v>
      </c>
      <c r="I34" s="201">
        <v>551</v>
      </c>
      <c r="J34" s="245" t="s">
        <v>39</v>
      </c>
      <c r="K34" s="245"/>
      <c r="L34" s="195">
        <v>2232187.38</v>
      </c>
      <c r="M34" s="195"/>
      <c r="N34" s="195"/>
      <c r="O34" s="195">
        <v>1937.6</v>
      </c>
      <c r="P34" s="195">
        <v>71837.94</v>
      </c>
      <c r="Q34" s="195">
        <v>6721.6</v>
      </c>
      <c r="R34" s="195">
        <v>214540.74</v>
      </c>
      <c r="S34" s="195">
        <v>39292</v>
      </c>
      <c r="T34" s="195">
        <v>52579.64</v>
      </c>
      <c r="U34" s="195">
        <v>0</v>
      </c>
      <c r="V34" s="195">
        <v>0</v>
      </c>
      <c r="W34" s="195">
        <v>0</v>
      </c>
      <c r="X34" s="196">
        <f t="shared" si="7"/>
        <v>2619096.9</v>
      </c>
      <c r="Y34" s="197"/>
    </row>
    <row r="35" spans="1:25" s="177" customFormat="1" ht="11.25" customHeight="1">
      <c r="A35" s="192">
        <v>2011</v>
      </c>
      <c r="B35" s="201">
        <v>513014</v>
      </c>
      <c r="C35" s="201"/>
      <c r="D35" s="201"/>
      <c r="E35" s="201"/>
      <c r="F35" s="201">
        <v>76800</v>
      </c>
      <c r="G35" s="201">
        <v>288</v>
      </c>
      <c r="H35" s="201">
        <v>56383</v>
      </c>
      <c r="I35" s="201">
        <v>674</v>
      </c>
      <c r="J35" s="245" t="s">
        <v>39</v>
      </c>
      <c r="K35" s="245"/>
      <c r="L35" s="195">
        <v>2966080</v>
      </c>
      <c r="M35" s="195"/>
      <c r="N35" s="195"/>
      <c r="O35" s="195">
        <v>1362.95</v>
      </c>
      <c r="P35" s="195">
        <v>55800</v>
      </c>
      <c r="Q35" s="195">
        <v>1224</v>
      </c>
      <c r="R35" s="195">
        <v>332083.8</v>
      </c>
      <c r="S35" s="195">
        <v>17326</v>
      </c>
      <c r="T35" s="195">
        <v>24520.67</v>
      </c>
      <c r="U35" s="195">
        <v>0</v>
      </c>
      <c r="V35" s="195">
        <v>0</v>
      </c>
      <c r="W35" s="195">
        <v>59086.5</v>
      </c>
      <c r="X35" s="196">
        <f t="shared" si="7"/>
        <v>3457483.92</v>
      </c>
      <c r="Y35" s="203"/>
    </row>
    <row r="36" spans="1:25" s="177" customFormat="1" ht="11.25" customHeight="1">
      <c r="A36" s="192">
        <v>2012</v>
      </c>
      <c r="B36" s="201">
        <v>554789</v>
      </c>
      <c r="C36" s="201"/>
      <c r="D36" s="201"/>
      <c r="E36" s="201"/>
      <c r="F36" s="201">
        <v>72373</v>
      </c>
      <c r="G36" s="201">
        <v>143</v>
      </c>
      <c r="H36" s="201">
        <v>47778</v>
      </c>
      <c r="I36" s="201">
        <v>839</v>
      </c>
      <c r="J36" s="245" t="s">
        <v>39</v>
      </c>
      <c r="K36" s="245"/>
      <c r="L36" s="195">
        <v>3587352.35</v>
      </c>
      <c r="M36" s="195"/>
      <c r="N36" s="195"/>
      <c r="O36" s="195">
        <v>345.35</v>
      </c>
      <c r="P36" s="195">
        <v>50543</v>
      </c>
      <c r="Q36" s="195">
        <v>1140</v>
      </c>
      <c r="R36" s="195">
        <v>410233.7</v>
      </c>
      <c r="S36" s="195">
        <v>24410</v>
      </c>
      <c r="T36" s="195">
        <v>55426.39</v>
      </c>
      <c r="U36" s="195">
        <v>0</v>
      </c>
      <c r="V36" s="195">
        <v>0</v>
      </c>
      <c r="W36" s="195">
        <v>111656.53</v>
      </c>
      <c r="X36" s="196">
        <f>SUM(L36:W36)</f>
        <v>4241107.32</v>
      </c>
      <c r="Y36" s="203"/>
    </row>
    <row r="37" spans="1:25" s="177" customFormat="1" ht="11.25" customHeight="1">
      <c r="A37" s="192">
        <v>2013</v>
      </c>
      <c r="B37" s="201">
        <v>601194</v>
      </c>
      <c r="C37" s="201"/>
      <c r="D37" s="201"/>
      <c r="E37" s="201"/>
      <c r="F37" s="201">
        <v>92737</v>
      </c>
      <c r="G37" s="201">
        <v>19</v>
      </c>
      <c r="H37" s="201">
        <v>43475</v>
      </c>
      <c r="I37" s="201">
        <v>1045</v>
      </c>
      <c r="J37" s="245" t="s">
        <v>39</v>
      </c>
      <c r="K37" s="245"/>
      <c r="L37" s="195">
        <v>4147411.95</v>
      </c>
      <c r="M37" s="195"/>
      <c r="N37" s="195"/>
      <c r="O37" s="195">
        <v>134.45</v>
      </c>
      <c r="P37" s="195">
        <v>14132</v>
      </c>
      <c r="Q37" s="195">
        <v>664</v>
      </c>
      <c r="R37" s="195">
        <v>606210.08</v>
      </c>
      <c r="S37" s="195">
        <v>23500</v>
      </c>
      <c r="T37" s="195">
        <v>8129.55</v>
      </c>
      <c r="U37" s="195">
        <v>0</v>
      </c>
      <c r="V37" s="195">
        <v>0</v>
      </c>
      <c r="W37" s="195">
        <v>100862.83</v>
      </c>
      <c r="X37" s="196">
        <f>SUM(L37:W37)</f>
        <v>4901044.86</v>
      </c>
      <c r="Y37" s="203"/>
    </row>
    <row r="38" spans="1:25" s="177" customFormat="1" ht="11.25" customHeight="1">
      <c r="A38" s="192">
        <v>2014</v>
      </c>
      <c r="B38" s="201">
        <v>634285</v>
      </c>
      <c r="C38" s="201"/>
      <c r="D38" s="201"/>
      <c r="E38" s="201"/>
      <c r="F38" s="201">
        <v>93104</v>
      </c>
      <c r="G38" s="201">
        <v>12</v>
      </c>
      <c r="H38" s="201">
        <v>14448</v>
      </c>
      <c r="I38" s="201">
        <v>273</v>
      </c>
      <c r="J38" s="245" t="s">
        <v>39</v>
      </c>
      <c r="K38" s="245"/>
      <c r="L38" s="195">
        <v>4215876.3</v>
      </c>
      <c r="M38" s="195"/>
      <c r="N38" s="195"/>
      <c r="O38" s="195">
        <v>35.15</v>
      </c>
      <c r="P38" s="195">
        <v>0</v>
      </c>
      <c r="Q38" s="195">
        <v>109</v>
      </c>
      <c r="R38" s="195">
        <v>584446.86</v>
      </c>
      <c r="S38" s="195">
        <v>30167</v>
      </c>
      <c r="T38" s="195">
        <v>56868.18</v>
      </c>
      <c r="U38" s="195">
        <v>0</v>
      </c>
      <c r="V38" s="195">
        <v>0</v>
      </c>
      <c r="W38" s="195">
        <v>16844.23</v>
      </c>
      <c r="X38" s="196">
        <f>SUM(L38:W38)</f>
        <v>4904346.720000001</v>
      </c>
      <c r="Y38" s="203"/>
    </row>
    <row r="39" spans="1:25" s="177" customFormat="1" ht="11.25" customHeight="1">
      <c r="A39" s="192">
        <v>2015</v>
      </c>
      <c r="B39" s="201">
        <v>679324</v>
      </c>
      <c r="C39" s="201" t="s">
        <v>39</v>
      </c>
      <c r="D39" s="201">
        <v>2030</v>
      </c>
      <c r="E39" s="201"/>
      <c r="F39" s="201">
        <v>110566</v>
      </c>
      <c r="G39" s="201">
        <v>12</v>
      </c>
      <c r="H39" s="201">
        <v>14448</v>
      </c>
      <c r="I39" s="201">
        <v>273</v>
      </c>
      <c r="J39" s="245" t="s">
        <v>39</v>
      </c>
      <c r="K39" s="245"/>
      <c r="L39" s="195">
        <v>5479892.11</v>
      </c>
      <c r="M39" s="195"/>
      <c r="N39" s="195"/>
      <c r="O39" s="195">
        <v>33.9</v>
      </c>
      <c r="P39" s="195">
        <v>0</v>
      </c>
      <c r="Q39" s="195">
        <v>0</v>
      </c>
      <c r="R39" s="195">
        <v>310846.98</v>
      </c>
      <c r="S39" s="195">
        <v>29036</v>
      </c>
      <c r="T39" s="195">
        <v>35649.23</v>
      </c>
      <c r="U39" s="195">
        <v>0</v>
      </c>
      <c r="V39" s="195">
        <v>0</v>
      </c>
      <c r="W39" s="195">
        <v>89487.82</v>
      </c>
      <c r="X39" s="196">
        <f>SUM(L39:W39)</f>
        <v>5944946.040000001</v>
      </c>
      <c r="Y39" s="203"/>
    </row>
    <row r="40" spans="1:25" s="177" customFormat="1" ht="11.25" customHeight="1">
      <c r="A40" s="192">
        <v>2016</v>
      </c>
      <c r="B40" s="201">
        <v>568395</v>
      </c>
      <c r="C40" s="201">
        <v>126291</v>
      </c>
      <c r="D40" s="201"/>
      <c r="E40" s="201"/>
      <c r="F40" s="201">
        <v>55754</v>
      </c>
      <c r="G40" s="201"/>
      <c r="H40" s="201"/>
      <c r="I40" s="201"/>
      <c r="J40" s="202"/>
      <c r="K40" s="202" t="s">
        <v>39</v>
      </c>
      <c r="L40" s="195"/>
      <c r="M40" s="195"/>
      <c r="N40" s="195"/>
      <c r="O40" s="195">
        <v>4864456.25</v>
      </c>
      <c r="P40" s="195">
        <v>72.8</v>
      </c>
      <c r="Q40" s="195"/>
      <c r="R40" s="195">
        <v>421847.22</v>
      </c>
      <c r="S40" s="195">
        <v>30723</v>
      </c>
      <c r="T40" s="195">
        <v>208555.87</v>
      </c>
      <c r="U40" s="195"/>
      <c r="V40" s="195"/>
      <c r="W40" s="195">
        <v>22081.16</v>
      </c>
      <c r="X40" s="196"/>
      <c r="Y40" s="203"/>
    </row>
    <row r="41" spans="1:25" ht="12.75" customHeight="1">
      <c r="A41" s="204" t="s">
        <v>151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6"/>
      <c r="L41" s="206"/>
      <c r="M41" s="206"/>
      <c r="N41" s="206"/>
      <c r="O41" s="205"/>
      <c r="P41" s="205"/>
      <c r="Q41" s="207"/>
      <c r="R41" s="207"/>
      <c r="S41" s="207"/>
      <c r="T41" s="207"/>
      <c r="U41" s="207"/>
      <c r="V41" s="207"/>
      <c r="W41" s="207"/>
      <c r="X41" s="208"/>
      <c r="Y41" s="209"/>
    </row>
    <row r="42" spans="1:25" ht="12.75" customHeight="1">
      <c r="A42" s="204" t="s">
        <v>152</v>
      </c>
      <c r="B42" s="210"/>
      <c r="C42" s="210"/>
      <c r="D42" s="210"/>
      <c r="E42" s="210"/>
      <c r="F42" s="210"/>
      <c r="G42" s="210"/>
      <c r="H42" s="211"/>
      <c r="I42" s="210"/>
      <c r="J42" s="211"/>
      <c r="K42" s="212"/>
      <c r="L42" s="212"/>
      <c r="M42" s="212"/>
      <c r="N42" s="212"/>
      <c r="O42" s="210"/>
      <c r="P42" s="210"/>
      <c r="Q42" s="213"/>
      <c r="R42" s="213"/>
      <c r="S42" s="213"/>
      <c r="T42" s="213"/>
      <c r="U42" s="213"/>
      <c r="V42" s="213"/>
      <c r="W42" s="213"/>
      <c r="X42" s="214"/>
      <c r="Y42" s="209"/>
    </row>
    <row r="43" spans="1:25" ht="12.75" customHeight="1">
      <c r="A43" s="204"/>
      <c r="B43" s="210"/>
      <c r="C43" s="210"/>
      <c r="D43" s="210"/>
      <c r="E43" s="210"/>
      <c r="F43" s="210"/>
      <c r="G43" s="210"/>
      <c r="H43" s="211"/>
      <c r="I43" s="210"/>
      <c r="J43" s="211"/>
      <c r="K43" s="212"/>
      <c r="L43" s="212"/>
      <c r="M43" s="212"/>
      <c r="N43" s="212"/>
      <c r="O43" s="210"/>
      <c r="P43" s="210"/>
      <c r="Q43" s="213"/>
      <c r="R43" s="213"/>
      <c r="S43" s="213"/>
      <c r="T43" s="213"/>
      <c r="U43" s="213"/>
      <c r="V43" s="213"/>
      <c r="W43" s="213"/>
      <c r="X43" s="214"/>
      <c r="Y43" s="209"/>
    </row>
    <row r="44" spans="1:25" ht="12.75" customHeight="1">
      <c r="A44" s="204"/>
      <c r="B44" s="210"/>
      <c r="C44" s="210"/>
      <c r="D44" s="210"/>
      <c r="E44" s="210"/>
      <c r="F44" s="210"/>
      <c r="G44" s="210"/>
      <c r="H44" s="211"/>
      <c r="I44" s="210"/>
      <c r="J44" s="211"/>
      <c r="K44" s="212"/>
      <c r="L44" s="212"/>
      <c r="M44" s="212"/>
      <c r="N44" s="212"/>
      <c r="O44" s="210"/>
      <c r="P44" s="210"/>
      <c r="Q44" s="213"/>
      <c r="R44" s="213"/>
      <c r="S44" s="213"/>
      <c r="T44" s="213"/>
      <c r="U44" s="213"/>
      <c r="V44" s="213"/>
      <c r="W44" s="213"/>
      <c r="X44" s="214"/>
      <c r="Y44" s="209"/>
    </row>
    <row r="45" spans="1:24" ht="12.75" customHeight="1">
      <c r="A45" s="204"/>
      <c r="B45" s="210"/>
      <c r="C45" s="210"/>
      <c r="D45" s="210"/>
      <c r="E45" s="210"/>
      <c r="F45" s="210"/>
      <c r="G45" s="210"/>
      <c r="H45" s="211"/>
      <c r="I45" s="210"/>
      <c r="J45" s="211"/>
      <c r="K45" s="210"/>
      <c r="L45" s="210"/>
      <c r="M45" s="210"/>
      <c r="N45" s="210"/>
      <c r="O45" s="210"/>
      <c r="P45" s="210"/>
      <c r="Q45" s="213"/>
      <c r="R45" s="213"/>
      <c r="S45" s="213"/>
      <c r="T45" s="213"/>
      <c r="U45" s="213"/>
      <c r="V45" s="213"/>
      <c r="W45" s="213"/>
      <c r="X45" s="214"/>
    </row>
    <row r="46" spans="1:24" ht="12.75" customHeight="1">
      <c r="A46" s="215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7"/>
      <c r="R46" s="217"/>
      <c r="S46" s="217"/>
      <c r="T46" s="217"/>
      <c r="U46" s="217"/>
      <c r="V46" s="217"/>
      <c r="W46" s="217"/>
      <c r="X46" s="218"/>
    </row>
  </sheetData>
  <sheetProtection selectLockedCells="1" selectUnlockedCells="1"/>
  <mergeCells count="39">
    <mergeCell ref="A1:Y1"/>
    <mergeCell ref="A2:Y2"/>
    <mergeCell ref="A3:Y3"/>
    <mergeCell ref="B4:F4"/>
    <mergeCell ref="G4:H4"/>
    <mergeCell ref="K4:P4"/>
    <mergeCell ref="V6:V7"/>
    <mergeCell ref="W6:W7"/>
    <mergeCell ref="A6:A7"/>
    <mergeCell ref="B6:F7"/>
    <mergeCell ref="G6:H7"/>
    <mergeCell ref="K6:O7"/>
    <mergeCell ref="P6:P7"/>
    <mergeCell ref="Q6:Q7"/>
    <mergeCell ref="X6:X7"/>
    <mergeCell ref="Y6:Y7"/>
    <mergeCell ref="K20:O21"/>
    <mergeCell ref="B22:O22"/>
    <mergeCell ref="A23:X23"/>
    <mergeCell ref="J24:K24"/>
    <mergeCell ref="R6:R7"/>
    <mergeCell ref="S6:S7"/>
    <mergeCell ref="T6:T7"/>
    <mergeCell ref="U6:U7"/>
    <mergeCell ref="J25:K25"/>
    <mergeCell ref="J26:K26"/>
    <mergeCell ref="J27:K27"/>
    <mergeCell ref="J28:K28"/>
    <mergeCell ref="J29:K29"/>
    <mergeCell ref="J30:K30"/>
    <mergeCell ref="J37:K37"/>
    <mergeCell ref="J38:K38"/>
    <mergeCell ref="J39:K39"/>
    <mergeCell ref="J31:K31"/>
    <mergeCell ref="J32:K32"/>
    <mergeCell ref="J33:K33"/>
    <mergeCell ref="J34:K34"/>
    <mergeCell ref="J35:K35"/>
    <mergeCell ref="J36:K36"/>
  </mergeCells>
  <printOptions horizontalCentered="1" verticalCentered="1"/>
  <pageMargins left="0.19652777777777777" right="0.03958333333333333" top="0.15763888888888888" bottom="0.15763888888888888" header="0.5118055555555555" footer="0.5118055555555555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B3:F33"/>
  <sheetViews>
    <sheetView zoomScalePageLayoutView="0" workbookViewId="0" topLeftCell="A1">
      <selection activeCell="E12" activeCellId="1" sqref="A40:IV40 E12"/>
    </sheetView>
  </sheetViews>
  <sheetFormatPr defaultColWidth="11.421875" defaultRowHeight="12.75" customHeight="1"/>
  <cols>
    <col min="1" max="1" width="11.421875" style="0" customWidth="1"/>
    <col min="2" max="2" width="15.7109375" style="0" customWidth="1"/>
    <col min="3" max="5" width="11.421875" style="0" customWidth="1"/>
    <col min="6" max="6" width="5.7109375" style="0" customWidth="1"/>
  </cols>
  <sheetData>
    <row r="3" spans="2:6" ht="12.75" customHeight="1">
      <c r="B3" s="219">
        <v>43009</v>
      </c>
      <c r="C3" s="220">
        <v>232</v>
      </c>
      <c r="E3" s="221">
        <v>42979</v>
      </c>
      <c r="F3" s="222">
        <v>111</v>
      </c>
    </row>
    <row r="4" spans="2:6" ht="12.75" customHeight="1">
      <c r="B4" s="219">
        <v>43010</v>
      </c>
      <c r="C4" s="220">
        <v>49</v>
      </c>
      <c r="E4" s="221">
        <v>42980</v>
      </c>
      <c r="F4" s="222">
        <v>246</v>
      </c>
    </row>
    <row r="5" spans="2:6" ht="12.75" customHeight="1">
      <c r="B5" s="219">
        <v>43011</v>
      </c>
      <c r="C5" s="220">
        <v>45</v>
      </c>
      <c r="E5" s="221">
        <v>42981</v>
      </c>
      <c r="F5" s="222">
        <v>272</v>
      </c>
    </row>
    <row r="6" spans="2:6" ht="12.75" customHeight="1">
      <c r="B6" s="219">
        <v>43012</v>
      </c>
      <c r="C6" s="220">
        <v>126</v>
      </c>
      <c r="E6" s="221">
        <v>42982</v>
      </c>
      <c r="F6" s="222">
        <v>66</v>
      </c>
    </row>
    <row r="7" spans="2:6" ht="12.75" customHeight="1">
      <c r="B7" s="219">
        <v>43013</v>
      </c>
      <c r="C7" s="220">
        <v>97</v>
      </c>
      <c r="E7" s="221">
        <v>42983</v>
      </c>
      <c r="F7" s="222">
        <v>151</v>
      </c>
    </row>
    <row r="8" spans="2:6" ht="12.75" customHeight="1">
      <c r="B8" s="219">
        <v>43014</v>
      </c>
      <c r="C8" s="220">
        <v>155</v>
      </c>
      <c r="E8" s="221">
        <v>42984</v>
      </c>
      <c r="F8" s="222">
        <v>160</v>
      </c>
    </row>
    <row r="9" spans="2:6" ht="12.75" customHeight="1">
      <c r="B9" s="219">
        <v>43015</v>
      </c>
      <c r="C9" s="220">
        <v>165</v>
      </c>
      <c r="E9" s="221">
        <v>42985</v>
      </c>
      <c r="F9" s="222">
        <v>148</v>
      </c>
    </row>
    <row r="10" spans="2:6" ht="12.75" customHeight="1">
      <c r="B10" s="219">
        <v>43016</v>
      </c>
      <c r="C10" s="220">
        <v>189</v>
      </c>
      <c r="E10" s="221">
        <v>42986</v>
      </c>
      <c r="F10" s="222">
        <v>149</v>
      </c>
    </row>
    <row r="11" spans="2:6" ht="12.75" customHeight="1">
      <c r="B11" s="219">
        <v>43017</v>
      </c>
      <c r="C11" s="220">
        <v>54</v>
      </c>
      <c r="E11" s="221">
        <v>42987</v>
      </c>
      <c r="F11" s="222">
        <v>151</v>
      </c>
    </row>
    <row r="12" spans="2:6" ht="12.75" customHeight="1">
      <c r="B12" s="219">
        <v>43018</v>
      </c>
      <c r="C12" s="220">
        <v>140</v>
      </c>
      <c r="E12" s="221">
        <v>42988</v>
      </c>
      <c r="F12" s="222">
        <v>201</v>
      </c>
    </row>
    <row r="13" spans="2:6" ht="12.75" customHeight="1">
      <c r="B13" s="219">
        <v>43019</v>
      </c>
      <c r="C13" s="220">
        <v>123</v>
      </c>
      <c r="E13" s="221">
        <v>42989</v>
      </c>
      <c r="F13" s="222">
        <v>70</v>
      </c>
    </row>
    <row r="14" spans="2:6" ht="12.75" customHeight="1">
      <c r="B14" s="219">
        <v>43020</v>
      </c>
      <c r="C14" s="220">
        <v>191</v>
      </c>
      <c r="E14" s="221">
        <v>42990</v>
      </c>
      <c r="F14" s="222">
        <v>144</v>
      </c>
    </row>
    <row r="15" spans="2:6" ht="12.75" customHeight="1">
      <c r="B15" s="219">
        <v>43021</v>
      </c>
      <c r="C15" s="220">
        <v>150</v>
      </c>
      <c r="E15" s="221">
        <v>42991</v>
      </c>
      <c r="F15" s="222">
        <v>149</v>
      </c>
    </row>
    <row r="16" spans="2:6" ht="12.75" customHeight="1">
      <c r="B16" s="219">
        <v>43022</v>
      </c>
      <c r="C16" s="220">
        <v>151</v>
      </c>
      <c r="E16" s="221">
        <v>42992</v>
      </c>
      <c r="F16" s="222">
        <v>166</v>
      </c>
    </row>
    <row r="17" spans="2:6" ht="12.75" customHeight="1">
      <c r="B17" s="219">
        <v>43023</v>
      </c>
      <c r="C17" s="220">
        <v>42</v>
      </c>
      <c r="E17" s="221">
        <v>42993</v>
      </c>
      <c r="F17" s="222">
        <v>165</v>
      </c>
    </row>
    <row r="18" spans="2:6" ht="12.75" customHeight="1">
      <c r="B18" s="219">
        <v>43024</v>
      </c>
      <c r="C18" s="220">
        <v>59</v>
      </c>
      <c r="E18" s="221">
        <v>42994</v>
      </c>
      <c r="F18" s="222">
        <v>190</v>
      </c>
    </row>
    <row r="19" spans="2:6" ht="12.75" customHeight="1">
      <c r="B19" s="219">
        <v>43025</v>
      </c>
      <c r="C19" s="220">
        <v>147</v>
      </c>
      <c r="E19" s="221">
        <v>42995</v>
      </c>
      <c r="F19" s="222">
        <v>216</v>
      </c>
    </row>
    <row r="20" spans="2:6" ht="12.75" customHeight="1">
      <c r="B20" s="219">
        <v>43026</v>
      </c>
      <c r="C20" s="220">
        <v>147</v>
      </c>
      <c r="E20" s="221">
        <v>42996</v>
      </c>
      <c r="F20" s="222">
        <v>67</v>
      </c>
    </row>
    <row r="21" spans="2:6" ht="12.75" customHeight="1">
      <c r="B21" s="219">
        <v>43027</v>
      </c>
      <c r="C21" s="220">
        <v>120</v>
      </c>
      <c r="E21" s="221">
        <v>42997</v>
      </c>
      <c r="F21" s="222">
        <v>155</v>
      </c>
    </row>
    <row r="22" spans="2:6" ht="12.75" customHeight="1">
      <c r="B22" s="219">
        <v>43028</v>
      </c>
      <c r="C22" s="220">
        <v>124</v>
      </c>
      <c r="E22" s="221">
        <v>42998</v>
      </c>
      <c r="F22" s="222">
        <v>174</v>
      </c>
    </row>
    <row r="23" spans="2:6" ht="12.75" customHeight="1">
      <c r="B23" s="219">
        <v>43029</v>
      </c>
      <c r="C23" s="220">
        <v>193</v>
      </c>
      <c r="E23" s="221">
        <v>42999</v>
      </c>
      <c r="F23" s="222">
        <v>159</v>
      </c>
    </row>
    <row r="24" spans="2:6" ht="12.75" customHeight="1">
      <c r="B24" s="219">
        <v>43030</v>
      </c>
      <c r="C24" s="220">
        <v>182</v>
      </c>
      <c r="E24" s="221">
        <v>43000</v>
      </c>
      <c r="F24" s="222">
        <v>163</v>
      </c>
    </row>
    <row r="25" spans="2:6" ht="12.75" customHeight="1">
      <c r="B25" s="219">
        <v>43031</v>
      </c>
      <c r="C25" s="220">
        <v>9</v>
      </c>
      <c r="E25" s="221">
        <v>43001</v>
      </c>
      <c r="F25" s="222">
        <v>175</v>
      </c>
    </row>
    <row r="26" spans="3:6" ht="12.75" customHeight="1">
      <c r="C26">
        <f>SUM(C3:C25)</f>
        <v>2890</v>
      </c>
      <c r="E26" s="221">
        <v>43002</v>
      </c>
      <c r="F26" s="222">
        <v>157</v>
      </c>
    </row>
    <row r="27" spans="5:6" ht="12.75" customHeight="1">
      <c r="E27" s="221">
        <v>43003</v>
      </c>
      <c r="F27" s="222">
        <v>74</v>
      </c>
    </row>
    <row r="28" spans="5:6" ht="12.75" customHeight="1">
      <c r="E28" s="221">
        <v>43004</v>
      </c>
      <c r="F28" s="222">
        <v>160</v>
      </c>
    </row>
    <row r="29" spans="5:6" ht="12.75" customHeight="1">
      <c r="E29" s="221">
        <v>43005</v>
      </c>
      <c r="F29" s="222">
        <v>152</v>
      </c>
    </row>
    <row r="30" spans="5:6" ht="12.75" customHeight="1">
      <c r="E30" s="221">
        <v>43006</v>
      </c>
      <c r="F30" s="222">
        <v>146</v>
      </c>
    </row>
    <row r="31" spans="5:6" ht="12.75" customHeight="1">
      <c r="E31" s="221">
        <v>43007</v>
      </c>
      <c r="F31" s="222">
        <v>97</v>
      </c>
    </row>
    <row r="32" spans="5:6" ht="12.75" customHeight="1">
      <c r="E32" s="221">
        <v>43008</v>
      </c>
      <c r="F32" s="222">
        <v>43</v>
      </c>
    </row>
    <row r="33" ht="12.75" customHeight="1">
      <c r="F33">
        <f>SUM(F3:F32)</f>
        <v>4477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77"/>
  <sheetViews>
    <sheetView zoomScalePageLayoutView="0" workbookViewId="0" topLeftCell="A1">
      <pane ySplit="3" topLeftCell="A166" activePane="bottomLeft" state="frozen"/>
      <selection pane="topLeft" activeCell="A1" sqref="A1"/>
      <selection pane="bottomLeft" activeCell="E182" activeCellId="1" sqref="A35:IV40 E182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5" width="9.57421875" style="1" customWidth="1"/>
    <col min="6" max="6" width="7.00390625" style="1" customWidth="1"/>
    <col min="7" max="7" width="9.421875" style="1" customWidth="1"/>
    <col min="8" max="8" width="7.7109375" style="1" customWidth="1"/>
    <col min="9" max="9" width="11.8515625" style="2" customWidth="1"/>
    <col min="10" max="10" width="13.421875" style="1" customWidth="1"/>
    <col min="11" max="11" width="10.57421875" style="1" customWidth="1"/>
    <col min="12" max="12" width="10.421875" style="1" customWidth="1"/>
    <col min="13" max="13" width="10.7109375" style="1" customWidth="1"/>
  </cols>
  <sheetData>
    <row r="1" spans="1:14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24" customHeight="1">
      <c r="A2" s="228" t="s">
        <v>27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42" t="s">
        <v>4</v>
      </c>
      <c r="L2" s="6" t="s">
        <v>5</v>
      </c>
      <c r="M2" s="6" t="s">
        <v>6</v>
      </c>
      <c r="N2" s="7" t="s">
        <v>7</v>
      </c>
    </row>
    <row r="3" spans="1:248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/>
      <c r="M3" s="4"/>
      <c r="N3" s="4" t="s">
        <v>18</v>
      </c>
      <c r="IE3"/>
      <c r="IF3"/>
      <c r="IG3"/>
      <c r="IH3"/>
      <c r="II3"/>
      <c r="IJ3"/>
      <c r="IK3"/>
      <c r="IL3"/>
      <c r="IM3"/>
      <c r="IN3"/>
    </row>
    <row r="4" spans="1:14" ht="12.75" customHeight="1">
      <c r="A4" s="223">
        <v>42767</v>
      </c>
      <c r="B4" s="10" t="s">
        <v>19</v>
      </c>
      <c r="C4" s="11">
        <v>47</v>
      </c>
      <c r="D4" s="11"/>
      <c r="E4" s="11">
        <v>8</v>
      </c>
      <c r="F4" s="11">
        <v>20</v>
      </c>
      <c r="G4" s="11">
        <v>3</v>
      </c>
      <c r="H4" s="12">
        <v>7</v>
      </c>
      <c r="I4" s="12"/>
      <c r="J4" s="24">
        <v>11</v>
      </c>
      <c r="K4" s="43">
        <f>SUM(C4*15,F4*7.5,G4*7.5,H4*7.5,I4*7.5,J4*7.5)</f>
        <v>1012.5</v>
      </c>
      <c r="L4" s="13"/>
      <c r="M4" s="15"/>
      <c r="N4" s="15"/>
    </row>
    <row r="5" spans="1:14" ht="12.75" customHeight="1">
      <c r="A5" s="223"/>
      <c r="B5" s="10" t="s">
        <v>20</v>
      </c>
      <c r="C5" s="11">
        <v>226</v>
      </c>
      <c r="D5" s="11"/>
      <c r="E5" s="11">
        <v>1</v>
      </c>
      <c r="F5" s="11">
        <v>60</v>
      </c>
      <c r="G5" s="11">
        <v>1</v>
      </c>
      <c r="H5" s="12">
        <v>12</v>
      </c>
      <c r="I5" s="12"/>
      <c r="J5" s="24">
        <v>21</v>
      </c>
      <c r="K5" s="43">
        <f>SUM(C5*15,F5*7.5,G5*7.5,H5*7.5,I5*7.5,J5*7.5)</f>
        <v>4095</v>
      </c>
      <c r="L5" s="13"/>
      <c r="M5" s="16"/>
      <c r="N5" s="15"/>
    </row>
    <row r="6" spans="1:14" ht="12.75" customHeight="1">
      <c r="A6" s="223"/>
      <c r="B6" s="10" t="s">
        <v>21</v>
      </c>
      <c r="C6" s="11">
        <v>259</v>
      </c>
      <c r="D6" s="11"/>
      <c r="E6" s="11">
        <v>0</v>
      </c>
      <c r="F6" s="11">
        <v>65</v>
      </c>
      <c r="G6" s="11">
        <v>5</v>
      </c>
      <c r="H6" s="12">
        <v>56</v>
      </c>
      <c r="I6" s="12"/>
      <c r="J6" s="24">
        <v>30</v>
      </c>
      <c r="K6" s="43">
        <f>SUM(C6*15,F6*7.5,G6*7.5,H6*7.5,I6*7.5,J6*7.5)</f>
        <v>5055</v>
      </c>
      <c r="L6" s="13"/>
      <c r="M6" s="16">
        <v>5</v>
      </c>
      <c r="N6" s="15"/>
    </row>
    <row r="7" spans="1:14" ht="12.75" customHeight="1">
      <c r="A7" s="223"/>
      <c r="B7" s="10" t="s">
        <v>22</v>
      </c>
      <c r="C7" s="11">
        <v>96</v>
      </c>
      <c r="D7" s="11"/>
      <c r="E7" s="11">
        <v>0</v>
      </c>
      <c r="F7" s="11">
        <v>25</v>
      </c>
      <c r="G7" s="11"/>
      <c r="H7" s="12">
        <v>8</v>
      </c>
      <c r="I7" s="12"/>
      <c r="J7" s="24">
        <v>22</v>
      </c>
      <c r="K7" s="43">
        <f>SUM(C7*15,F7*7.5,G7*7.5,H7*7.5,I7*7.5,J7*7.5)</f>
        <v>1852.5</v>
      </c>
      <c r="L7" s="13"/>
      <c r="M7" s="16"/>
      <c r="N7" s="15"/>
    </row>
    <row r="8" spans="1:14" ht="12.75" customHeight="1">
      <c r="A8" s="223"/>
      <c r="B8" s="10" t="s">
        <v>23</v>
      </c>
      <c r="C8" s="11">
        <v>52</v>
      </c>
      <c r="D8" s="11"/>
      <c r="E8" s="11">
        <v>2</v>
      </c>
      <c r="F8" s="11">
        <v>15</v>
      </c>
      <c r="G8" s="11"/>
      <c r="H8" s="12">
        <v>5</v>
      </c>
      <c r="I8" s="12"/>
      <c r="J8" s="24">
        <v>8</v>
      </c>
      <c r="K8" s="43">
        <f>SUM(C8*15,F8*7.5,G8*7.5,H8*7.5,I8*7.5,J8*7.5)</f>
        <v>990</v>
      </c>
      <c r="L8" s="13"/>
      <c r="M8" s="16"/>
      <c r="N8" s="15"/>
    </row>
    <row r="9" spans="1:14" ht="12.75" customHeight="1">
      <c r="A9" s="223"/>
      <c r="B9" s="17" t="s">
        <v>24</v>
      </c>
      <c r="C9" s="18">
        <f>SUM(C4:C8)</f>
        <v>680</v>
      </c>
      <c r="D9" s="18"/>
      <c r="E9" s="18">
        <f aca="true" t="shared" si="0" ref="E9:M9">SUM(E4:E8)</f>
        <v>11</v>
      </c>
      <c r="F9" s="18">
        <f t="shared" si="0"/>
        <v>185</v>
      </c>
      <c r="G9" s="18">
        <f t="shared" si="0"/>
        <v>9</v>
      </c>
      <c r="H9" s="18">
        <f t="shared" si="0"/>
        <v>88</v>
      </c>
      <c r="I9" s="18">
        <f t="shared" si="0"/>
        <v>0</v>
      </c>
      <c r="J9" s="18">
        <f t="shared" si="0"/>
        <v>92</v>
      </c>
      <c r="K9" s="44">
        <f t="shared" si="0"/>
        <v>13005</v>
      </c>
      <c r="L9" s="18">
        <f t="shared" si="0"/>
        <v>0</v>
      </c>
      <c r="M9" s="18">
        <f t="shared" si="0"/>
        <v>5</v>
      </c>
      <c r="N9" s="20">
        <f>SUM(K4:K8)-L9+M9</f>
        <v>13010</v>
      </c>
    </row>
    <row r="10" spans="1:14" ht="12.75" customHeight="1">
      <c r="A10" s="223">
        <v>42768</v>
      </c>
      <c r="B10" s="10" t="s">
        <v>19</v>
      </c>
      <c r="C10" s="11">
        <v>243</v>
      </c>
      <c r="D10" s="11"/>
      <c r="E10" s="11">
        <v>15</v>
      </c>
      <c r="F10" s="11">
        <v>64</v>
      </c>
      <c r="G10" s="11"/>
      <c r="H10" s="12">
        <v>6</v>
      </c>
      <c r="I10" s="12"/>
      <c r="J10" s="24">
        <v>31</v>
      </c>
      <c r="K10" s="43">
        <f aca="true" t="shared" si="1" ref="K10:K26">SUM(C10*15,F10*7.5,G10*7.5,H10*7.5,I10*7.5,J10*7.5)</f>
        <v>4402.5</v>
      </c>
      <c r="L10" s="13">
        <v>15</v>
      </c>
      <c r="M10" s="15"/>
      <c r="N10" s="15"/>
    </row>
    <row r="11" spans="1:14" ht="12.75" customHeight="1">
      <c r="A11" s="223"/>
      <c r="B11" s="10" t="s">
        <v>20</v>
      </c>
      <c r="C11" s="11">
        <v>257</v>
      </c>
      <c r="D11" s="11"/>
      <c r="E11" s="11">
        <v>4</v>
      </c>
      <c r="F11" s="11">
        <v>79</v>
      </c>
      <c r="G11" s="11"/>
      <c r="H11" s="12">
        <v>35</v>
      </c>
      <c r="I11" s="12"/>
      <c r="J11" s="24">
        <v>34</v>
      </c>
      <c r="K11" s="43">
        <f t="shared" si="1"/>
        <v>4965</v>
      </c>
      <c r="L11" s="13"/>
      <c r="M11" s="16"/>
      <c r="N11" s="15"/>
    </row>
    <row r="12" spans="1:14" ht="12.75" customHeight="1">
      <c r="A12" s="223"/>
      <c r="B12" s="10" t="s">
        <v>21</v>
      </c>
      <c r="C12" s="11">
        <v>42</v>
      </c>
      <c r="D12" s="11"/>
      <c r="E12" s="11">
        <v>2</v>
      </c>
      <c r="F12" s="11">
        <v>12</v>
      </c>
      <c r="G12" s="11"/>
      <c r="H12" s="12">
        <v>29</v>
      </c>
      <c r="I12" s="12"/>
      <c r="J12" s="24">
        <v>2</v>
      </c>
      <c r="K12" s="43">
        <f t="shared" si="1"/>
        <v>952.5</v>
      </c>
      <c r="L12" s="13"/>
      <c r="M12" s="16"/>
      <c r="N12" s="15"/>
    </row>
    <row r="13" spans="1:14" ht="12.75" customHeight="1">
      <c r="A13" s="223"/>
      <c r="B13" s="10" t="s">
        <v>22</v>
      </c>
      <c r="C13" s="11">
        <v>124</v>
      </c>
      <c r="D13" s="11"/>
      <c r="E13" s="11">
        <v>6</v>
      </c>
      <c r="F13" s="11">
        <v>37</v>
      </c>
      <c r="G13" s="11"/>
      <c r="H13" s="12">
        <v>6</v>
      </c>
      <c r="I13" s="12"/>
      <c r="J13" s="24">
        <v>20</v>
      </c>
      <c r="K13" s="43">
        <f t="shared" si="1"/>
        <v>2332.5</v>
      </c>
      <c r="L13" s="13"/>
      <c r="M13" s="16"/>
      <c r="N13" s="15"/>
    </row>
    <row r="14" spans="1:14" ht="12.75" customHeight="1">
      <c r="A14" s="223"/>
      <c r="B14" s="10" t="s">
        <v>23</v>
      </c>
      <c r="C14" s="11">
        <v>31</v>
      </c>
      <c r="D14" s="11"/>
      <c r="E14" s="11">
        <v>3</v>
      </c>
      <c r="F14" s="11">
        <v>11</v>
      </c>
      <c r="G14" s="11"/>
      <c r="H14" s="12">
        <v>1</v>
      </c>
      <c r="I14" s="12"/>
      <c r="J14" s="24">
        <v>11</v>
      </c>
      <c r="K14" s="43">
        <f t="shared" si="1"/>
        <v>637.5</v>
      </c>
      <c r="L14" s="13"/>
      <c r="M14" s="16"/>
      <c r="N14" s="15"/>
    </row>
    <row r="15" spans="1:14" ht="12.75" customHeight="1">
      <c r="A15" s="223"/>
      <c r="B15" s="17" t="s">
        <v>24</v>
      </c>
      <c r="C15" s="18">
        <f>SUM(C10:C14)</f>
        <v>697</v>
      </c>
      <c r="D15" s="18"/>
      <c r="E15" s="18">
        <f aca="true" t="shared" si="2" ref="E15:J15">SUM(E10:E14)</f>
        <v>30</v>
      </c>
      <c r="F15" s="18">
        <f t="shared" si="2"/>
        <v>203</v>
      </c>
      <c r="G15" s="18">
        <f t="shared" si="2"/>
        <v>0</v>
      </c>
      <c r="H15" s="18">
        <f t="shared" si="2"/>
        <v>77</v>
      </c>
      <c r="I15" s="18">
        <f t="shared" si="2"/>
        <v>0</v>
      </c>
      <c r="J15" s="18">
        <f t="shared" si="2"/>
        <v>98</v>
      </c>
      <c r="K15" s="45">
        <f t="shared" si="1"/>
        <v>13290</v>
      </c>
      <c r="L15" s="18">
        <f>SUM(L10:L14)</f>
        <v>15</v>
      </c>
      <c r="M15" s="18">
        <f>SUM(M10:M14)</f>
        <v>0</v>
      </c>
      <c r="N15" s="20">
        <f>SUM(K10:K14)-L15+M15</f>
        <v>13275</v>
      </c>
    </row>
    <row r="16" spans="1:14" ht="12.75" customHeight="1">
      <c r="A16" s="223">
        <v>42769</v>
      </c>
      <c r="B16" s="10" t="s">
        <v>19</v>
      </c>
      <c r="C16" s="11">
        <v>94</v>
      </c>
      <c r="D16" s="11"/>
      <c r="E16" s="11">
        <v>2</v>
      </c>
      <c r="F16" s="11">
        <v>11</v>
      </c>
      <c r="G16" s="11"/>
      <c r="H16" s="12">
        <v>15</v>
      </c>
      <c r="I16" s="12"/>
      <c r="J16" s="24">
        <v>7</v>
      </c>
      <c r="K16" s="43">
        <f t="shared" si="1"/>
        <v>1657.5</v>
      </c>
      <c r="L16" s="46"/>
      <c r="M16"/>
      <c r="N16" s="15"/>
    </row>
    <row r="17" spans="1:14" ht="12.75" customHeight="1">
      <c r="A17" s="223"/>
      <c r="B17" s="10" t="s">
        <v>20</v>
      </c>
      <c r="C17" s="11">
        <v>164</v>
      </c>
      <c r="D17" s="11"/>
      <c r="E17" s="11">
        <v>14</v>
      </c>
      <c r="F17" s="11">
        <v>68</v>
      </c>
      <c r="G17" s="11">
        <v>2</v>
      </c>
      <c r="H17" s="12">
        <v>14</v>
      </c>
      <c r="I17" s="12"/>
      <c r="J17" s="24">
        <v>21</v>
      </c>
      <c r="K17" s="43">
        <f t="shared" si="1"/>
        <v>3247.5</v>
      </c>
      <c r="L17" s="13"/>
      <c r="M17" s="16"/>
      <c r="N17" s="15"/>
    </row>
    <row r="18" spans="1:14" ht="12.75" customHeight="1">
      <c r="A18" s="223"/>
      <c r="B18" s="10" t="s">
        <v>21</v>
      </c>
      <c r="C18" s="11">
        <v>281</v>
      </c>
      <c r="D18" s="11"/>
      <c r="E18" s="11">
        <v>7</v>
      </c>
      <c r="F18" s="11">
        <v>88</v>
      </c>
      <c r="G18" s="11">
        <v>3</v>
      </c>
      <c r="H18" s="12">
        <v>10</v>
      </c>
      <c r="I18" s="12"/>
      <c r="J18" s="24">
        <v>60</v>
      </c>
      <c r="K18" s="43">
        <f t="shared" si="1"/>
        <v>5422.5</v>
      </c>
      <c r="L18" s="13"/>
      <c r="M18" s="16"/>
      <c r="N18" s="15"/>
    </row>
    <row r="19" spans="1:14" ht="12.75" customHeight="1">
      <c r="A19" s="223"/>
      <c r="B19" s="10" t="s">
        <v>22</v>
      </c>
      <c r="C19" s="11">
        <v>128</v>
      </c>
      <c r="D19" s="11"/>
      <c r="E19" s="11"/>
      <c r="F19" s="11">
        <v>33</v>
      </c>
      <c r="G19" s="11">
        <v>1</v>
      </c>
      <c r="H19" s="12">
        <v>25</v>
      </c>
      <c r="I19" s="12"/>
      <c r="J19" s="24">
        <v>10</v>
      </c>
      <c r="K19" s="43">
        <f t="shared" si="1"/>
        <v>2437.5</v>
      </c>
      <c r="L19" s="13"/>
      <c r="M19" s="16"/>
      <c r="N19" s="15"/>
    </row>
    <row r="20" spans="1:14" ht="12.75" customHeight="1">
      <c r="A20" s="223"/>
      <c r="B20" s="10" t="s">
        <v>23</v>
      </c>
      <c r="C20" s="11">
        <v>24</v>
      </c>
      <c r="D20" s="11"/>
      <c r="E20" s="11">
        <v>2</v>
      </c>
      <c r="F20" s="11">
        <v>4</v>
      </c>
      <c r="G20" s="11"/>
      <c r="H20" s="12">
        <v>4</v>
      </c>
      <c r="I20" s="12"/>
      <c r="J20" s="24">
        <v>10</v>
      </c>
      <c r="K20" s="43">
        <f t="shared" si="1"/>
        <v>495</v>
      </c>
      <c r="L20" s="13"/>
      <c r="M20" s="16"/>
      <c r="N20" s="15"/>
    </row>
    <row r="21" spans="1:14" ht="12.75" customHeight="1">
      <c r="A21" s="223"/>
      <c r="B21" s="17" t="s">
        <v>24</v>
      </c>
      <c r="C21" s="18">
        <f>SUM(C16:C20)</f>
        <v>691</v>
      </c>
      <c r="D21" s="18"/>
      <c r="E21" s="18">
        <f aca="true" t="shared" si="3" ref="E21:J21">SUM(E16:E20)</f>
        <v>25</v>
      </c>
      <c r="F21" s="18">
        <f t="shared" si="3"/>
        <v>204</v>
      </c>
      <c r="G21" s="18">
        <f t="shared" si="3"/>
        <v>6</v>
      </c>
      <c r="H21" s="18">
        <f t="shared" si="3"/>
        <v>68</v>
      </c>
      <c r="I21" s="18">
        <f t="shared" si="3"/>
        <v>0</v>
      </c>
      <c r="J21" s="47">
        <f t="shared" si="3"/>
        <v>108</v>
      </c>
      <c r="K21" s="45">
        <f t="shared" si="1"/>
        <v>13260</v>
      </c>
      <c r="L21" s="20">
        <f>SUM(L16:L20)</f>
        <v>0</v>
      </c>
      <c r="M21" s="18">
        <f>SUM(M16:M20)</f>
        <v>0</v>
      </c>
      <c r="N21" s="20">
        <f>SUM(K16:K20)-L21+M21</f>
        <v>13260</v>
      </c>
    </row>
    <row r="22" spans="1:14" ht="12.75" customHeight="1">
      <c r="A22" s="223">
        <v>42039</v>
      </c>
      <c r="B22" s="10" t="s">
        <v>19</v>
      </c>
      <c r="C22" s="11">
        <v>357</v>
      </c>
      <c r="D22" s="11"/>
      <c r="E22" s="11">
        <v>4</v>
      </c>
      <c r="F22" s="11">
        <v>95</v>
      </c>
      <c r="G22" s="11"/>
      <c r="H22" s="12">
        <v>41</v>
      </c>
      <c r="I22" s="12"/>
      <c r="J22" s="24">
        <v>45</v>
      </c>
      <c r="K22" s="43">
        <f t="shared" si="1"/>
        <v>6712.5</v>
      </c>
      <c r="L22" s="46"/>
      <c r="M22"/>
      <c r="N22" s="15"/>
    </row>
    <row r="23" spans="1:14" ht="12.75" customHeight="1">
      <c r="A23" s="223"/>
      <c r="B23" s="10" t="s">
        <v>20</v>
      </c>
      <c r="C23" s="11">
        <v>325</v>
      </c>
      <c r="D23" s="11"/>
      <c r="E23" s="11">
        <v>1</v>
      </c>
      <c r="F23" s="11">
        <v>92</v>
      </c>
      <c r="G23" s="11">
        <v>6</v>
      </c>
      <c r="H23" s="12">
        <v>31</v>
      </c>
      <c r="I23" s="12"/>
      <c r="J23" s="24">
        <v>47</v>
      </c>
      <c r="K23" s="43">
        <f t="shared" si="1"/>
        <v>6195</v>
      </c>
      <c r="L23" s="13"/>
      <c r="M23" s="16"/>
      <c r="N23" s="15"/>
    </row>
    <row r="24" spans="1:14" ht="12.75" customHeight="1">
      <c r="A24" s="223"/>
      <c r="B24" s="10" t="s">
        <v>21</v>
      </c>
      <c r="C24" s="11">
        <v>431</v>
      </c>
      <c r="D24" s="11"/>
      <c r="E24" s="11">
        <v>1</v>
      </c>
      <c r="F24" s="11">
        <v>147</v>
      </c>
      <c r="G24" s="11">
        <v>8</v>
      </c>
      <c r="H24" s="12"/>
      <c r="I24" s="12"/>
      <c r="J24" s="24">
        <v>69</v>
      </c>
      <c r="K24" s="43">
        <f t="shared" si="1"/>
        <v>8145</v>
      </c>
      <c r="L24" s="13"/>
      <c r="M24" s="16"/>
      <c r="N24" s="15"/>
    </row>
    <row r="25" spans="1:14" ht="12.75" customHeight="1">
      <c r="A25" s="223"/>
      <c r="B25" s="10" t="s">
        <v>22</v>
      </c>
      <c r="C25" s="11">
        <v>205</v>
      </c>
      <c r="D25" s="11"/>
      <c r="E25" s="11"/>
      <c r="F25" s="11">
        <v>53</v>
      </c>
      <c r="G25" s="11">
        <v>2</v>
      </c>
      <c r="H25" s="12">
        <v>29</v>
      </c>
      <c r="I25" s="12"/>
      <c r="J25" s="24">
        <v>40</v>
      </c>
      <c r="K25" s="43">
        <f t="shared" si="1"/>
        <v>4005</v>
      </c>
      <c r="L25" s="13"/>
      <c r="M25" s="16">
        <v>8</v>
      </c>
      <c r="N25" s="15"/>
    </row>
    <row r="26" spans="1:14" ht="12.75" customHeight="1">
      <c r="A26" s="223"/>
      <c r="B26" s="10" t="s">
        <v>23</v>
      </c>
      <c r="C26" s="11">
        <v>54</v>
      </c>
      <c r="D26" s="11"/>
      <c r="E26" s="11">
        <v>4</v>
      </c>
      <c r="F26" s="11">
        <v>14</v>
      </c>
      <c r="G26" s="11"/>
      <c r="H26" s="12">
        <v>2</v>
      </c>
      <c r="I26" s="12"/>
      <c r="J26" s="24">
        <v>15</v>
      </c>
      <c r="K26" s="43">
        <f t="shared" si="1"/>
        <v>1042.5</v>
      </c>
      <c r="L26" s="13"/>
      <c r="M26" s="16"/>
      <c r="N26" s="15"/>
    </row>
    <row r="27" spans="1:14" ht="12.75" customHeight="1">
      <c r="A27" s="223"/>
      <c r="B27" s="17" t="s">
        <v>24</v>
      </c>
      <c r="C27" s="18">
        <f>SUM(C22:C26)</f>
        <v>1372</v>
      </c>
      <c r="D27" s="18"/>
      <c r="E27" s="18">
        <f aca="true" t="shared" si="4" ref="E27:M27">SUM(E22:E26)</f>
        <v>10</v>
      </c>
      <c r="F27" s="18">
        <f t="shared" si="4"/>
        <v>401</v>
      </c>
      <c r="G27" s="18">
        <f t="shared" si="4"/>
        <v>16</v>
      </c>
      <c r="H27" s="18">
        <f t="shared" si="4"/>
        <v>103</v>
      </c>
      <c r="I27" s="18">
        <f t="shared" si="4"/>
        <v>0</v>
      </c>
      <c r="J27" s="18">
        <f t="shared" si="4"/>
        <v>216</v>
      </c>
      <c r="K27" s="44">
        <f t="shared" si="4"/>
        <v>26100</v>
      </c>
      <c r="L27" s="18">
        <f t="shared" si="4"/>
        <v>0</v>
      </c>
      <c r="M27" s="18">
        <f t="shared" si="4"/>
        <v>8</v>
      </c>
      <c r="N27" s="20">
        <f>SUM(K22:K26)-L27+M27</f>
        <v>26108</v>
      </c>
    </row>
    <row r="28" spans="1:14" ht="12.75" customHeight="1">
      <c r="A28" s="223">
        <v>42771</v>
      </c>
      <c r="B28" s="10" t="s">
        <v>19</v>
      </c>
      <c r="C28" s="11">
        <v>626</v>
      </c>
      <c r="D28" s="11"/>
      <c r="E28" s="11">
        <v>3</v>
      </c>
      <c r="F28" s="11">
        <v>111</v>
      </c>
      <c r="G28" s="11">
        <v>7</v>
      </c>
      <c r="H28" s="12">
        <v>123</v>
      </c>
      <c r="I28" s="12"/>
      <c r="J28" s="24">
        <v>86</v>
      </c>
      <c r="K28" s="43">
        <f>SUM(C28*15,F28*7.5,G28*7.5,H28*7.5,I28*7.5,J28*7.5)</f>
        <v>11842.5</v>
      </c>
      <c r="L28" s="46"/>
      <c r="M28"/>
      <c r="N28" s="15"/>
    </row>
    <row r="29" spans="1:14" ht="12.75" customHeight="1">
      <c r="A29" s="223"/>
      <c r="B29" s="10" t="s">
        <v>20</v>
      </c>
      <c r="C29" s="11">
        <v>595</v>
      </c>
      <c r="D29" s="11"/>
      <c r="E29" s="11">
        <v>10</v>
      </c>
      <c r="F29" s="11">
        <v>111</v>
      </c>
      <c r="G29" s="11">
        <v>10</v>
      </c>
      <c r="H29" s="12">
        <v>117</v>
      </c>
      <c r="I29" s="12">
        <v>1</v>
      </c>
      <c r="J29" s="24">
        <v>88</v>
      </c>
      <c r="K29" s="43">
        <f>SUM(C29*15,F29*7.5,G29*7.5,H29*7.5,I29*7.5,J29*7.5)</f>
        <v>11377.5</v>
      </c>
      <c r="L29" s="13"/>
      <c r="M29" s="16"/>
      <c r="N29" s="15"/>
    </row>
    <row r="30" spans="1:14" ht="12.75" customHeight="1">
      <c r="A30" s="223"/>
      <c r="B30" s="10" t="s">
        <v>21</v>
      </c>
      <c r="C30" s="11">
        <v>502</v>
      </c>
      <c r="D30" s="11"/>
      <c r="E30" s="11">
        <v>1</v>
      </c>
      <c r="F30" s="11">
        <v>119</v>
      </c>
      <c r="G30" s="11">
        <v>6</v>
      </c>
      <c r="H30" s="12">
        <v>25</v>
      </c>
      <c r="I30" s="12"/>
      <c r="J30" s="24">
        <v>115</v>
      </c>
      <c r="K30" s="43">
        <f>SUM(C30*15,F30*7.5,G30*7.5,H30*7.5,I30*7.5,J30*7.5)</f>
        <v>9517.5</v>
      </c>
      <c r="L30" s="13"/>
      <c r="M30" s="16"/>
      <c r="N30" s="15"/>
    </row>
    <row r="31" spans="1:14" ht="12.75" customHeight="1">
      <c r="A31" s="223"/>
      <c r="B31" s="10" t="s">
        <v>22</v>
      </c>
      <c r="C31" s="11">
        <v>223</v>
      </c>
      <c r="D31" s="11"/>
      <c r="E31" s="11">
        <v>15</v>
      </c>
      <c r="F31" s="11">
        <v>66</v>
      </c>
      <c r="G31" s="11"/>
      <c r="H31" s="12">
        <v>18</v>
      </c>
      <c r="I31" s="12"/>
      <c r="J31" s="24">
        <v>59</v>
      </c>
      <c r="K31" s="43">
        <f>SUM(C31*15,F31*7.5,G31*7.5,H31*7.5,I31*7.5,J31*7.5)</f>
        <v>4417.5</v>
      </c>
      <c r="L31" s="13"/>
      <c r="M31" s="16"/>
      <c r="N31" s="15"/>
    </row>
    <row r="32" spans="1:14" ht="12.75" customHeight="1">
      <c r="A32" s="223"/>
      <c r="B32" s="10" t="s">
        <v>23</v>
      </c>
      <c r="C32" s="11">
        <v>81</v>
      </c>
      <c r="D32" s="11"/>
      <c r="E32" s="11">
        <v>1</v>
      </c>
      <c r="F32" s="11">
        <v>25</v>
      </c>
      <c r="G32" s="11">
        <v>1</v>
      </c>
      <c r="H32" s="12">
        <v>9</v>
      </c>
      <c r="I32" s="12">
        <v>1</v>
      </c>
      <c r="J32" s="24">
        <v>16</v>
      </c>
      <c r="K32" s="43">
        <f>SUM(C32*15,F32*7.5,G32*7.5,H32*7.5,I32*7.5,J32*7.5)</f>
        <v>1605</v>
      </c>
      <c r="L32" s="13"/>
      <c r="M32" s="16"/>
      <c r="N32" s="15"/>
    </row>
    <row r="33" spans="1:14" ht="12.75" customHeight="1">
      <c r="A33" s="223"/>
      <c r="B33" s="17" t="s">
        <v>24</v>
      </c>
      <c r="C33" s="18">
        <f>SUM(C28:C32)</f>
        <v>2027</v>
      </c>
      <c r="D33" s="18"/>
      <c r="E33" s="18">
        <f aca="true" t="shared" si="5" ref="E33:M33">SUM(E28:E32)</f>
        <v>30</v>
      </c>
      <c r="F33" s="18">
        <f t="shared" si="5"/>
        <v>432</v>
      </c>
      <c r="G33" s="18">
        <f t="shared" si="5"/>
        <v>24</v>
      </c>
      <c r="H33" s="18">
        <f t="shared" si="5"/>
        <v>292</v>
      </c>
      <c r="I33" s="18">
        <f t="shared" si="5"/>
        <v>2</v>
      </c>
      <c r="J33" s="18">
        <f t="shared" si="5"/>
        <v>364</v>
      </c>
      <c r="K33" s="44">
        <f t="shared" si="5"/>
        <v>38760</v>
      </c>
      <c r="L33" s="18">
        <f t="shared" si="5"/>
        <v>0</v>
      </c>
      <c r="M33" s="18">
        <f t="shared" si="5"/>
        <v>0</v>
      </c>
      <c r="N33" s="20">
        <f>SUM(K28:K32)-L33+M33</f>
        <v>38760</v>
      </c>
    </row>
    <row r="34" spans="1:14" ht="12.75" customHeight="1">
      <c r="A34" s="224" t="s">
        <v>25</v>
      </c>
      <c r="B34" s="224">
        <v>920</v>
      </c>
      <c r="C34" s="21">
        <f>SUM(C33,C27,C21,C15,C9)</f>
        <v>5467</v>
      </c>
      <c r="D34" s="21"/>
      <c r="E34" s="21">
        <f aca="true" t="shared" si="6" ref="E34:N34">SUM(E9,E15,E21,E27,E33)</f>
        <v>106</v>
      </c>
      <c r="F34" s="21">
        <f t="shared" si="6"/>
        <v>1425</v>
      </c>
      <c r="G34" s="21">
        <f t="shared" si="6"/>
        <v>55</v>
      </c>
      <c r="H34" s="21">
        <f t="shared" si="6"/>
        <v>628</v>
      </c>
      <c r="I34" s="21">
        <f t="shared" si="6"/>
        <v>2</v>
      </c>
      <c r="J34" s="21">
        <f t="shared" si="6"/>
        <v>878</v>
      </c>
      <c r="K34" s="48">
        <f t="shared" si="6"/>
        <v>104415</v>
      </c>
      <c r="L34" s="21">
        <f t="shared" si="6"/>
        <v>15</v>
      </c>
      <c r="M34" s="21">
        <f t="shared" si="6"/>
        <v>13</v>
      </c>
      <c r="N34" s="21">
        <f t="shared" si="6"/>
        <v>104413</v>
      </c>
    </row>
    <row r="35" spans="1:14" ht="12.75" customHeight="1">
      <c r="A35" s="223">
        <v>42041</v>
      </c>
      <c r="B35" s="10" t="s">
        <v>19</v>
      </c>
      <c r="C35" s="11">
        <v>192</v>
      </c>
      <c r="D35" s="11"/>
      <c r="E35" s="11">
        <v>5</v>
      </c>
      <c r="F35" s="11">
        <v>68</v>
      </c>
      <c r="G35" s="11">
        <v>2</v>
      </c>
      <c r="H35" s="12">
        <v>30</v>
      </c>
      <c r="I35" s="12"/>
      <c r="J35" s="24">
        <v>21</v>
      </c>
      <c r="K35" s="43">
        <f>SUM(C35*15,F35*7.5,G35*7.5,H35*7.5,I35*7.5,J35*7.5)</f>
        <v>3787.5</v>
      </c>
      <c r="L35" s="46"/>
      <c r="M35"/>
      <c r="N35" s="15"/>
    </row>
    <row r="36" spans="1:14" ht="12.75" customHeight="1">
      <c r="A36" s="223"/>
      <c r="B36" s="10" t="s">
        <v>20</v>
      </c>
      <c r="C36" s="11">
        <v>100</v>
      </c>
      <c r="D36" s="11"/>
      <c r="E36" s="11">
        <v>0</v>
      </c>
      <c r="F36" s="11">
        <v>22</v>
      </c>
      <c r="G36" s="11">
        <v>2</v>
      </c>
      <c r="H36" s="12">
        <v>3</v>
      </c>
      <c r="I36" s="12"/>
      <c r="J36" s="24">
        <v>8</v>
      </c>
      <c r="K36" s="43">
        <f>SUM(C36*15,F36*7.5,G36*7.5,H36*7.5,I36*7.5,J36*7.5)</f>
        <v>1762.5</v>
      </c>
      <c r="L36" s="13"/>
      <c r="M36" s="16"/>
      <c r="N36" s="15"/>
    </row>
    <row r="37" spans="1:14" ht="12.75" customHeight="1">
      <c r="A37" s="223"/>
      <c r="B37" s="10" t="s">
        <v>21</v>
      </c>
      <c r="C37" s="11">
        <v>122</v>
      </c>
      <c r="D37" s="11"/>
      <c r="E37" s="11">
        <v>2</v>
      </c>
      <c r="F37" s="11">
        <v>24</v>
      </c>
      <c r="G37" s="11"/>
      <c r="H37" s="12">
        <v>10</v>
      </c>
      <c r="I37" s="12"/>
      <c r="J37" s="24">
        <v>9</v>
      </c>
      <c r="K37" s="43">
        <f>SUM(C37*15,F37*7.5,G37*7.5,H37*7.5,I37*7.5,J37*7.5)</f>
        <v>2152.5</v>
      </c>
      <c r="L37" s="13"/>
      <c r="M37" s="16"/>
      <c r="N37" s="15"/>
    </row>
    <row r="38" spans="1:14" ht="12.75" customHeight="1">
      <c r="A38" s="223"/>
      <c r="B38" s="10" t="s">
        <v>22</v>
      </c>
      <c r="C38" s="11">
        <v>99</v>
      </c>
      <c r="D38" s="11"/>
      <c r="E38" s="11">
        <v>8</v>
      </c>
      <c r="F38" s="11">
        <v>33</v>
      </c>
      <c r="G38" s="11"/>
      <c r="H38" s="12">
        <v>2</v>
      </c>
      <c r="I38" s="12"/>
      <c r="J38" s="24">
        <v>10</v>
      </c>
      <c r="K38" s="43">
        <f>SUM(C38*15,F38*7.5,G38*7.5,H38*7.5,I38*7.5,J38*7.5)</f>
        <v>1822.5</v>
      </c>
      <c r="L38" s="13"/>
      <c r="M38" s="16"/>
      <c r="N38" s="15"/>
    </row>
    <row r="39" spans="1:14" ht="12.75" customHeight="1">
      <c r="A39" s="223"/>
      <c r="B39" s="10" t="s">
        <v>23</v>
      </c>
      <c r="C39" s="11">
        <v>43</v>
      </c>
      <c r="D39" s="11"/>
      <c r="E39" s="11">
        <v>2</v>
      </c>
      <c r="F39" s="11"/>
      <c r="G39" s="11">
        <v>0</v>
      </c>
      <c r="H39" s="12">
        <v>3</v>
      </c>
      <c r="I39" s="12"/>
      <c r="J39" s="24">
        <v>2</v>
      </c>
      <c r="K39" s="43">
        <f>SUM(C39*15,F39*7.5,G39*7.5,H39*7.5,I39*7.5,J39*7.5)</f>
        <v>682.5</v>
      </c>
      <c r="L39" s="13"/>
      <c r="M39" s="16"/>
      <c r="N39" s="15"/>
    </row>
    <row r="40" spans="1:14" ht="12.75" customHeight="1">
      <c r="A40" s="223"/>
      <c r="B40" s="17" t="s">
        <v>24</v>
      </c>
      <c r="C40" s="18">
        <f>SUM(C35:C39)</f>
        <v>556</v>
      </c>
      <c r="D40" s="18"/>
      <c r="E40" s="18">
        <f aca="true" t="shared" si="7" ref="E40:M40">SUM(E35:E39)</f>
        <v>17</v>
      </c>
      <c r="F40" s="18">
        <f t="shared" si="7"/>
        <v>147</v>
      </c>
      <c r="G40" s="18">
        <f t="shared" si="7"/>
        <v>4</v>
      </c>
      <c r="H40" s="18">
        <f t="shared" si="7"/>
        <v>48</v>
      </c>
      <c r="I40" s="18">
        <f t="shared" si="7"/>
        <v>0</v>
      </c>
      <c r="J40" s="18">
        <f t="shared" si="7"/>
        <v>50</v>
      </c>
      <c r="K40" s="44">
        <f t="shared" si="7"/>
        <v>10207.5</v>
      </c>
      <c r="L40" s="18">
        <f t="shared" si="7"/>
        <v>0</v>
      </c>
      <c r="M40" s="18">
        <f t="shared" si="7"/>
        <v>0</v>
      </c>
      <c r="N40" s="20">
        <f>SUM(K35:K39)-L40+M40</f>
        <v>10207.5</v>
      </c>
    </row>
    <row r="41" spans="1:14" ht="12.75" customHeight="1">
      <c r="A41" s="223">
        <v>42773</v>
      </c>
      <c r="B41" s="10" t="s">
        <v>19</v>
      </c>
      <c r="C41" s="11">
        <v>85</v>
      </c>
      <c r="D41" s="11"/>
      <c r="E41" s="11"/>
      <c r="F41" s="11">
        <v>20</v>
      </c>
      <c r="G41" s="11"/>
      <c r="H41" s="12">
        <v>4</v>
      </c>
      <c r="I41" s="12"/>
      <c r="J41" s="24">
        <v>22</v>
      </c>
      <c r="K41" s="43">
        <f>SUM(C41*15,F41*7.5,G41*7.5,H41*7.5,I41*7.5,J41*7.5)</f>
        <v>1620</v>
      </c>
      <c r="L41" s="46"/>
      <c r="M41"/>
      <c r="N41" s="15"/>
    </row>
    <row r="42" spans="1:14" ht="12.75" customHeight="1">
      <c r="A42" s="223"/>
      <c r="B42" s="10" t="s">
        <v>20</v>
      </c>
      <c r="C42" s="11">
        <v>260</v>
      </c>
      <c r="D42" s="11"/>
      <c r="E42" s="11">
        <v>2</v>
      </c>
      <c r="F42" s="11">
        <v>42</v>
      </c>
      <c r="G42" s="11">
        <v>1</v>
      </c>
      <c r="H42" s="12">
        <v>36</v>
      </c>
      <c r="I42" s="12"/>
      <c r="J42" s="24">
        <v>25</v>
      </c>
      <c r="K42" s="43">
        <f>SUM(C42*15,F42*7.5,G42*7.5,H42*7.5,I42*7.5,J42*7.5)</f>
        <v>4680</v>
      </c>
      <c r="L42" s="13"/>
      <c r="M42" s="16"/>
      <c r="N42" s="15"/>
    </row>
    <row r="43" spans="1:14" ht="12.75" customHeight="1">
      <c r="A43" s="223"/>
      <c r="B43" s="10" t="s">
        <v>21</v>
      </c>
      <c r="C43" s="11">
        <v>172</v>
      </c>
      <c r="D43" s="11"/>
      <c r="E43" s="11">
        <v>0</v>
      </c>
      <c r="F43" s="11">
        <v>35</v>
      </c>
      <c r="G43" s="11">
        <v>1</v>
      </c>
      <c r="H43" s="12">
        <v>36</v>
      </c>
      <c r="I43" s="12"/>
      <c r="J43" s="24">
        <v>9</v>
      </c>
      <c r="K43" s="43">
        <f>SUM(C43*15,F43*7.5,G43*7.5,H43*7.5,I43*7.5,J43*7.5)</f>
        <v>3187.5</v>
      </c>
      <c r="L43" s="13"/>
      <c r="M43" s="16"/>
      <c r="N43" s="15"/>
    </row>
    <row r="44" spans="1:14" ht="12.75" customHeight="1">
      <c r="A44" s="223"/>
      <c r="B44" s="10" t="s">
        <v>22</v>
      </c>
      <c r="C44" s="11">
        <v>102</v>
      </c>
      <c r="D44" s="11"/>
      <c r="E44" s="11">
        <v>2</v>
      </c>
      <c r="F44" s="11">
        <v>25</v>
      </c>
      <c r="G44" s="11">
        <v>2</v>
      </c>
      <c r="H44" s="12">
        <v>5</v>
      </c>
      <c r="I44" s="12"/>
      <c r="J44" s="24">
        <v>10</v>
      </c>
      <c r="K44" s="43">
        <f>SUM(C44*15,F44*7.5,G44*7.5,H44*7.5,I44*7.5,J44*7.5)</f>
        <v>1845</v>
      </c>
      <c r="L44" s="13"/>
      <c r="M44" s="16"/>
      <c r="N44" s="15"/>
    </row>
    <row r="45" spans="1:14" ht="12.75" customHeight="1">
      <c r="A45" s="223"/>
      <c r="B45" s="10" t="s">
        <v>23</v>
      </c>
      <c r="C45" s="11">
        <v>19</v>
      </c>
      <c r="D45" s="11"/>
      <c r="E45" s="11">
        <v>2</v>
      </c>
      <c r="F45" s="11">
        <v>3</v>
      </c>
      <c r="G45" s="11"/>
      <c r="H45" s="12">
        <v>4</v>
      </c>
      <c r="I45" s="12"/>
      <c r="J45" s="24">
        <v>3</v>
      </c>
      <c r="K45" s="43">
        <f>SUM(C45*15,F45*7.5,G45*7.5,H45*7.5,I45*7.5,J45*7.5)</f>
        <v>360</v>
      </c>
      <c r="L45" s="13"/>
      <c r="M45" s="16"/>
      <c r="N45" s="15"/>
    </row>
    <row r="46" spans="1:14" ht="12.75" customHeight="1">
      <c r="A46" s="223"/>
      <c r="B46" s="17" t="s">
        <v>24</v>
      </c>
      <c r="C46" s="18">
        <f>SUM(C41:C45)</f>
        <v>638</v>
      </c>
      <c r="D46" s="18"/>
      <c r="E46" s="18">
        <f aca="true" t="shared" si="8" ref="E46:M46">SUM(E41:E45)</f>
        <v>6</v>
      </c>
      <c r="F46" s="18">
        <f t="shared" si="8"/>
        <v>125</v>
      </c>
      <c r="G46" s="18">
        <f t="shared" si="8"/>
        <v>4</v>
      </c>
      <c r="H46" s="18">
        <f t="shared" si="8"/>
        <v>85</v>
      </c>
      <c r="I46" s="18">
        <f t="shared" si="8"/>
        <v>0</v>
      </c>
      <c r="J46" s="18">
        <f t="shared" si="8"/>
        <v>69</v>
      </c>
      <c r="K46" s="44">
        <f t="shared" si="8"/>
        <v>11692.5</v>
      </c>
      <c r="L46" s="18">
        <f t="shared" si="8"/>
        <v>0</v>
      </c>
      <c r="M46" s="18">
        <f t="shared" si="8"/>
        <v>0</v>
      </c>
      <c r="N46" s="20">
        <f>SUM(K41:K45)-L46+M46</f>
        <v>11692.5</v>
      </c>
    </row>
    <row r="47" spans="1:14" ht="12.75" customHeight="1">
      <c r="A47" s="223">
        <v>42043</v>
      </c>
      <c r="B47" s="10" t="s">
        <v>19</v>
      </c>
      <c r="C47" s="11">
        <v>182</v>
      </c>
      <c r="D47" s="11"/>
      <c r="E47" s="11">
        <v>2</v>
      </c>
      <c r="F47" s="11">
        <v>56</v>
      </c>
      <c r="G47" s="11"/>
      <c r="H47" s="12">
        <v>11</v>
      </c>
      <c r="I47" s="12"/>
      <c r="J47" s="24">
        <v>16</v>
      </c>
      <c r="K47" s="43">
        <f>SUM(C47*15,F47*7.5,G47*7.5,H47*7.5,I47*7.5,J47*7.5)</f>
        <v>3352.5</v>
      </c>
      <c r="L47" s="46"/>
      <c r="M47"/>
      <c r="N47" s="15"/>
    </row>
    <row r="48" spans="1:14" ht="12.75" customHeight="1">
      <c r="A48" s="223"/>
      <c r="B48" s="10" t="s">
        <v>20</v>
      </c>
      <c r="C48" s="11">
        <v>216</v>
      </c>
      <c r="D48" s="11"/>
      <c r="E48" s="11">
        <v>2</v>
      </c>
      <c r="F48" s="11">
        <v>31</v>
      </c>
      <c r="G48" s="11"/>
      <c r="H48" s="12">
        <v>14</v>
      </c>
      <c r="I48" s="12"/>
      <c r="J48" s="24">
        <v>17</v>
      </c>
      <c r="K48" s="43">
        <f>SUM(C48*15,F48*7.5,G48*7.5,H48*7.5,I48*7.5,J48*7.5)</f>
        <v>3705</v>
      </c>
      <c r="L48" s="13"/>
      <c r="M48" s="16"/>
      <c r="N48" s="15"/>
    </row>
    <row r="49" spans="1:14" ht="12.75" customHeight="1">
      <c r="A49" s="223"/>
      <c r="B49" s="10" t="s">
        <v>21</v>
      </c>
      <c r="C49" s="11">
        <v>244</v>
      </c>
      <c r="D49" s="11"/>
      <c r="E49" s="11">
        <v>0</v>
      </c>
      <c r="F49" s="11">
        <v>44</v>
      </c>
      <c r="G49" s="11"/>
      <c r="H49" s="12">
        <v>8</v>
      </c>
      <c r="I49" s="12"/>
      <c r="J49" s="24">
        <v>29</v>
      </c>
      <c r="K49" s="43">
        <f>SUM(C49*15,F49*7.5,G49*7.5,H49*7.5,I49*7.5,J49*7.5)</f>
        <v>4267.5</v>
      </c>
      <c r="L49" s="13"/>
      <c r="M49" s="16"/>
      <c r="N49" s="15"/>
    </row>
    <row r="50" spans="1:14" ht="12.75" customHeight="1">
      <c r="A50" s="223"/>
      <c r="B50" s="10" t="s">
        <v>22</v>
      </c>
      <c r="C50" s="11">
        <v>106</v>
      </c>
      <c r="D50" s="11"/>
      <c r="E50" s="11">
        <v>2</v>
      </c>
      <c r="F50" s="11">
        <v>25</v>
      </c>
      <c r="G50" s="11"/>
      <c r="H50" s="12">
        <v>15</v>
      </c>
      <c r="I50" s="12"/>
      <c r="J50" s="24">
        <v>15</v>
      </c>
      <c r="K50" s="43">
        <f>SUM(C50*15,F50*7.5,G50*7.5,H50*7.5,I50*7.5,J50*7.5)</f>
        <v>2002.5</v>
      </c>
      <c r="L50" s="13"/>
      <c r="M50" s="16"/>
      <c r="N50" s="15"/>
    </row>
    <row r="51" spans="1:14" ht="12.75" customHeight="1">
      <c r="A51" s="223"/>
      <c r="B51" s="10" t="s">
        <v>23</v>
      </c>
      <c r="C51" s="11">
        <v>42</v>
      </c>
      <c r="D51" s="11"/>
      <c r="E51" s="11">
        <v>1</v>
      </c>
      <c r="F51" s="11">
        <v>8</v>
      </c>
      <c r="G51" s="11">
        <v>2</v>
      </c>
      <c r="H51" s="12">
        <v>5</v>
      </c>
      <c r="I51" s="12"/>
      <c r="J51" s="24">
        <v>7</v>
      </c>
      <c r="K51" s="43">
        <f>SUM(C51*15,F51*7.5,G51*7.5,H51*7.5,I51*7.5,J51*7.5)</f>
        <v>795</v>
      </c>
      <c r="L51" s="13"/>
      <c r="M51" s="16"/>
      <c r="N51" s="15"/>
    </row>
    <row r="52" spans="1:14" ht="12.75" customHeight="1">
      <c r="A52" s="223"/>
      <c r="B52" s="17" t="s">
        <v>24</v>
      </c>
      <c r="C52" s="18">
        <f>SUM(C47:C51)</f>
        <v>790</v>
      </c>
      <c r="D52" s="18"/>
      <c r="E52" s="18">
        <f aca="true" t="shared" si="9" ref="E52:M52">SUM(E47:E51)</f>
        <v>7</v>
      </c>
      <c r="F52" s="18">
        <f t="shared" si="9"/>
        <v>164</v>
      </c>
      <c r="G52" s="18">
        <f t="shared" si="9"/>
        <v>2</v>
      </c>
      <c r="H52" s="18">
        <f t="shared" si="9"/>
        <v>53</v>
      </c>
      <c r="I52" s="18">
        <f t="shared" si="9"/>
        <v>0</v>
      </c>
      <c r="J52" s="18">
        <f t="shared" si="9"/>
        <v>84</v>
      </c>
      <c r="K52" s="44">
        <f t="shared" si="9"/>
        <v>14122.5</v>
      </c>
      <c r="L52" s="18">
        <f t="shared" si="9"/>
        <v>0</v>
      </c>
      <c r="M52" s="18">
        <f t="shared" si="9"/>
        <v>0</v>
      </c>
      <c r="N52" s="20">
        <f>SUM(K47:K51)-L52+M52</f>
        <v>14122.5</v>
      </c>
    </row>
    <row r="53" spans="1:14" ht="12.75" customHeight="1">
      <c r="A53" s="223">
        <v>42044</v>
      </c>
      <c r="B53" s="10" t="s">
        <v>19</v>
      </c>
      <c r="C53" s="11">
        <v>107</v>
      </c>
      <c r="D53" s="11"/>
      <c r="E53" s="11">
        <v>6</v>
      </c>
      <c r="F53" s="11">
        <v>8</v>
      </c>
      <c r="G53" s="11"/>
      <c r="H53" s="12">
        <v>16</v>
      </c>
      <c r="I53" s="12"/>
      <c r="J53" s="24">
        <v>26</v>
      </c>
      <c r="K53" s="43">
        <f>SUM(C53*15,F53*7.5,G53*7.5,H53*7.5,I53*7.5,J53*7.5)</f>
        <v>1980</v>
      </c>
      <c r="L53" s="46"/>
      <c r="M53"/>
      <c r="N53" s="15"/>
    </row>
    <row r="54" spans="1:14" ht="12.75" customHeight="1">
      <c r="A54" s="223"/>
      <c r="B54" s="10" t="s">
        <v>20</v>
      </c>
      <c r="C54" s="11">
        <v>160</v>
      </c>
      <c r="D54" s="11"/>
      <c r="E54" s="11">
        <v>2</v>
      </c>
      <c r="F54" s="11">
        <v>43</v>
      </c>
      <c r="G54" s="11"/>
      <c r="H54" s="12">
        <v>19</v>
      </c>
      <c r="I54" s="12"/>
      <c r="J54" s="24">
        <v>9</v>
      </c>
      <c r="K54" s="43">
        <f>SUM(C54*15,F54*7.5,G54*7.5,H54*7.5,I54*7.5,J54*7.5)</f>
        <v>2932.5</v>
      </c>
      <c r="L54" s="13"/>
      <c r="M54" s="16"/>
      <c r="N54" s="15"/>
    </row>
    <row r="55" spans="1:14" ht="12.75" customHeight="1">
      <c r="A55" s="223"/>
      <c r="B55" s="10" t="s">
        <v>21</v>
      </c>
      <c r="C55" s="11">
        <v>230</v>
      </c>
      <c r="D55" s="11"/>
      <c r="E55" s="11">
        <v>16</v>
      </c>
      <c r="F55" s="11">
        <v>50</v>
      </c>
      <c r="G55" s="11"/>
      <c r="H55" s="12">
        <v>18</v>
      </c>
      <c r="I55" s="12"/>
      <c r="J55" s="24">
        <v>17</v>
      </c>
      <c r="K55" s="43">
        <f>SUM(C55*15,F55*7.5,G55*7.5,H55*7.5,I55*7.5,J55*7.5)</f>
        <v>4087.5</v>
      </c>
      <c r="L55" s="13"/>
      <c r="M55" s="16">
        <v>7.5</v>
      </c>
      <c r="N55" s="15"/>
    </row>
    <row r="56" spans="1:14" ht="12.75" customHeight="1">
      <c r="A56" s="223"/>
      <c r="B56" s="10" t="s">
        <v>22</v>
      </c>
      <c r="C56" s="11">
        <v>120</v>
      </c>
      <c r="D56" s="11"/>
      <c r="E56" s="11">
        <v>1</v>
      </c>
      <c r="F56" s="11">
        <v>28</v>
      </c>
      <c r="G56" s="11">
        <v>1</v>
      </c>
      <c r="H56" s="12">
        <v>5</v>
      </c>
      <c r="I56" s="12"/>
      <c r="J56" s="24">
        <v>12</v>
      </c>
      <c r="K56" s="43">
        <f>SUM(C56*15,F56*7.5,G56*7.5,H56*7.5,I56*7.5,J56*7.5)</f>
        <v>2145</v>
      </c>
      <c r="L56" s="13"/>
      <c r="M56" s="16"/>
      <c r="N56" s="15"/>
    </row>
    <row r="57" spans="1:14" ht="12.75" customHeight="1">
      <c r="A57" s="223"/>
      <c r="B57" s="10" t="s">
        <v>23</v>
      </c>
      <c r="C57" s="11">
        <v>14</v>
      </c>
      <c r="D57" s="11"/>
      <c r="E57" s="11">
        <v>0</v>
      </c>
      <c r="F57" s="11">
        <v>1</v>
      </c>
      <c r="G57" s="11"/>
      <c r="H57" s="12"/>
      <c r="I57" s="12"/>
      <c r="J57" s="24">
        <v>6</v>
      </c>
      <c r="K57" s="43">
        <f>SUM(C57*15,F57*7.5,G57*7.5,H57*7.5,I57*7.5,J57*7.5)</f>
        <v>262.5</v>
      </c>
      <c r="L57" s="13">
        <v>7.5</v>
      </c>
      <c r="M57" s="16"/>
      <c r="N57" s="15"/>
    </row>
    <row r="58" spans="1:14" ht="12.75" customHeight="1">
      <c r="A58" s="223"/>
      <c r="B58" s="17" t="s">
        <v>24</v>
      </c>
      <c r="C58" s="18">
        <f>SUM(C53:C57)</f>
        <v>631</v>
      </c>
      <c r="D58" s="18"/>
      <c r="E58" s="18">
        <f aca="true" t="shared" si="10" ref="E58:M58">SUM(E53:E57)</f>
        <v>25</v>
      </c>
      <c r="F58" s="18">
        <f t="shared" si="10"/>
        <v>130</v>
      </c>
      <c r="G58" s="18">
        <f t="shared" si="10"/>
        <v>1</v>
      </c>
      <c r="H58" s="18">
        <f t="shared" si="10"/>
        <v>58</v>
      </c>
      <c r="I58" s="18">
        <f t="shared" si="10"/>
        <v>0</v>
      </c>
      <c r="J58" s="18">
        <f t="shared" si="10"/>
        <v>70</v>
      </c>
      <c r="K58" s="44">
        <f t="shared" si="10"/>
        <v>11407.5</v>
      </c>
      <c r="L58" s="18">
        <f t="shared" si="10"/>
        <v>7.5</v>
      </c>
      <c r="M58" s="18">
        <f t="shared" si="10"/>
        <v>7.5</v>
      </c>
      <c r="N58" s="20">
        <f>SUM(K53:K57)-L58+M58</f>
        <v>11407.5</v>
      </c>
    </row>
    <row r="59" spans="1:14" ht="12.75" customHeight="1">
      <c r="A59" s="223">
        <v>42045</v>
      </c>
      <c r="B59" s="10" t="s">
        <v>19</v>
      </c>
      <c r="C59" s="11">
        <v>91</v>
      </c>
      <c r="D59" s="11"/>
      <c r="E59" s="11">
        <v>4</v>
      </c>
      <c r="F59" s="11">
        <v>8</v>
      </c>
      <c r="G59" s="11"/>
      <c r="H59" s="12">
        <v>2</v>
      </c>
      <c r="I59" s="12"/>
      <c r="J59" s="24">
        <v>8</v>
      </c>
      <c r="K59" s="43">
        <f>SUM(C59*15,F59*7.5,G59*7.5,H59*7.5,I59*7.5,J59*7.5)</f>
        <v>1500</v>
      </c>
      <c r="L59" s="46"/>
      <c r="M59"/>
      <c r="N59" s="15"/>
    </row>
    <row r="60" spans="1:14" ht="12.75" customHeight="1">
      <c r="A60" s="223"/>
      <c r="B60" s="10" t="s">
        <v>20</v>
      </c>
      <c r="C60" s="11">
        <v>228</v>
      </c>
      <c r="D60" s="11"/>
      <c r="E60" s="11">
        <v>2</v>
      </c>
      <c r="F60" s="11">
        <v>36</v>
      </c>
      <c r="G60" s="11"/>
      <c r="H60" s="12">
        <v>23</v>
      </c>
      <c r="I60" s="12"/>
      <c r="J60" s="24">
        <v>28</v>
      </c>
      <c r="K60" s="43">
        <f>SUM(C60*15,F60*7.5,G60*7.5,H60*7.5,I60*7.5,J60*7.5)</f>
        <v>4072.5</v>
      </c>
      <c r="L60" s="13"/>
      <c r="M60" s="16"/>
      <c r="N60" s="15"/>
    </row>
    <row r="61" spans="1:14" ht="12.75" customHeight="1">
      <c r="A61" s="223"/>
      <c r="B61" s="10" t="s">
        <v>21</v>
      </c>
      <c r="C61" s="11">
        <v>311</v>
      </c>
      <c r="D61" s="11"/>
      <c r="E61" s="11">
        <v>6</v>
      </c>
      <c r="F61" s="11">
        <v>45</v>
      </c>
      <c r="G61" s="11"/>
      <c r="H61" s="12">
        <v>49</v>
      </c>
      <c r="I61" s="12"/>
      <c r="J61" s="24">
        <v>56</v>
      </c>
      <c r="K61" s="43">
        <f>SUM(C61*15,F61*7.5,G61*7.5,H61*7.5,I61*7.5,J61*7.5)</f>
        <v>5790</v>
      </c>
      <c r="L61" s="13"/>
      <c r="M61" s="16"/>
      <c r="N61" s="15"/>
    </row>
    <row r="62" spans="1:14" ht="12.75" customHeight="1">
      <c r="A62" s="223"/>
      <c r="B62" s="10" t="s">
        <v>22</v>
      </c>
      <c r="C62" s="11">
        <v>107</v>
      </c>
      <c r="D62" s="11"/>
      <c r="E62" s="11">
        <v>7</v>
      </c>
      <c r="F62" s="11">
        <v>25</v>
      </c>
      <c r="G62" s="11">
        <v>2</v>
      </c>
      <c r="H62" s="12">
        <v>10</v>
      </c>
      <c r="I62" s="12">
        <v>1</v>
      </c>
      <c r="J62" s="24">
        <v>14</v>
      </c>
      <c r="K62" s="43">
        <f>SUM(C62*15,F62*7.5,G62*7.5,H62*7.5,I62*7.5,J62*7.5)</f>
        <v>1995</v>
      </c>
      <c r="L62" s="13"/>
      <c r="M62" s="16"/>
      <c r="N62" s="15"/>
    </row>
    <row r="63" spans="1:14" ht="12.75" customHeight="1">
      <c r="A63" s="223"/>
      <c r="B63" s="10" t="s">
        <v>23</v>
      </c>
      <c r="C63" s="11">
        <v>25</v>
      </c>
      <c r="D63" s="11"/>
      <c r="E63" s="11">
        <v>0</v>
      </c>
      <c r="F63" s="11">
        <v>6</v>
      </c>
      <c r="G63" s="11"/>
      <c r="H63" s="12"/>
      <c r="I63" s="12"/>
      <c r="J63" s="24">
        <v>5</v>
      </c>
      <c r="K63" s="43">
        <f>SUM(C63*15,F63*7.5,G63*7.5,H63*7.5,I63*7.5,J63*7.5)</f>
        <v>457.5</v>
      </c>
      <c r="L63" s="13"/>
      <c r="M63" s="16">
        <v>35.5</v>
      </c>
      <c r="N63" s="15"/>
    </row>
    <row r="64" spans="1:14" ht="12.75" customHeight="1">
      <c r="A64" s="223"/>
      <c r="B64" s="17" t="s">
        <v>24</v>
      </c>
      <c r="C64" s="18">
        <f>SUM(C59:C63)</f>
        <v>762</v>
      </c>
      <c r="D64" s="18"/>
      <c r="E64" s="18">
        <f aca="true" t="shared" si="11" ref="E64:M64">SUM(E59:E63)</f>
        <v>19</v>
      </c>
      <c r="F64" s="18">
        <f t="shared" si="11"/>
        <v>120</v>
      </c>
      <c r="G64" s="18">
        <f t="shared" si="11"/>
        <v>2</v>
      </c>
      <c r="H64" s="18">
        <f t="shared" si="11"/>
        <v>84</v>
      </c>
      <c r="I64" s="18">
        <f t="shared" si="11"/>
        <v>1</v>
      </c>
      <c r="J64" s="18">
        <f t="shared" si="11"/>
        <v>111</v>
      </c>
      <c r="K64" s="44">
        <f t="shared" si="11"/>
        <v>13815</v>
      </c>
      <c r="L64" s="18">
        <f t="shared" si="11"/>
        <v>0</v>
      </c>
      <c r="M64" s="18">
        <f t="shared" si="11"/>
        <v>35.5</v>
      </c>
      <c r="N64" s="20">
        <f>SUM(K59:K63)-L64+M64</f>
        <v>13850.5</v>
      </c>
    </row>
    <row r="65" spans="1:14" ht="12.75" customHeight="1">
      <c r="A65" s="223">
        <v>42046</v>
      </c>
      <c r="B65" s="10" t="s">
        <v>19</v>
      </c>
      <c r="C65" s="11">
        <v>321</v>
      </c>
      <c r="D65" s="11"/>
      <c r="E65" s="11">
        <v>4</v>
      </c>
      <c r="F65" s="11">
        <v>49</v>
      </c>
      <c r="G65" s="11">
        <v>4</v>
      </c>
      <c r="H65" s="12">
        <v>45</v>
      </c>
      <c r="I65" s="12"/>
      <c r="J65" s="24">
        <v>37</v>
      </c>
      <c r="K65" s="43">
        <f>SUM(C65*15,F65*7.5,G65*7.5,H65*7.5,I65*7.5,J65*7.5)</f>
        <v>5827.5</v>
      </c>
      <c r="L65" s="46">
        <v>7.5</v>
      </c>
      <c r="M65"/>
      <c r="N65" s="15"/>
    </row>
    <row r="66" spans="1:14" ht="12.75" customHeight="1">
      <c r="A66" s="223"/>
      <c r="B66" s="10" t="s">
        <v>20</v>
      </c>
      <c r="C66" s="11">
        <v>322</v>
      </c>
      <c r="D66" s="11"/>
      <c r="E66" s="11">
        <v>1</v>
      </c>
      <c r="F66" s="11">
        <v>85</v>
      </c>
      <c r="G66" s="11"/>
      <c r="H66" s="12">
        <v>44</v>
      </c>
      <c r="I66" s="12"/>
      <c r="J66" s="24">
        <v>27</v>
      </c>
      <c r="K66" s="43">
        <f>SUM(C66*15,F66*7.5,G66*7.5,H66*7.5,I66*7.5,J66*7.5)</f>
        <v>6000</v>
      </c>
      <c r="L66" s="13"/>
      <c r="M66" s="16"/>
      <c r="N66" s="15"/>
    </row>
    <row r="67" spans="1:14" ht="12.75" customHeight="1">
      <c r="A67" s="223"/>
      <c r="B67" s="10" t="s">
        <v>21</v>
      </c>
      <c r="C67" s="11">
        <v>419</v>
      </c>
      <c r="D67" s="11"/>
      <c r="E67" s="11">
        <v>34</v>
      </c>
      <c r="F67" s="11">
        <v>97</v>
      </c>
      <c r="G67" s="11">
        <v>6</v>
      </c>
      <c r="H67" s="12">
        <v>11</v>
      </c>
      <c r="I67" s="12"/>
      <c r="J67" s="24">
        <v>36</v>
      </c>
      <c r="K67" s="43">
        <f>SUM(C67*15,F67*7.5,G67*7.5,H67*7.5,I67*7.5,J67*7.5)</f>
        <v>7410</v>
      </c>
      <c r="L67" s="13">
        <v>10</v>
      </c>
      <c r="M67" s="16"/>
      <c r="N67" s="15"/>
    </row>
    <row r="68" spans="1:14" ht="12.75" customHeight="1">
      <c r="A68" s="223"/>
      <c r="B68" s="10" t="s">
        <v>22</v>
      </c>
      <c r="C68" s="11">
        <v>237</v>
      </c>
      <c r="D68" s="11"/>
      <c r="E68" s="11">
        <v>1</v>
      </c>
      <c r="F68" s="11">
        <v>51</v>
      </c>
      <c r="G68" s="11">
        <v>4</v>
      </c>
      <c r="H68" s="12">
        <v>16</v>
      </c>
      <c r="I68" s="12"/>
      <c r="J68" s="24">
        <v>37</v>
      </c>
      <c r="K68" s="43">
        <f>SUM(C68*15,F68*7.5,G68*7.5,H68*7.5,I68*7.5,J68*7.5)</f>
        <v>4365</v>
      </c>
      <c r="L68" s="13">
        <v>30</v>
      </c>
      <c r="M68" s="16"/>
      <c r="N68" s="15"/>
    </row>
    <row r="69" spans="1:14" ht="12.75" customHeight="1">
      <c r="A69" s="223"/>
      <c r="B69" s="10" t="s">
        <v>23</v>
      </c>
      <c r="C69" s="11">
        <v>50</v>
      </c>
      <c r="D69" s="11"/>
      <c r="E69" s="11">
        <v>0</v>
      </c>
      <c r="F69" s="11">
        <v>15</v>
      </c>
      <c r="G69" s="11"/>
      <c r="H69" s="12">
        <v>13</v>
      </c>
      <c r="I69" s="12"/>
      <c r="J69" s="24">
        <v>15</v>
      </c>
      <c r="K69" s="43">
        <f>SUM(C69*15,F69*7.5,G69*7.5,H69*7.5,I69*7.5,J69*7.5)</f>
        <v>1072.5</v>
      </c>
      <c r="L69" s="13"/>
      <c r="M69" s="16"/>
      <c r="N69" s="15"/>
    </row>
    <row r="70" spans="1:14" ht="12.75" customHeight="1">
      <c r="A70" s="223"/>
      <c r="B70" s="17" t="s">
        <v>24</v>
      </c>
      <c r="C70" s="18">
        <f>SUM(C65:C69)</f>
        <v>1349</v>
      </c>
      <c r="D70" s="18"/>
      <c r="E70" s="18">
        <f aca="true" t="shared" si="12" ref="E70:M70">SUM(E65:E69)</f>
        <v>40</v>
      </c>
      <c r="F70" s="18">
        <f t="shared" si="12"/>
        <v>297</v>
      </c>
      <c r="G70" s="18">
        <f t="shared" si="12"/>
        <v>14</v>
      </c>
      <c r="H70" s="18">
        <f t="shared" si="12"/>
        <v>129</v>
      </c>
      <c r="I70" s="18">
        <f t="shared" si="12"/>
        <v>0</v>
      </c>
      <c r="J70" s="18">
        <f t="shared" si="12"/>
        <v>152</v>
      </c>
      <c r="K70" s="44">
        <f t="shared" si="12"/>
        <v>24675</v>
      </c>
      <c r="L70" s="18">
        <f t="shared" si="12"/>
        <v>47.5</v>
      </c>
      <c r="M70" s="18">
        <f t="shared" si="12"/>
        <v>0</v>
      </c>
      <c r="N70" s="20">
        <f>SUM(K65:K69)-L70+M70</f>
        <v>24627.5</v>
      </c>
    </row>
    <row r="71" spans="1:14" ht="12.75" customHeight="1">
      <c r="A71" s="223">
        <v>42047</v>
      </c>
      <c r="B71" s="10" t="s">
        <v>19</v>
      </c>
      <c r="C71" s="11">
        <v>259</v>
      </c>
      <c r="D71" s="11"/>
      <c r="E71" s="11">
        <v>0</v>
      </c>
      <c r="F71" s="11">
        <v>89</v>
      </c>
      <c r="G71" s="11">
        <v>2</v>
      </c>
      <c r="H71" s="12">
        <v>6</v>
      </c>
      <c r="I71" s="12"/>
      <c r="J71" s="24">
        <v>24</v>
      </c>
      <c r="K71" s="43">
        <f>SUM(C71*15,F71*7.5,G71*7.5,H71*7.5,I71*7.5,J71*7.5)</f>
        <v>4792.5</v>
      </c>
      <c r="L71" s="46"/>
      <c r="M71">
        <v>11</v>
      </c>
      <c r="N71" s="15"/>
    </row>
    <row r="72" spans="1:14" ht="12.75" customHeight="1">
      <c r="A72" s="223"/>
      <c r="B72" s="10" t="s">
        <v>20</v>
      </c>
      <c r="C72" s="11">
        <v>149</v>
      </c>
      <c r="D72" s="11"/>
      <c r="E72" s="11">
        <v>4</v>
      </c>
      <c r="F72" s="11">
        <v>46</v>
      </c>
      <c r="G72" s="11">
        <v>8</v>
      </c>
      <c r="H72" s="12">
        <v>25</v>
      </c>
      <c r="I72" s="12"/>
      <c r="J72" s="24">
        <v>6</v>
      </c>
      <c r="K72" s="43">
        <f>SUM(C72*15,F72*7.5,G72*7.5,H72*7.5,I72*7.5,J72*7.5)</f>
        <v>2872.5</v>
      </c>
      <c r="L72" s="13"/>
      <c r="M72" s="16"/>
      <c r="N72" s="15"/>
    </row>
    <row r="73" spans="1:14" ht="12.75" customHeight="1">
      <c r="A73" s="223"/>
      <c r="B73" s="10" t="s">
        <v>21</v>
      </c>
      <c r="C73" s="11">
        <v>154</v>
      </c>
      <c r="D73" s="11"/>
      <c r="E73" s="11">
        <v>2</v>
      </c>
      <c r="F73" s="11">
        <v>33</v>
      </c>
      <c r="G73" s="11">
        <v>3</v>
      </c>
      <c r="H73" s="12">
        <v>3</v>
      </c>
      <c r="I73" s="12"/>
      <c r="J73" s="24">
        <v>32</v>
      </c>
      <c r="K73" s="43">
        <f>SUM(C73*15,F73*7.5,G73*7.5,H73*7.5,I73*7.5,J73*7.5)</f>
        <v>2842.5</v>
      </c>
      <c r="L73" s="13"/>
      <c r="M73" s="16"/>
      <c r="N73" s="15"/>
    </row>
    <row r="74" spans="1:14" ht="12.75" customHeight="1">
      <c r="A74" s="223"/>
      <c r="B74" s="10" t="s">
        <v>22</v>
      </c>
      <c r="C74" s="11">
        <v>80</v>
      </c>
      <c r="D74" s="11"/>
      <c r="E74" s="11">
        <v>0</v>
      </c>
      <c r="F74" s="11">
        <v>32</v>
      </c>
      <c r="G74" s="11">
        <v>2</v>
      </c>
      <c r="H74" s="12">
        <v>23</v>
      </c>
      <c r="I74" s="12"/>
      <c r="J74" s="24">
        <v>19</v>
      </c>
      <c r="K74" s="43">
        <f>SUM(C74*15,F74*7.5,G74*7.5,H74*7.5,I74*7.5,J74*7.5)</f>
        <v>1770</v>
      </c>
      <c r="L74" s="13"/>
      <c r="M74" s="16"/>
      <c r="N74" s="15"/>
    </row>
    <row r="75" spans="1:14" ht="12.75" customHeight="1">
      <c r="A75" s="223"/>
      <c r="B75" s="10" t="s">
        <v>23</v>
      </c>
      <c r="C75" s="11">
        <v>38</v>
      </c>
      <c r="D75" s="11"/>
      <c r="E75" s="11">
        <v>1</v>
      </c>
      <c r="F75" s="11">
        <v>10</v>
      </c>
      <c r="G75" s="11"/>
      <c r="H75" s="12">
        <v>1</v>
      </c>
      <c r="I75" s="12"/>
      <c r="J75" s="24">
        <v>4</v>
      </c>
      <c r="K75" s="43">
        <f>SUM(C75*15,F75*7.5,G75*7.5,H75*7.5,I75*7.5,J75*7.5)</f>
        <v>682.5</v>
      </c>
      <c r="L75" s="13"/>
      <c r="M75" s="16"/>
      <c r="N75" s="15"/>
    </row>
    <row r="76" spans="1:14" ht="12.75" customHeight="1">
      <c r="A76" s="223"/>
      <c r="B76" s="17" t="s">
        <v>24</v>
      </c>
      <c r="C76" s="18">
        <f>SUM(C71:C75)</f>
        <v>680</v>
      </c>
      <c r="D76" s="18"/>
      <c r="E76" s="18">
        <f aca="true" t="shared" si="13" ref="E76:M76">SUM(E71:E75)</f>
        <v>7</v>
      </c>
      <c r="F76" s="18">
        <f t="shared" si="13"/>
        <v>210</v>
      </c>
      <c r="G76" s="18">
        <f t="shared" si="13"/>
        <v>15</v>
      </c>
      <c r="H76" s="18">
        <f t="shared" si="13"/>
        <v>58</v>
      </c>
      <c r="I76" s="18">
        <f t="shared" si="13"/>
        <v>0</v>
      </c>
      <c r="J76" s="18">
        <f t="shared" si="13"/>
        <v>85</v>
      </c>
      <c r="K76" s="44">
        <f t="shared" si="13"/>
        <v>12960</v>
      </c>
      <c r="L76" s="18">
        <f t="shared" si="13"/>
        <v>0</v>
      </c>
      <c r="M76" s="18">
        <f t="shared" si="13"/>
        <v>11</v>
      </c>
      <c r="N76" s="20">
        <f>SUM(K71:K75)-L76+M76</f>
        <v>12971</v>
      </c>
    </row>
    <row r="77" spans="1:14" ht="12.75" customHeight="1">
      <c r="A77" s="224" t="s">
        <v>25</v>
      </c>
      <c r="B77" s="224">
        <v>920</v>
      </c>
      <c r="C77" s="21">
        <f>SUM(C76,C70,C64,C58,C52,C46,C40)</f>
        <v>5406</v>
      </c>
      <c r="D77" s="21"/>
      <c r="E77" s="21">
        <f aca="true" t="shared" si="14" ref="E77:N77">SUM(E40,E46,E52,E58,E64,E70,E76)</f>
        <v>121</v>
      </c>
      <c r="F77" s="21">
        <f t="shared" si="14"/>
        <v>1193</v>
      </c>
      <c r="G77" s="21">
        <f t="shared" si="14"/>
        <v>42</v>
      </c>
      <c r="H77" s="21">
        <f t="shared" si="14"/>
        <v>515</v>
      </c>
      <c r="I77" s="21">
        <f t="shared" si="14"/>
        <v>1</v>
      </c>
      <c r="J77" s="21">
        <f t="shared" si="14"/>
        <v>621</v>
      </c>
      <c r="K77" s="48">
        <f t="shared" si="14"/>
        <v>98880</v>
      </c>
      <c r="L77" s="21">
        <f t="shared" si="14"/>
        <v>55</v>
      </c>
      <c r="M77" s="21">
        <f t="shared" si="14"/>
        <v>54</v>
      </c>
      <c r="N77" s="21">
        <f t="shared" si="14"/>
        <v>98879</v>
      </c>
    </row>
    <row r="78" spans="1:14" ht="12.75" customHeight="1">
      <c r="A78" s="223">
        <v>42048</v>
      </c>
      <c r="B78" s="10" t="s">
        <v>19</v>
      </c>
      <c r="C78" s="11">
        <v>282</v>
      </c>
      <c r="D78" s="11"/>
      <c r="E78" s="11">
        <v>2</v>
      </c>
      <c r="F78" s="11">
        <v>24</v>
      </c>
      <c r="G78" s="11"/>
      <c r="H78" s="12">
        <v>52</v>
      </c>
      <c r="I78" s="12"/>
      <c r="J78" s="24">
        <v>26</v>
      </c>
      <c r="K78" s="43">
        <f>SUM(C78*15,F78*7.5,G78*7.5,H78*7.5,I78*7.5,J78*7.5)</f>
        <v>4995</v>
      </c>
      <c r="L78" s="46">
        <v>5</v>
      </c>
      <c r="M78"/>
      <c r="N78" s="15"/>
    </row>
    <row r="79" spans="1:14" ht="12.75" customHeight="1">
      <c r="A79" s="223"/>
      <c r="B79" s="10" t="s">
        <v>20</v>
      </c>
      <c r="C79" s="11">
        <v>93</v>
      </c>
      <c r="D79" s="11"/>
      <c r="E79" s="11">
        <v>0</v>
      </c>
      <c r="F79" s="11">
        <v>8</v>
      </c>
      <c r="G79" s="11"/>
      <c r="H79" s="12">
        <v>11</v>
      </c>
      <c r="I79" s="12"/>
      <c r="J79" s="24">
        <v>3</v>
      </c>
      <c r="K79" s="43">
        <f>SUM(C79*15,F79*7.5,G79*7.5,H79*7.5,I79*7.5,J79*7.5)</f>
        <v>1560</v>
      </c>
      <c r="L79" s="13"/>
      <c r="M79" s="16"/>
      <c r="N79" s="15"/>
    </row>
    <row r="80" spans="1:14" ht="12.75" customHeight="1">
      <c r="A80" s="223"/>
      <c r="B80" s="10" t="s">
        <v>21</v>
      </c>
      <c r="C80" s="11">
        <v>161</v>
      </c>
      <c r="D80" s="11"/>
      <c r="E80" s="11">
        <v>4</v>
      </c>
      <c r="F80" s="11">
        <v>38</v>
      </c>
      <c r="G80" s="11"/>
      <c r="H80" s="12">
        <v>20</v>
      </c>
      <c r="I80" s="12"/>
      <c r="J80" s="24">
        <v>7</v>
      </c>
      <c r="K80" s="43">
        <f>SUM(C80*15,F80*7.5,G80*7.5,H80*7.5,I80*7.5,J80*7.5)</f>
        <v>2902.5</v>
      </c>
      <c r="L80" s="13"/>
      <c r="M80" s="16"/>
      <c r="N80" s="15"/>
    </row>
    <row r="81" spans="1:14" ht="12.75" customHeight="1">
      <c r="A81" s="223"/>
      <c r="B81" s="10" t="s">
        <v>22</v>
      </c>
      <c r="C81" s="11">
        <v>86</v>
      </c>
      <c r="D81" s="11"/>
      <c r="E81" s="11">
        <v>2</v>
      </c>
      <c r="F81" s="11">
        <v>28</v>
      </c>
      <c r="G81" s="11"/>
      <c r="H81" s="12">
        <v>6</v>
      </c>
      <c r="I81" s="12">
        <v>1</v>
      </c>
      <c r="J81" s="24">
        <v>7</v>
      </c>
      <c r="K81" s="43">
        <f>SUM(C81*15,F81*7.5,G81*7.5,H81*7.5,I81*7.5,J81*7.5)</f>
        <v>1605</v>
      </c>
      <c r="L81" s="13"/>
      <c r="M81" s="16"/>
      <c r="N81" s="15"/>
    </row>
    <row r="82" spans="1:14" ht="12.75" customHeight="1">
      <c r="A82" s="223"/>
      <c r="B82" s="10" t="s">
        <v>23</v>
      </c>
      <c r="C82" s="11">
        <v>44</v>
      </c>
      <c r="D82" s="11"/>
      <c r="E82" s="11">
        <v>4</v>
      </c>
      <c r="F82" s="11">
        <v>17</v>
      </c>
      <c r="G82" s="11"/>
      <c r="H82" s="12">
        <v>7</v>
      </c>
      <c r="I82" s="12"/>
      <c r="J82" s="24">
        <v>5</v>
      </c>
      <c r="K82" s="43">
        <f>SUM(C82*15,F82*7.5,G82*7.5,H82*7.5,I82*7.5,J82*7.5)</f>
        <v>877.5</v>
      </c>
      <c r="L82" s="13">
        <v>5</v>
      </c>
      <c r="M82" s="16"/>
      <c r="N82" s="15"/>
    </row>
    <row r="83" spans="1:14" ht="12.75" customHeight="1">
      <c r="A83" s="223"/>
      <c r="B83" s="17" t="s">
        <v>24</v>
      </c>
      <c r="C83" s="18">
        <f>SUM(C78:C82)</f>
        <v>666</v>
      </c>
      <c r="D83" s="18"/>
      <c r="E83" s="18">
        <f aca="true" t="shared" si="15" ref="E83:M83">SUM(E78:E82)</f>
        <v>12</v>
      </c>
      <c r="F83" s="18">
        <f t="shared" si="15"/>
        <v>115</v>
      </c>
      <c r="G83" s="18">
        <f t="shared" si="15"/>
        <v>0</v>
      </c>
      <c r="H83" s="18">
        <f t="shared" si="15"/>
        <v>96</v>
      </c>
      <c r="I83" s="18">
        <f t="shared" si="15"/>
        <v>1</v>
      </c>
      <c r="J83" s="18">
        <f t="shared" si="15"/>
        <v>48</v>
      </c>
      <c r="K83" s="44">
        <f t="shared" si="15"/>
        <v>11940</v>
      </c>
      <c r="L83" s="18">
        <f t="shared" si="15"/>
        <v>10</v>
      </c>
      <c r="M83" s="18">
        <f t="shared" si="15"/>
        <v>0</v>
      </c>
      <c r="N83" s="20">
        <f>SUM(K78:K82)-L83+M83</f>
        <v>11930</v>
      </c>
    </row>
    <row r="84" spans="1:14" ht="12.75" customHeight="1">
      <c r="A84" s="223">
        <v>42049</v>
      </c>
      <c r="B84" s="10" t="s">
        <v>19</v>
      </c>
      <c r="C84" s="11">
        <v>284</v>
      </c>
      <c r="D84" s="11"/>
      <c r="E84" s="11">
        <v>5</v>
      </c>
      <c r="F84" s="11">
        <v>91</v>
      </c>
      <c r="G84" s="11"/>
      <c r="H84" s="12">
        <v>17</v>
      </c>
      <c r="I84" s="12"/>
      <c r="J84" s="24">
        <v>31</v>
      </c>
      <c r="K84" s="43">
        <f>SUM(C84*15,F84*7.5,G84*7.5,H84*7.5,I84*7.5,J84*7.5)</f>
        <v>5302.5</v>
      </c>
      <c r="L84" s="46"/>
      <c r="M84"/>
      <c r="N84" s="15"/>
    </row>
    <row r="85" spans="1:14" ht="12.75" customHeight="1">
      <c r="A85" s="223"/>
      <c r="B85" s="10" t="s">
        <v>20</v>
      </c>
      <c r="C85" s="11">
        <v>255</v>
      </c>
      <c r="D85" s="11"/>
      <c r="E85" s="11">
        <v>3</v>
      </c>
      <c r="F85" s="11">
        <v>38</v>
      </c>
      <c r="G85" s="11"/>
      <c r="H85" s="12">
        <v>4</v>
      </c>
      <c r="I85" s="12">
        <v>2</v>
      </c>
      <c r="J85" s="24">
        <v>18</v>
      </c>
      <c r="K85" s="43">
        <f>SUM(C85*15,F85*7.5,G85*7.5,H85*7.5,I85*7.5,J85*7.5)</f>
        <v>4290</v>
      </c>
      <c r="L85" s="13"/>
      <c r="M85" s="16">
        <v>15</v>
      </c>
      <c r="N85" s="15"/>
    </row>
    <row r="86" spans="1:14" ht="12.75" customHeight="1">
      <c r="A86" s="223"/>
      <c r="B86" s="10" t="s">
        <v>21</v>
      </c>
      <c r="C86" s="11">
        <v>91</v>
      </c>
      <c r="D86" s="11"/>
      <c r="E86" s="11"/>
      <c r="F86" s="11">
        <v>7</v>
      </c>
      <c r="G86" s="11">
        <v>1</v>
      </c>
      <c r="H86" s="12">
        <v>14</v>
      </c>
      <c r="I86" s="12"/>
      <c r="J86" s="24">
        <v>2</v>
      </c>
      <c r="K86" s="43">
        <f>SUM(C86*15,F86*7.5,G86*7.5,H86*7.5,I86*7.5,J86*7.5)</f>
        <v>1545</v>
      </c>
      <c r="L86" s="13"/>
      <c r="M86" s="16"/>
      <c r="N86" s="15"/>
    </row>
    <row r="87" spans="1:14" ht="12.75" customHeight="1">
      <c r="A87" s="223"/>
      <c r="B87" s="10" t="s">
        <v>22</v>
      </c>
      <c r="C87" s="11">
        <v>127</v>
      </c>
      <c r="D87" s="11"/>
      <c r="E87" s="11">
        <v>7</v>
      </c>
      <c r="F87" s="11">
        <v>35</v>
      </c>
      <c r="G87" s="11">
        <v>2</v>
      </c>
      <c r="H87" s="12">
        <v>13</v>
      </c>
      <c r="I87" s="12"/>
      <c r="J87" s="24">
        <v>15</v>
      </c>
      <c r="K87" s="43">
        <f>SUM(C87*15,F87*7.5,G87*7.5,H87*7.5,I87*7.5,J87*7.5)</f>
        <v>2392.5</v>
      </c>
      <c r="L87" s="13"/>
      <c r="M87" s="16"/>
      <c r="N87" s="15"/>
    </row>
    <row r="88" spans="1:14" ht="12.75" customHeight="1">
      <c r="A88" s="223"/>
      <c r="B88" s="10" t="s">
        <v>23</v>
      </c>
      <c r="C88" s="11">
        <v>35</v>
      </c>
      <c r="D88" s="11"/>
      <c r="E88" s="11">
        <v>41</v>
      </c>
      <c r="F88" s="11">
        <v>5</v>
      </c>
      <c r="G88" s="11"/>
      <c r="H88" s="12">
        <v>3</v>
      </c>
      <c r="I88" s="12"/>
      <c r="J88" s="24">
        <v>3</v>
      </c>
      <c r="K88" s="43">
        <f>SUM(C88*15,F88*7.5,G88*7.5,H88*7.5,I88*7.5,J88*7.5)</f>
        <v>607.5</v>
      </c>
      <c r="L88" s="13"/>
      <c r="M88" s="16"/>
      <c r="N88" s="15"/>
    </row>
    <row r="89" spans="1:14" ht="12.75" customHeight="1">
      <c r="A89" s="223"/>
      <c r="B89" s="17" t="s">
        <v>24</v>
      </c>
      <c r="C89" s="18">
        <f>SUM(C84:C88)</f>
        <v>792</v>
      </c>
      <c r="D89" s="18"/>
      <c r="E89" s="18">
        <f aca="true" t="shared" si="16" ref="E89:M89">SUM(E84:E88)</f>
        <v>56</v>
      </c>
      <c r="F89" s="18">
        <f t="shared" si="16"/>
        <v>176</v>
      </c>
      <c r="G89" s="18">
        <f t="shared" si="16"/>
        <v>3</v>
      </c>
      <c r="H89" s="18">
        <f t="shared" si="16"/>
        <v>51</v>
      </c>
      <c r="I89" s="18">
        <f t="shared" si="16"/>
        <v>2</v>
      </c>
      <c r="J89" s="18">
        <f t="shared" si="16"/>
        <v>69</v>
      </c>
      <c r="K89" s="44">
        <f t="shared" si="16"/>
        <v>14137.5</v>
      </c>
      <c r="L89" s="18">
        <f t="shared" si="16"/>
        <v>0</v>
      </c>
      <c r="M89" s="18">
        <f t="shared" si="16"/>
        <v>15</v>
      </c>
      <c r="N89" s="20">
        <f>SUM(K84:K88)-L89+M89</f>
        <v>14152.5</v>
      </c>
    </row>
    <row r="90" spans="1:14" ht="12.75" customHeight="1">
      <c r="A90" s="223">
        <v>42050</v>
      </c>
      <c r="B90" s="10" t="s">
        <v>19</v>
      </c>
      <c r="C90" s="11">
        <v>88</v>
      </c>
      <c r="D90" s="11"/>
      <c r="E90" s="11">
        <v>4</v>
      </c>
      <c r="F90" s="11">
        <v>25</v>
      </c>
      <c r="G90" s="11"/>
      <c r="H90" s="12">
        <v>5</v>
      </c>
      <c r="I90" s="12"/>
      <c r="J90" s="24">
        <v>13</v>
      </c>
      <c r="K90" s="43">
        <f>SUM(C90*15,F90*7.5,G90*7.5,H90*7.5,I90*7.5,J90*7.5)</f>
        <v>1642.5</v>
      </c>
      <c r="L90" s="46"/>
      <c r="M90"/>
      <c r="N90" s="15"/>
    </row>
    <row r="91" spans="1:14" ht="12.75" customHeight="1">
      <c r="A91" s="223"/>
      <c r="B91" s="10" t="s">
        <v>20</v>
      </c>
      <c r="C91" s="11">
        <v>241</v>
      </c>
      <c r="D91" s="11"/>
      <c r="E91" s="11">
        <v>2</v>
      </c>
      <c r="F91" s="11">
        <v>37</v>
      </c>
      <c r="G91" s="11"/>
      <c r="H91" s="12">
        <v>25</v>
      </c>
      <c r="I91" s="12"/>
      <c r="J91" s="24">
        <v>27</v>
      </c>
      <c r="K91" s="43">
        <f>SUM(C91*15,F91*7.5,G91*7.5,H91*7.5,I91*7.5,J91*7.5)</f>
        <v>4282.5</v>
      </c>
      <c r="L91" s="13"/>
      <c r="M91" s="16"/>
      <c r="N91" s="15"/>
    </row>
    <row r="92" spans="1:14" ht="12.75" customHeight="1">
      <c r="A92" s="223"/>
      <c r="B92" s="10" t="s">
        <v>21</v>
      </c>
      <c r="C92" s="11">
        <v>289</v>
      </c>
      <c r="D92" s="11"/>
      <c r="E92" s="11">
        <v>3</v>
      </c>
      <c r="F92" s="11">
        <v>56</v>
      </c>
      <c r="G92" s="11">
        <v>2</v>
      </c>
      <c r="H92" s="12">
        <v>33</v>
      </c>
      <c r="I92" s="12"/>
      <c r="J92" s="24">
        <v>22</v>
      </c>
      <c r="K92" s="43">
        <f>SUM(C92*15,F92*7.5,G92*7.5,H92*7.5,I92*7.5,J92*7.5)</f>
        <v>5182.5</v>
      </c>
      <c r="L92" s="13"/>
      <c r="M92" s="16"/>
      <c r="N92" s="15"/>
    </row>
    <row r="93" spans="1:14" ht="12.75" customHeight="1">
      <c r="A93" s="223"/>
      <c r="B93" s="10" t="s">
        <v>22</v>
      </c>
      <c r="C93" s="11">
        <v>129</v>
      </c>
      <c r="D93" s="11"/>
      <c r="E93" s="11">
        <v>1</v>
      </c>
      <c r="F93" s="11">
        <v>35</v>
      </c>
      <c r="G93" s="11"/>
      <c r="H93" s="12">
        <v>4</v>
      </c>
      <c r="I93" s="12"/>
      <c r="J93" s="24">
        <v>21</v>
      </c>
      <c r="K93" s="43">
        <f>SUM(C93*15,F93*7.5,G93*7.5,H93*7.5,I93*7.5,J93*7.5)</f>
        <v>2385</v>
      </c>
      <c r="L93" s="13">
        <v>15</v>
      </c>
      <c r="M93" s="16"/>
      <c r="N93" s="15"/>
    </row>
    <row r="94" spans="1:14" ht="12.75" customHeight="1">
      <c r="A94" s="223"/>
      <c r="B94" s="10" t="s">
        <v>23</v>
      </c>
      <c r="C94" s="11">
        <v>19</v>
      </c>
      <c r="D94" s="11"/>
      <c r="E94" s="11">
        <v>1</v>
      </c>
      <c r="F94" s="11">
        <v>6</v>
      </c>
      <c r="G94" s="11"/>
      <c r="H94" s="12">
        <v>5</v>
      </c>
      <c r="I94" s="12"/>
      <c r="J94" s="24">
        <v>13</v>
      </c>
      <c r="K94" s="43">
        <f>SUM(C94*15,F94*7.5,G94*7.5,H94*7.5,I94*7.5,J94*7.5)</f>
        <v>465</v>
      </c>
      <c r="L94" s="13"/>
      <c r="M94" s="16"/>
      <c r="N94" s="15"/>
    </row>
    <row r="95" spans="1:14" ht="12.75" customHeight="1">
      <c r="A95" s="223"/>
      <c r="B95" s="17" t="s">
        <v>24</v>
      </c>
      <c r="C95" s="18">
        <f>SUM(C90:C94)</f>
        <v>766</v>
      </c>
      <c r="D95" s="18"/>
      <c r="E95" s="18">
        <f aca="true" t="shared" si="17" ref="E95:M95">SUM(E90:E94)</f>
        <v>11</v>
      </c>
      <c r="F95" s="18">
        <f t="shared" si="17"/>
        <v>159</v>
      </c>
      <c r="G95" s="18">
        <f t="shared" si="17"/>
        <v>2</v>
      </c>
      <c r="H95" s="18">
        <f t="shared" si="17"/>
        <v>72</v>
      </c>
      <c r="I95" s="18">
        <f t="shared" si="17"/>
        <v>0</v>
      </c>
      <c r="J95" s="18">
        <f t="shared" si="17"/>
        <v>96</v>
      </c>
      <c r="K95" s="44">
        <f t="shared" si="17"/>
        <v>13957.5</v>
      </c>
      <c r="L95" s="18">
        <f t="shared" si="17"/>
        <v>15</v>
      </c>
      <c r="M95" s="18">
        <f t="shared" si="17"/>
        <v>0</v>
      </c>
      <c r="N95" s="20">
        <f>SUM(K90:K94)-L95+M95</f>
        <v>13942.5</v>
      </c>
    </row>
    <row r="96" spans="1:14" ht="12.75" customHeight="1">
      <c r="A96" s="223">
        <v>42051</v>
      </c>
      <c r="B96" s="10" t="s">
        <v>19</v>
      </c>
      <c r="C96" s="11">
        <v>205</v>
      </c>
      <c r="D96" s="11"/>
      <c r="E96" s="11">
        <v>7</v>
      </c>
      <c r="F96" s="11">
        <v>49</v>
      </c>
      <c r="G96" s="11">
        <v>2</v>
      </c>
      <c r="H96" s="12">
        <v>16</v>
      </c>
      <c r="I96" s="12"/>
      <c r="J96" s="24">
        <v>26</v>
      </c>
      <c r="K96" s="43">
        <f>SUM(C96*15,F96*7.5,G96*7.5,H96*7.5,I96*7.5,J96*7.5)</f>
        <v>3772.5</v>
      </c>
      <c r="L96" s="46"/>
      <c r="M96"/>
      <c r="N96" s="15"/>
    </row>
    <row r="97" spans="1:14" ht="12.75" customHeight="1">
      <c r="A97" s="223"/>
      <c r="B97" s="10" t="s">
        <v>20</v>
      </c>
      <c r="C97" s="11">
        <v>189</v>
      </c>
      <c r="D97" s="11"/>
      <c r="E97" s="11">
        <v>2</v>
      </c>
      <c r="F97" s="11">
        <v>40</v>
      </c>
      <c r="G97" s="11"/>
      <c r="H97" s="12">
        <v>17</v>
      </c>
      <c r="I97" s="12"/>
      <c r="J97" s="24">
        <v>19</v>
      </c>
      <c r="K97" s="43">
        <f>SUM(C97*15,F97*7.5,G97*7.5,H97*7.5,I97*7.5,J97*7.5)</f>
        <v>3405</v>
      </c>
      <c r="L97" s="13"/>
      <c r="M97" s="16"/>
      <c r="N97" s="15"/>
    </row>
    <row r="98" spans="1:14" ht="12.75" customHeight="1">
      <c r="A98" s="223"/>
      <c r="B98" s="10" t="s">
        <v>21</v>
      </c>
      <c r="C98" s="11">
        <v>209</v>
      </c>
      <c r="D98" s="11"/>
      <c r="E98" s="11"/>
      <c r="F98" s="11">
        <v>20</v>
      </c>
      <c r="G98" s="11"/>
      <c r="H98" s="12">
        <v>17</v>
      </c>
      <c r="I98" s="12"/>
      <c r="J98" s="24">
        <v>24</v>
      </c>
      <c r="K98" s="43">
        <f>SUM(C98*15,F98*7.5,G98*7.5,H98*7.5,I98*7.5,J98*7.5)</f>
        <v>3592.5</v>
      </c>
      <c r="L98" s="13"/>
      <c r="M98" s="16">
        <v>1.5</v>
      </c>
      <c r="N98" s="15"/>
    </row>
    <row r="99" spans="1:14" ht="12.75" customHeight="1">
      <c r="A99" s="223"/>
      <c r="B99" s="10" t="s">
        <v>22</v>
      </c>
      <c r="C99" s="11">
        <v>122</v>
      </c>
      <c r="D99" s="11"/>
      <c r="E99" s="11"/>
      <c r="F99" s="11">
        <v>27</v>
      </c>
      <c r="G99" s="11"/>
      <c r="H99" s="12">
        <v>19</v>
      </c>
      <c r="I99" s="12"/>
      <c r="J99" s="24">
        <v>18</v>
      </c>
      <c r="K99" s="43">
        <f>SUM(C99*15,F99*7.5,G99*7.5,H99*7.5,I99*7.5,J99*7.5)</f>
        <v>2310</v>
      </c>
      <c r="L99" s="13"/>
      <c r="M99" s="16"/>
      <c r="N99" s="15"/>
    </row>
    <row r="100" spans="1:14" ht="12.75" customHeight="1">
      <c r="A100" s="223"/>
      <c r="B100" s="10" t="s">
        <v>23</v>
      </c>
      <c r="C100" s="11">
        <v>26</v>
      </c>
      <c r="D100" s="11"/>
      <c r="E100" s="11"/>
      <c r="F100" s="11">
        <v>10</v>
      </c>
      <c r="G100" s="11"/>
      <c r="H100" s="12">
        <v>2</v>
      </c>
      <c r="I100" s="12"/>
      <c r="J100" s="24">
        <v>3</v>
      </c>
      <c r="K100" s="43">
        <f>SUM(C100*15,F100*7.5,G100*7.5,H100*7.5,I100*7.5,J100*7.5)</f>
        <v>502.5</v>
      </c>
      <c r="L100" s="13"/>
      <c r="M100" s="16"/>
      <c r="N100" s="15"/>
    </row>
    <row r="101" spans="1:14" ht="12.75" customHeight="1">
      <c r="A101" s="223"/>
      <c r="B101" s="17" t="s">
        <v>24</v>
      </c>
      <c r="C101" s="18">
        <f>SUM(C96:C100)</f>
        <v>751</v>
      </c>
      <c r="D101" s="18"/>
      <c r="E101" s="18">
        <f aca="true" t="shared" si="18" ref="E101:M101">SUM(E96:E100)</f>
        <v>9</v>
      </c>
      <c r="F101" s="18">
        <f t="shared" si="18"/>
        <v>146</v>
      </c>
      <c r="G101" s="18">
        <f t="shared" si="18"/>
        <v>2</v>
      </c>
      <c r="H101" s="18">
        <f t="shared" si="18"/>
        <v>71</v>
      </c>
      <c r="I101" s="18">
        <f t="shared" si="18"/>
        <v>0</v>
      </c>
      <c r="J101" s="18">
        <f t="shared" si="18"/>
        <v>90</v>
      </c>
      <c r="K101" s="44">
        <f t="shared" si="18"/>
        <v>13582.5</v>
      </c>
      <c r="L101" s="18">
        <f t="shared" si="18"/>
        <v>0</v>
      </c>
      <c r="M101" s="18">
        <f t="shared" si="18"/>
        <v>1.5</v>
      </c>
      <c r="N101" s="20">
        <f>SUM(K96:K100)-L101+M101</f>
        <v>13584</v>
      </c>
    </row>
    <row r="102" spans="1:14" ht="12.75" customHeight="1">
      <c r="A102" s="223">
        <v>42052</v>
      </c>
      <c r="B102" s="10" t="s">
        <v>19</v>
      </c>
      <c r="C102" s="11">
        <v>73</v>
      </c>
      <c r="D102" s="11"/>
      <c r="E102" s="11">
        <v>4</v>
      </c>
      <c r="F102" s="11">
        <v>36</v>
      </c>
      <c r="G102" s="11"/>
      <c r="H102" s="12">
        <v>19</v>
      </c>
      <c r="I102" s="12"/>
      <c r="J102" s="24">
        <v>19</v>
      </c>
      <c r="K102" s="43">
        <f>SUM(C102*15,F102*7.5,G102*7.5,H102*7.5,I102*7.5,J102*7.5)</f>
        <v>1650</v>
      </c>
      <c r="L102" s="46"/>
      <c r="M102"/>
      <c r="N102" s="15"/>
    </row>
    <row r="103" spans="1:14" ht="12.75" customHeight="1">
      <c r="A103" s="223"/>
      <c r="B103" s="10" t="s">
        <v>20</v>
      </c>
      <c r="C103" s="11">
        <v>235</v>
      </c>
      <c r="D103" s="11"/>
      <c r="E103" s="11">
        <v>3</v>
      </c>
      <c r="F103" s="11">
        <v>58</v>
      </c>
      <c r="G103" s="11">
        <v>2</v>
      </c>
      <c r="H103" s="12">
        <v>25</v>
      </c>
      <c r="I103" s="12"/>
      <c r="J103" s="24">
        <v>24</v>
      </c>
      <c r="K103" s="43">
        <f>SUM(C103*15,F103*7.5,G103*7.5,H103*7.5,I103*7.5,J103*7.5)</f>
        <v>4342.5</v>
      </c>
      <c r="L103" s="13"/>
      <c r="M103" s="16"/>
      <c r="N103" s="15"/>
    </row>
    <row r="104" spans="1:14" ht="12.75" customHeight="1">
      <c r="A104" s="223"/>
      <c r="B104" s="10" t="s">
        <v>21</v>
      </c>
      <c r="C104" s="11">
        <v>188</v>
      </c>
      <c r="D104" s="11"/>
      <c r="E104" s="11">
        <v>1</v>
      </c>
      <c r="F104" s="11">
        <v>19</v>
      </c>
      <c r="G104" s="11">
        <v>3</v>
      </c>
      <c r="H104" s="12">
        <v>24</v>
      </c>
      <c r="I104" s="12"/>
      <c r="J104" s="24">
        <v>21</v>
      </c>
      <c r="K104" s="43">
        <f>SUM(C104*15,F104*7.5,G104*7.5,H104*7.5,I104*7.5,J104*7.5)</f>
        <v>3322.5</v>
      </c>
      <c r="L104" s="13"/>
      <c r="M104" s="16"/>
      <c r="N104" s="15"/>
    </row>
    <row r="105" spans="1:14" ht="12.75" customHeight="1">
      <c r="A105" s="223"/>
      <c r="B105" s="10" t="s">
        <v>22</v>
      </c>
      <c r="C105" s="11">
        <v>80</v>
      </c>
      <c r="D105" s="11"/>
      <c r="E105" s="11">
        <v>2</v>
      </c>
      <c r="F105" s="11">
        <v>22</v>
      </c>
      <c r="G105" s="11"/>
      <c r="H105" s="12">
        <v>14</v>
      </c>
      <c r="I105" s="12"/>
      <c r="J105" s="24">
        <v>21</v>
      </c>
      <c r="K105" s="43">
        <f>SUM(C105*15,F105*7.5,G105*7.5,H105*7.5,I105*7.5,J105*7.5)</f>
        <v>1627.5</v>
      </c>
      <c r="L105" s="13"/>
      <c r="M105" s="16">
        <v>6</v>
      </c>
      <c r="N105" s="15"/>
    </row>
    <row r="106" spans="1:14" ht="12.75" customHeight="1">
      <c r="A106" s="223"/>
      <c r="B106" s="10" t="s">
        <v>23</v>
      </c>
      <c r="C106" s="11">
        <v>39</v>
      </c>
      <c r="D106" s="11"/>
      <c r="E106" s="11">
        <v>3</v>
      </c>
      <c r="F106" s="11">
        <v>12</v>
      </c>
      <c r="G106" s="11"/>
      <c r="H106" s="12">
        <v>1</v>
      </c>
      <c r="I106" s="12"/>
      <c r="J106" s="24">
        <v>8</v>
      </c>
      <c r="K106" s="43">
        <f>SUM(C106*15,F106*7.5,G106*7.5,H106*7.5,I106*7.5,J106*7.5)</f>
        <v>742.5</v>
      </c>
      <c r="L106" s="13"/>
      <c r="M106" s="16"/>
      <c r="N106" s="15"/>
    </row>
    <row r="107" spans="1:14" ht="12.75" customHeight="1">
      <c r="A107" s="223"/>
      <c r="B107" s="17" t="s">
        <v>24</v>
      </c>
      <c r="C107" s="18">
        <f>SUM(C102:C106)</f>
        <v>615</v>
      </c>
      <c r="D107" s="18"/>
      <c r="E107" s="18">
        <f aca="true" t="shared" si="19" ref="E107:M107">SUM(E102:E106)</f>
        <v>13</v>
      </c>
      <c r="F107" s="18">
        <f t="shared" si="19"/>
        <v>147</v>
      </c>
      <c r="G107" s="18">
        <f t="shared" si="19"/>
        <v>5</v>
      </c>
      <c r="H107" s="18">
        <f t="shared" si="19"/>
        <v>83</v>
      </c>
      <c r="I107" s="18">
        <f t="shared" si="19"/>
        <v>0</v>
      </c>
      <c r="J107" s="18">
        <f t="shared" si="19"/>
        <v>93</v>
      </c>
      <c r="K107" s="44">
        <f t="shared" si="19"/>
        <v>11685</v>
      </c>
      <c r="L107" s="18">
        <f t="shared" si="19"/>
        <v>0</v>
      </c>
      <c r="M107" s="18">
        <f t="shared" si="19"/>
        <v>6</v>
      </c>
      <c r="N107" s="20">
        <f>SUM(K102:K106)-L107+M107</f>
        <v>11691</v>
      </c>
    </row>
    <row r="108" spans="1:14" ht="12.75" customHeight="1">
      <c r="A108" s="223">
        <v>42053</v>
      </c>
      <c r="B108" s="10" t="s">
        <v>19</v>
      </c>
      <c r="C108" s="11">
        <v>257</v>
      </c>
      <c r="D108" s="11"/>
      <c r="E108" s="11">
        <v>7</v>
      </c>
      <c r="F108" s="11">
        <v>51</v>
      </c>
      <c r="G108" s="11"/>
      <c r="H108" s="12">
        <v>8</v>
      </c>
      <c r="I108" s="12">
        <v>7</v>
      </c>
      <c r="J108" s="24">
        <v>27</v>
      </c>
      <c r="K108" s="43">
        <f>SUM(C108*15,F108*7.5,G108*7.5,H108*7.5,I108*7.5,J108*7.5)</f>
        <v>4552.5</v>
      </c>
      <c r="L108" s="46"/>
      <c r="M108"/>
      <c r="N108" s="15"/>
    </row>
    <row r="109" spans="1:14" ht="12.75" customHeight="1">
      <c r="A109" s="223"/>
      <c r="B109" s="10" t="s">
        <v>20</v>
      </c>
      <c r="C109" s="11">
        <v>442</v>
      </c>
      <c r="D109" s="11"/>
      <c r="E109" s="11">
        <v>2</v>
      </c>
      <c r="F109" s="11">
        <v>70</v>
      </c>
      <c r="G109" s="11">
        <v>3</v>
      </c>
      <c r="H109" s="12">
        <v>52</v>
      </c>
      <c r="I109" s="12">
        <v>2</v>
      </c>
      <c r="J109" s="24">
        <v>60</v>
      </c>
      <c r="K109" s="43">
        <f>SUM(C109*15,F109*7.5,G109*7.5,H109*7.5,I109*7.5,J109*7.5)</f>
        <v>8032.5</v>
      </c>
      <c r="L109" s="13"/>
      <c r="M109" s="16"/>
      <c r="N109" s="15"/>
    </row>
    <row r="110" spans="1:14" ht="12.75" customHeight="1">
      <c r="A110" s="223"/>
      <c r="B110" s="10" t="s">
        <v>21</v>
      </c>
      <c r="C110" s="11">
        <v>412</v>
      </c>
      <c r="D110" s="11"/>
      <c r="E110" s="11">
        <v>18</v>
      </c>
      <c r="F110" s="11">
        <v>68</v>
      </c>
      <c r="G110" s="11"/>
      <c r="H110" s="12">
        <v>66</v>
      </c>
      <c r="I110" s="12"/>
      <c r="J110" s="24">
        <v>60</v>
      </c>
      <c r="K110" s="43">
        <f>SUM(C110*15,F110*7.5,G110*7.5,H110*7.5,I110*7.5,J110*7.5)</f>
        <v>7635</v>
      </c>
      <c r="L110" s="13"/>
      <c r="M110" s="16"/>
      <c r="N110" s="15"/>
    </row>
    <row r="111" spans="1:14" ht="12.75" customHeight="1">
      <c r="A111" s="223"/>
      <c r="B111" s="10" t="s">
        <v>22</v>
      </c>
      <c r="C111" s="11">
        <v>202</v>
      </c>
      <c r="D111" s="11"/>
      <c r="E111" s="11">
        <v>3</v>
      </c>
      <c r="F111" s="11">
        <v>49</v>
      </c>
      <c r="G111" s="11"/>
      <c r="H111" s="12">
        <v>19</v>
      </c>
      <c r="I111" s="12"/>
      <c r="J111" s="24">
        <v>26</v>
      </c>
      <c r="K111" s="43">
        <f>SUM(C111*15,F111*7.5,G111*7.5,H111*7.5,I111*7.5,J111*7.5)</f>
        <v>3735</v>
      </c>
      <c r="L111" s="13"/>
      <c r="M111" s="16"/>
      <c r="N111" s="15"/>
    </row>
    <row r="112" spans="1:14" ht="12.75" customHeight="1">
      <c r="A112" s="223"/>
      <c r="B112" s="10" t="s">
        <v>23</v>
      </c>
      <c r="C112" s="11">
        <v>50</v>
      </c>
      <c r="D112" s="11"/>
      <c r="E112" s="11"/>
      <c r="F112" s="11">
        <v>13</v>
      </c>
      <c r="G112" s="11"/>
      <c r="H112" s="12">
        <v>8</v>
      </c>
      <c r="I112" s="12"/>
      <c r="J112" s="24">
        <v>16</v>
      </c>
      <c r="K112" s="43">
        <f>SUM(C112*15,F112*7.5,G112*7.5,H112*7.5,I112*7.5,J112*7.5)</f>
        <v>1027.5</v>
      </c>
      <c r="L112" s="13"/>
      <c r="M112" s="16"/>
      <c r="N112" s="15"/>
    </row>
    <row r="113" spans="1:14" ht="12.75" customHeight="1">
      <c r="A113" s="223"/>
      <c r="B113" s="17" t="s">
        <v>24</v>
      </c>
      <c r="C113" s="18">
        <f>SUM(C108:C112)</f>
        <v>1363</v>
      </c>
      <c r="D113" s="18"/>
      <c r="E113" s="18">
        <f aca="true" t="shared" si="20" ref="E113:M113">SUM(E108:E112)</f>
        <v>30</v>
      </c>
      <c r="F113" s="18">
        <f t="shared" si="20"/>
        <v>251</v>
      </c>
      <c r="G113" s="18">
        <f t="shared" si="20"/>
        <v>3</v>
      </c>
      <c r="H113" s="18">
        <f t="shared" si="20"/>
        <v>153</v>
      </c>
      <c r="I113" s="18">
        <f t="shared" si="20"/>
        <v>9</v>
      </c>
      <c r="J113" s="18">
        <f t="shared" si="20"/>
        <v>189</v>
      </c>
      <c r="K113" s="44">
        <f t="shared" si="20"/>
        <v>24982.5</v>
      </c>
      <c r="L113" s="18">
        <f t="shared" si="20"/>
        <v>0</v>
      </c>
      <c r="M113" s="18">
        <f t="shared" si="20"/>
        <v>0</v>
      </c>
      <c r="N113" s="20">
        <f>SUM(K108:K112)-L113+M113</f>
        <v>24982.5</v>
      </c>
    </row>
    <row r="114" spans="1:14" ht="12.75" customHeight="1">
      <c r="A114" s="223">
        <v>42054</v>
      </c>
      <c r="B114" s="10" t="s">
        <v>19</v>
      </c>
      <c r="C114" s="11">
        <v>162</v>
      </c>
      <c r="D114" s="11"/>
      <c r="E114" s="11"/>
      <c r="F114" s="11">
        <v>33</v>
      </c>
      <c r="G114" s="11"/>
      <c r="H114" s="12">
        <v>18</v>
      </c>
      <c r="I114" s="12"/>
      <c r="J114" s="24">
        <v>15</v>
      </c>
      <c r="K114" s="43">
        <f>SUM(C114*15,F114*7.5,G114*7.5,H114*7.5,I114*7.5,J114*7.5)</f>
        <v>2925</v>
      </c>
      <c r="L114" s="46"/>
      <c r="M114"/>
      <c r="N114" s="15"/>
    </row>
    <row r="115" spans="1:14" ht="12.75" customHeight="1">
      <c r="A115" s="223"/>
      <c r="B115" s="10" t="s">
        <v>20</v>
      </c>
      <c r="C115" s="11">
        <v>178</v>
      </c>
      <c r="D115" s="11"/>
      <c r="E115" s="11">
        <v>1</v>
      </c>
      <c r="F115" s="11">
        <v>37</v>
      </c>
      <c r="G115" s="11"/>
      <c r="H115" s="12">
        <v>22</v>
      </c>
      <c r="I115" s="12"/>
      <c r="J115" s="24">
        <v>13</v>
      </c>
      <c r="K115" s="43">
        <f>SUM(C115*15,F115*7.5,G115*7.5,H115*7.5,I115*7.5,J115*7.5)</f>
        <v>3210</v>
      </c>
      <c r="L115" s="13"/>
      <c r="M115" s="16"/>
      <c r="N115" s="15"/>
    </row>
    <row r="116" spans="1:14" ht="12.75" customHeight="1">
      <c r="A116" s="223"/>
      <c r="B116" s="10" t="s">
        <v>21</v>
      </c>
      <c r="C116" s="11">
        <v>184</v>
      </c>
      <c r="D116" s="11"/>
      <c r="E116" s="11">
        <v>1</v>
      </c>
      <c r="F116" s="11">
        <v>48</v>
      </c>
      <c r="G116" s="11"/>
      <c r="H116" s="12">
        <v>3</v>
      </c>
      <c r="I116" s="12"/>
      <c r="J116" s="24">
        <v>16</v>
      </c>
      <c r="K116" s="43">
        <f>SUM(C116*15,F116*7.5,G116*7.5,H116*7.5,I116*7.5,J116*7.5)</f>
        <v>3262.5</v>
      </c>
      <c r="L116" s="13"/>
      <c r="M116" s="16"/>
      <c r="N116" s="15"/>
    </row>
    <row r="117" spans="1:14" ht="12.75" customHeight="1">
      <c r="A117" s="223"/>
      <c r="B117" s="10" t="s">
        <v>22</v>
      </c>
      <c r="C117" s="11">
        <v>106</v>
      </c>
      <c r="D117" s="11"/>
      <c r="E117" s="11">
        <v>1</v>
      </c>
      <c r="F117" s="11">
        <v>29</v>
      </c>
      <c r="G117" s="11"/>
      <c r="H117" s="12">
        <v>28</v>
      </c>
      <c r="I117" s="12"/>
      <c r="J117" s="24">
        <v>13</v>
      </c>
      <c r="K117" s="43">
        <f>SUM(C117*15,F117*7.5,G117*7.5,H117*7.5,I117*7.5,J117*7.5)</f>
        <v>2115</v>
      </c>
      <c r="L117" s="13"/>
      <c r="M117" s="16"/>
      <c r="N117" s="15"/>
    </row>
    <row r="118" spans="1:14" ht="12.75" customHeight="1">
      <c r="A118" s="223"/>
      <c r="B118" s="10" t="s">
        <v>23</v>
      </c>
      <c r="C118" s="11">
        <v>31</v>
      </c>
      <c r="D118" s="11"/>
      <c r="E118" s="11"/>
      <c r="F118" s="11">
        <v>3</v>
      </c>
      <c r="G118" s="11">
        <v>2</v>
      </c>
      <c r="H118" s="12">
        <v>10</v>
      </c>
      <c r="I118" s="12"/>
      <c r="J118" s="24">
        <v>2</v>
      </c>
      <c r="K118" s="43">
        <f>SUM(C118*15,F118*7.5,G118*7.5,H118*7.5,I118*7.5,J118*7.5)</f>
        <v>592.5</v>
      </c>
      <c r="L118" s="13"/>
      <c r="M118" s="16"/>
      <c r="N118" s="15"/>
    </row>
    <row r="119" spans="1:14" ht="12.75" customHeight="1">
      <c r="A119" s="223"/>
      <c r="B119" s="17" t="s">
        <v>24</v>
      </c>
      <c r="C119" s="18">
        <f>SUM(C114:C118)</f>
        <v>661</v>
      </c>
      <c r="D119" s="18"/>
      <c r="E119" s="18">
        <f aca="true" t="shared" si="21" ref="E119:M119">SUM(E114:E118)</f>
        <v>3</v>
      </c>
      <c r="F119" s="18">
        <f t="shared" si="21"/>
        <v>150</v>
      </c>
      <c r="G119" s="18">
        <f t="shared" si="21"/>
        <v>2</v>
      </c>
      <c r="H119" s="18">
        <f t="shared" si="21"/>
        <v>81</v>
      </c>
      <c r="I119" s="18">
        <f t="shared" si="21"/>
        <v>0</v>
      </c>
      <c r="J119" s="18">
        <f t="shared" si="21"/>
        <v>59</v>
      </c>
      <c r="K119" s="44">
        <f t="shared" si="21"/>
        <v>12105</v>
      </c>
      <c r="L119" s="18">
        <f t="shared" si="21"/>
        <v>0</v>
      </c>
      <c r="M119" s="18">
        <f t="shared" si="21"/>
        <v>0</v>
      </c>
      <c r="N119" s="20">
        <f>SUM(K114:K118)-L119+M119</f>
        <v>12105</v>
      </c>
    </row>
    <row r="120" spans="1:14" ht="12.75" customHeight="1">
      <c r="A120" s="224" t="s">
        <v>25</v>
      </c>
      <c r="B120" s="224">
        <v>920</v>
      </c>
      <c r="C120" s="21">
        <f>SUM(C119,C113,C107,C101,C95,C89,C83)</f>
        <v>5614</v>
      </c>
      <c r="D120" s="21"/>
      <c r="E120" s="21">
        <f aca="true" t="shared" si="22" ref="E120:N120">SUM(E83,E89,E95,E101,E107,E113,E119)</f>
        <v>134</v>
      </c>
      <c r="F120" s="21">
        <f t="shared" si="22"/>
        <v>1144</v>
      </c>
      <c r="G120" s="21">
        <f t="shared" si="22"/>
        <v>17</v>
      </c>
      <c r="H120" s="21">
        <f t="shared" si="22"/>
        <v>607</v>
      </c>
      <c r="I120" s="21">
        <f t="shared" si="22"/>
        <v>12</v>
      </c>
      <c r="J120" s="21">
        <f t="shared" si="22"/>
        <v>644</v>
      </c>
      <c r="K120" s="48">
        <f t="shared" si="22"/>
        <v>102390</v>
      </c>
      <c r="L120" s="21">
        <f t="shared" si="22"/>
        <v>25</v>
      </c>
      <c r="M120" s="21">
        <f t="shared" si="22"/>
        <v>22.5</v>
      </c>
      <c r="N120" s="21">
        <f t="shared" si="22"/>
        <v>102387.5</v>
      </c>
    </row>
    <row r="121" spans="1:14" ht="12.75" customHeight="1">
      <c r="A121" s="223">
        <v>42055</v>
      </c>
      <c r="B121" s="10" t="s">
        <v>19</v>
      </c>
      <c r="C121" s="11">
        <v>143</v>
      </c>
      <c r="D121" s="11"/>
      <c r="E121" s="11">
        <v>1</v>
      </c>
      <c r="F121" s="11">
        <v>33</v>
      </c>
      <c r="G121" s="11">
        <v>1</v>
      </c>
      <c r="H121" s="12">
        <v>12</v>
      </c>
      <c r="I121" s="12"/>
      <c r="J121" s="24">
        <v>14</v>
      </c>
      <c r="K121" s="43">
        <f>SUM(C121*15,F121*7.5,G121*7.5,H121*7.5,I121*7.5,J121*7.5)</f>
        <v>2595</v>
      </c>
      <c r="L121" s="46"/>
      <c r="M121">
        <v>5</v>
      </c>
      <c r="N121" s="15"/>
    </row>
    <row r="122" spans="1:14" ht="12.75" customHeight="1">
      <c r="A122" s="223"/>
      <c r="B122" s="10" t="s">
        <v>20</v>
      </c>
      <c r="C122" s="11">
        <v>171</v>
      </c>
      <c r="D122" s="11"/>
      <c r="E122" s="11">
        <v>6</v>
      </c>
      <c r="F122" s="11">
        <v>28</v>
      </c>
      <c r="G122" s="11"/>
      <c r="H122" s="12">
        <v>6</v>
      </c>
      <c r="I122" s="12"/>
      <c r="J122" s="24">
        <v>16</v>
      </c>
      <c r="K122" s="43">
        <f>SUM(C122*15,F122*7.5,G122*7.5,H122*7.5,I122*7.5,J122*7.5)</f>
        <v>2940</v>
      </c>
      <c r="L122" s="13"/>
      <c r="M122" s="16"/>
      <c r="N122" s="15"/>
    </row>
    <row r="123" spans="1:14" ht="12.75" customHeight="1">
      <c r="A123" s="223"/>
      <c r="B123" s="10" t="s">
        <v>21</v>
      </c>
      <c r="C123" s="11">
        <v>182</v>
      </c>
      <c r="D123" s="11"/>
      <c r="E123" s="11">
        <v>2</v>
      </c>
      <c r="F123" s="11">
        <v>46</v>
      </c>
      <c r="G123" s="11">
        <v>2</v>
      </c>
      <c r="H123" s="12"/>
      <c r="I123" s="12"/>
      <c r="J123" s="24">
        <v>17</v>
      </c>
      <c r="K123" s="43">
        <f>SUM(C123*15,F123*7.5,G123*7.5,H123*7.5,I123*7.5,J123*7.5)</f>
        <v>3217.5</v>
      </c>
      <c r="L123" s="13"/>
      <c r="M123" s="16"/>
      <c r="N123" s="15"/>
    </row>
    <row r="124" spans="1:14" ht="12.75" customHeight="1">
      <c r="A124" s="223"/>
      <c r="B124" s="10" t="s">
        <v>22</v>
      </c>
      <c r="C124" s="11">
        <v>67</v>
      </c>
      <c r="D124" s="11"/>
      <c r="E124" s="11"/>
      <c r="F124" s="11">
        <v>19</v>
      </c>
      <c r="G124" s="11">
        <v>10</v>
      </c>
      <c r="H124" s="12"/>
      <c r="I124" s="12"/>
      <c r="J124" s="24">
        <v>4</v>
      </c>
      <c r="K124" s="43">
        <f>SUM(C124*15,F124*7.5,G124*7.5,H124*7.5,I124*7.5,J124*7.5)</f>
        <v>1252.5</v>
      </c>
      <c r="L124" s="13"/>
      <c r="M124" s="16"/>
      <c r="N124" s="15"/>
    </row>
    <row r="125" spans="1:14" ht="12.75" customHeight="1">
      <c r="A125" s="223"/>
      <c r="B125" s="10" t="s">
        <v>23</v>
      </c>
      <c r="C125" s="11">
        <v>42</v>
      </c>
      <c r="D125" s="11"/>
      <c r="E125" s="11"/>
      <c r="F125" s="11">
        <v>1</v>
      </c>
      <c r="G125" s="11"/>
      <c r="H125" s="12">
        <v>2</v>
      </c>
      <c r="I125" s="12"/>
      <c r="J125" s="24">
        <v>2</v>
      </c>
      <c r="K125" s="43">
        <f>SUM(C125*15,F125*7.5,G125*7.5,H125*7.5,I125*7.5,J125*7.5)</f>
        <v>667.5</v>
      </c>
      <c r="L125" s="13"/>
      <c r="M125" s="16"/>
      <c r="N125" s="15"/>
    </row>
    <row r="126" spans="1:14" ht="12.75" customHeight="1">
      <c r="A126" s="223"/>
      <c r="B126" s="17" t="s">
        <v>24</v>
      </c>
      <c r="C126" s="18">
        <f>SUM(C121:C125)</f>
        <v>605</v>
      </c>
      <c r="D126" s="18"/>
      <c r="E126" s="18">
        <f aca="true" t="shared" si="23" ref="E126:M126">SUM(E121:E125)</f>
        <v>9</v>
      </c>
      <c r="F126" s="18">
        <f t="shared" si="23"/>
        <v>127</v>
      </c>
      <c r="G126" s="18">
        <f t="shared" si="23"/>
        <v>13</v>
      </c>
      <c r="H126" s="18">
        <f t="shared" si="23"/>
        <v>20</v>
      </c>
      <c r="I126" s="18">
        <f t="shared" si="23"/>
        <v>0</v>
      </c>
      <c r="J126" s="18">
        <f t="shared" si="23"/>
        <v>53</v>
      </c>
      <c r="K126" s="44">
        <f t="shared" si="23"/>
        <v>10672.5</v>
      </c>
      <c r="L126" s="18">
        <f t="shared" si="23"/>
        <v>0</v>
      </c>
      <c r="M126" s="18">
        <f t="shared" si="23"/>
        <v>5</v>
      </c>
      <c r="N126" s="20">
        <f>SUM(K121:K125)-L126+M126</f>
        <v>10677.5</v>
      </c>
    </row>
    <row r="127" spans="1:14" ht="12.75" customHeight="1">
      <c r="A127" s="223">
        <v>42056</v>
      </c>
      <c r="B127" s="10" t="s">
        <v>19</v>
      </c>
      <c r="C127" s="11">
        <v>74</v>
      </c>
      <c r="D127" s="11"/>
      <c r="E127" s="11"/>
      <c r="F127" s="11">
        <v>15</v>
      </c>
      <c r="G127" s="11"/>
      <c r="H127" s="12">
        <v>6</v>
      </c>
      <c r="I127" s="12"/>
      <c r="J127" s="24">
        <v>6</v>
      </c>
      <c r="K127" s="43">
        <f>SUM(C127*15,F127*7.5,G127*7.5,H127*7.5,I127*7.5,J127*7.5)</f>
        <v>1312.5</v>
      </c>
      <c r="L127" s="46"/>
      <c r="M127"/>
      <c r="N127" s="15"/>
    </row>
    <row r="128" spans="1:14" ht="12.75" customHeight="1">
      <c r="A128" s="223"/>
      <c r="B128" s="10" t="s">
        <v>20</v>
      </c>
      <c r="C128" s="11">
        <v>256</v>
      </c>
      <c r="D128" s="11"/>
      <c r="E128" s="11">
        <v>3</v>
      </c>
      <c r="F128" s="11">
        <v>24</v>
      </c>
      <c r="G128" s="11"/>
      <c r="H128" s="12">
        <v>20</v>
      </c>
      <c r="I128" s="12"/>
      <c r="J128" s="24">
        <v>34</v>
      </c>
      <c r="K128" s="43">
        <f>SUM(C128*15,F128*7.5,G128*7.5,H128*7.5,I128*7.5,J128*7.5)</f>
        <v>4425</v>
      </c>
      <c r="L128" s="13"/>
      <c r="M128" s="16"/>
      <c r="N128" s="15"/>
    </row>
    <row r="129" spans="1:14" ht="12.75" customHeight="1">
      <c r="A129" s="223"/>
      <c r="B129" s="10" t="s">
        <v>21</v>
      </c>
      <c r="C129" s="11">
        <v>207</v>
      </c>
      <c r="D129" s="11"/>
      <c r="E129" s="11">
        <v>2</v>
      </c>
      <c r="F129" s="11">
        <v>30</v>
      </c>
      <c r="G129" s="11"/>
      <c r="H129" s="12">
        <v>21</v>
      </c>
      <c r="I129" s="12"/>
      <c r="J129" s="24">
        <v>27</v>
      </c>
      <c r="K129" s="43">
        <f>SUM(C129*15,F129*7.5,G129*7.5,H129*7.5,I129*7.5,J129*7.5)</f>
        <v>3690</v>
      </c>
      <c r="L129" s="13"/>
      <c r="M129" s="16"/>
      <c r="N129" s="15"/>
    </row>
    <row r="130" spans="1:14" ht="12.75" customHeight="1">
      <c r="A130" s="223"/>
      <c r="B130" s="10" t="s">
        <v>22</v>
      </c>
      <c r="C130" s="11">
        <v>101</v>
      </c>
      <c r="D130" s="11"/>
      <c r="E130" s="11">
        <v>1</v>
      </c>
      <c r="F130" s="11">
        <v>24</v>
      </c>
      <c r="G130" s="11"/>
      <c r="H130" s="12">
        <v>13</v>
      </c>
      <c r="I130" s="12"/>
      <c r="J130" s="24">
        <v>14</v>
      </c>
      <c r="K130" s="43">
        <f>SUM(C130*15,F130*7.5,G130*7.5,H130*7.5,I130*7.5,J130*7.5)</f>
        <v>1897.5</v>
      </c>
      <c r="L130" s="13"/>
      <c r="M130" s="16"/>
      <c r="N130" s="15"/>
    </row>
    <row r="131" spans="1:14" ht="12.75" customHeight="1">
      <c r="A131" s="223"/>
      <c r="B131" s="10" t="s">
        <v>23</v>
      </c>
      <c r="C131" s="11">
        <v>28</v>
      </c>
      <c r="D131" s="11"/>
      <c r="E131" s="11">
        <v>25</v>
      </c>
      <c r="F131" s="11">
        <v>5</v>
      </c>
      <c r="G131" s="11"/>
      <c r="H131" s="12">
        <v>4</v>
      </c>
      <c r="I131" s="12"/>
      <c r="J131" s="24">
        <v>10</v>
      </c>
      <c r="K131" s="43">
        <f>SUM(C131*15,F131*7.5,G131*7.5,H131*7.5,I131*7.5,J131*7.5)</f>
        <v>562.5</v>
      </c>
      <c r="L131" s="13"/>
      <c r="M131" s="16"/>
      <c r="N131" s="15"/>
    </row>
    <row r="132" spans="1:14" ht="12.75" customHeight="1">
      <c r="A132" s="223"/>
      <c r="B132" s="17" t="s">
        <v>24</v>
      </c>
      <c r="C132" s="18">
        <f>SUM(C127:C131)</f>
        <v>666</v>
      </c>
      <c r="D132" s="18"/>
      <c r="E132" s="18">
        <f aca="true" t="shared" si="24" ref="E132:M132">SUM(E127:E131)</f>
        <v>31</v>
      </c>
      <c r="F132" s="18">
        <f t="shared" si="24"/>
        <v>98</v>
      </c>
      <c r="G132" s="18">
        <f t="shared" si="24"/>
        <v>0</v>
      </c>
      <c r="H132" s="18">
        <f t="shared" si="24"/>
        <v>64</v>
      </c>
      <c r="I132" s="18">
        <f t="shared" si="24"/>
        <v>0</v>
      </c>
      <c r="J132" s="18">
        <f t="shared" si="24"/>
        <v>91</v>
      </c>
      <c r="K132" s="44">
        <f t="shared" si="24"/>
        <v>11887.5</v>
      </c>
      <c r="L132" s="18">
        <f t="shared" si="24"/>
        <v>0</v>
      </c>
      <c r="M132" s="18">
        <f t="shared" si="24"/>
        <v>0</v>
      </c>
      <c r="N132" s="20">
        <f>SUM(K127:K131)-L132+M132</f>
        <v>11887.5</v>
      </c>
    </row>
    <row r="133" spans="1:14" ht="12.75" customHeight="1">
      <c r="A133" s="223">
        <v>42057</v>
      </c>
      <c r="B133" s="10" t="s">
        <v>19</v>
      </c>
      <c r="C133" s="11">
        <v>136</v>
      </c>
      <c r="D133" s="11"/>
      <c r="E133" s="11">
        <v>5</v>
      </c>
      <c r="F133" s="11">
        <v>26</v>
      </c>
      <c r="G133" s="11">
        <v>1</v>
      </c>
      <c r="H133" s="12">
        <v>11</v>
      </c>
      <c r="I133" s="12">
        <v>5</v>
      </c>
      <c r="J133" s="24">
        <v>12</v>
      </c>
      <c r="K133" s="43">
        <f>SUM(C133*15,F133*7.5,G133*7.5,H133*7.5,I133*7.5,J133*7.5)</f>
        <v>2452.5</v>
      </c>
      <c r="L133" s="46"/>
      <c r="M133"/>
      <c r="N133" s="15"/>
    </row>
    <row r="134" spans="1:14" ht="12.75" customHeight="1">
      <c r="A134" s="223"/>
      <c r="B134" s="10" t="s">
        <v>20</v>
      </c>
      <c r="C134" s="11">
        <v>215</v>
      </c>
      <c r="D134" s="11"/>
      <c r="E134" s="11">
        <v>5</v>
      </c>
      <c r="F134" s="11">
        <v>60</v>
      </c>
      <c r="G134" s="11"/>
      <c r="H134" s="12">
        <v>10</v>
      </c>
      <c r="I134" s="12">
        <v>1</v>
      </c>
      <c r="J134" s="24">
        <v>35</v>
      </c>
      <c r="K134" s="43">
        <f>SUM(C134*15,F134*7.5,G134*7.5,H134*7.5,I134*7.5,J134*7.5)</f>
        <v>4020</v>
      </c>
      <c r="L134" s="13"/>
      <c r="M134" s="16"/>
      <c r="N134" s="15"/>
    </row>
    <row r="135" spans="1:14" ht="12.75" customHeight="1">
      <c r="A135" s="223"/>
      <c r="B135" s="10" t="s">
        <v>21</v>
      </c>
      <c r="C135" s="11">
        <v>216</v>
      </c>
      <c r="D135" s="11"/>
      <c r="E135" s="11">
        <v>1</v>
      </c>
      <c r="F135" s="11">
        <v>41</v>
      </c>
      <c r="G135" s="11"/>
      <c r="H135" s="12">
        <v>16</v>
      </c>
      <c r="I135" s="12"/>
      <c r="J135" s="24">
        <v>30</v>
      </c>
      <c r="K135" s="43">
        <f>SUM(C135*15,F135*7.5,G135*7.5,H135*7.5,I135*7.5,J135*7.5)</f>
        <v>3892.5</v>
      </c>
      <c r="L135" s="13"/>
      <c r="M135" s="16"/>
      <c r="N135" s="15"/>
    </row>
    <row r="136" spans="1:14" ht="12.75" customHeight="1">
      <c r="A136" s="223"/>
      <c r="B136" s="10" t="s">
        <v>22</v>
      </c>
      <c r="C136" s="11">
        <v>111</v>
      </c>
      <c r="D136" s="11"/>
      <c r="E136" s="11">
        <v>8</v>
      </c>
      <c r="F136" s="11">
        <v>31</v>
      </c>
      <c r="G136" s="11">
        <v>2</v>
      </c>
      <c r="H136" s="12">
        <v>4</v>
      </c>
      <c r="I136" s="12"/>
      <c r="J136" s="24">
        <v>18</v>
      </c>
      <c r="K136" s="43">
        <f>SUM(C136*15,F136*7.5,G136*7.5,H136*7.5,I136*7.5,J136*7.5)</f>
        <v>2077.5</v>
      </c>
      <c r="L136" s="13"/>
      <c r="M136" s="16"/>
      <c r="N136" s="15"/>
    </row>
    <row r="137" spans="1:14" ht="12.75" customHeight="1">
      <c r="A137" s="223"/>
      <c r="B137" s="10" t="s">
        <v>23</v>
      </c>
      <c r="C137" s="11">
        <v>51</v>
      </c>
      <c r="D137" s="11"/>
      <c r="E137" s="11"/>
      <c r="F137" s="11">
        <v>3</v>
      </c>
      <c r="G137" s="11"/>
      <c r="H137" s="12">
        <v>3</v>
      </c>
      <c r="I137" s="12"/>
      <c r="J137" s="24">
        <v>10</v>
      </c>
      <c r="K137" s="43">
        <f>SUM(C137*15,F137*7.5,G137*7.5,H137*7.5,I137*7.5,J137*7.5)</f>
        <v>885</v>
      </c>
      <c r="L137" s="13"/>
      <c r="M137" s="16"/>
      <c r="N137" s="15"/>
    </row>
    <row r="138" spans="1:14" ht="12.75" customHeight="1">
      <c r="A138" s="223"/>
      <c r="B138" s="17" t="s">
        <v>24</v>
      </c>
      <c r="C138" s="18">
        <f>SUM(C133:C137)</f>
        <v>729</v>
      </c>
      <c r="D138" s="18"/>
      <c r="E138" s="18">
        <f aca="true" t="shared" si="25" ref="E138:M138">SUM(E133:E137)</f>
        <v>19</v>
      </c>
      <c r="F138" s="18">
        <f t="shared" si="25"/>
        <v>161</v>
      </c>
      <c r="G138" s="18">
        <f t="shared" si="25"/>
        <v>3</v>
      </c>
      <c r="H138" s="18">
        <f t="shared" si="25"/>
        <v>44</v>
      </c>
      <c r="I138" s="18">
        <f t="shared" si="25"/>
        <v>6</v>
      </c>
      <c r="J138" s="18">
        <f t="shared" si="25"/>
        <v>105</v>
      </c>
      <c r="K138" s="44">
        <f t="shared" si="25"/>
        <v>13327.5</v>
      </c>
      <c r="L138" s="18">
        <f t="shared" si="25"/>
        <v>0</v>
      </c>
      <c r="M138" s="18">
        <f t="shared" si="25"/>
        <v>0</v>
      </c>
      <c r="N138" s="20">
        <f>SUM(K133:K137)-L138+M138</f>
        <v>13327.5</v>
      </c>
    </row>
    <row r="139" spans="1:14" ht="12.75" customHeight="1">
      <c r="A139" s="223">
        <v>42058</v>
      </c>
      <c r="B139" s="10" t="s">
        <v>19</v>
      </c>
      <c r="C139" s="11">
        <v>71</v>
      </c>
      <c r="D139" s="11"/>
      <c r="E139" s="11">
        <v>1</v>
      </c>
      <c r="F139" s="11">
        <v>10</v>
      </c>
      <c r="G139" s="11"/>
      <c r="H139" s="12">
        <v>12</v>
      </c>
      <c r="I139" s="12"/>
      <c r="J139" s="24">
        <v>15</v>
      </c>
      <c r="K139" s="43">
        <f>SUM(C139*15,F139*7.5,G139*7.5,H139*7.5,I139*7.5,J139*7.5)</f>
        <v>1342.5</v>
      </c>
      <c r="L139" s="46"/>
      <c r="M139"/>
      <c r="N139" s="15"/>
    </row>
    <row r="140" spans="1:14" ht="12.75" customHeight="1">
      <c r="A140" s="223"/>
      <c r="B140" s="10" t="s">
        <v>20</v>
      </c>
      <c r="C140" s="11">
        <v>209</v>
      </c>
      <c r="D140" s="11"/>
      <c r="E140" s="11">
        <v>29</v>
      </c>
      <c r="F140" s="11">
        <v>44</v>
      </c>
      <c r="G140" s="11">
        <v>1</v>
      </c>
      <c r="H140" s="12">
        <v>17</v>
      </c>
      <c r="I140" s="12">
        <v>1</v>
      </c>
      <c r="J140" s="24">
        <v>26</v>
      </c>
      <c r="K140" s="43">
        <f>SUM(C140*15,F140*7.5,G140*7.5,H140*7.5,I140*7.5,J140*7.5)</f>
        <v>3802.5</v>
      </c>
      <c r="L140" s="13"/>
      <c r="M140" s="16"/>
      <c r="N140" s="15"/>
    </row>
    <row r="141" spans="1:14" ht="12.75" customHeight="1">
      <c r="A141" s="223"/>
      <c r="B141" s="10" t="s">
        <v>21</v>
      </c>
      <c r="C141" s="11">
        <v>290</v>
      </c>
      <c r="D141" s="11"/>
      <c r="E141" s="11">
        <v>2</v>
      </c>
      <c r="F141" s="11">
        <v>57</v>
      </c>
      <c r="G141" s="11"/>
      <c r="H141" s="12">
        <v>23</v>
      </c>
      <c r="I141" s="12"/>
      <c r="J141" s="24">
        <v>23</v>
      </c>
      <c r="K141" s="43">
        <f>SUM(C141*15,F141*7.5,G141*7.5,H141*7.5,I141*7.5,J141*7.5)</f>
        <v>5122.5</v>
      </c>
      <c r="L141" s="13"/>
      <c r="M141" s="16"/>
      <c r="N141" s="15"/>
    </row>
    <row r="142" spans="1:14" ht="12.75" customHeight="1">
      <c r="A142" s="223"/>
      <c r="B142" s="10" t="s">
        <v>22</v>
      </c>
      <c r="C142" s="11">
        <v>104</v>
      </c>
      <c r="D142" s="11"/>
      <c r="E142" s="11">
        <v>1</v>
      </c>
      <c r="F142" s="11">
        <v>26</v>
      </c>
      <c r="G142" s="11"/>
      <c r="H142" s="12">
        <v>4</v>
      </c>
      <c r="I142" s="12"/>
      <c r="J142" s="24">
        <v>15</v>
      </c>
      <c r="K142" s="43">
        <f>SUM(C142*15,F142*7.5,G142*7.5,H142*7.5,I142*7.5,J142*7.5)</f>
        <v>1897.5</v>
      </c>
      <c r="L142" s="13"/>
      <c r="M142" s="16"/>
      <c r="N142" s="15"/>
    </row>
    <row r="143" spans="1:14" ht="12.75" customHeight="1">
      <c r="A143" s="223"/>
      <c r="B143" s="10" t="s">
        <v>23</v>
      </c>
      <c r="C143" s="11">
        <v>35</v>
      </c>
      <c r="D143" s="11"/>
      <c r="E143" s="11">
        <v>3</v>
      </c>
      <c r="F143" s="11">
        <v>7</v>
      </c>
      <c r="G143" s="11"/>
      <c r="H143" s="12">
        <v>5</v>
      </c>
      <c r="I143" s="12"/>
      <c r="J143" s="24">
        <v>12</v>
      </c>
      <c r="K143" s="49">
        <f>SUM(C143*15,F143*7.5,G143*7.5,H143*7.5,I143*7.5,J143*7.5)</f>
        <v>705</v>
      </c>
      <c r="L143" s="13">
        <v>7.5</v>
      </c>
      <c r="M143" s="16"/>
      <c r="N143" s="15"/>
    </row>
    <row r="144" spans="1:14" ht="12.75" customHeight="1">
      <c r="A144" s="223"/>
      <c r="B144" s="17" t="s">
        <v>24</v>
      </c>
      <c r="C144" s="18">
        <f>SUM(C139:C143)</f>
        <v>709</v>
      </c>
      <c r="D144" s="18"/>
      <c r="E144" s="18">
        <f aca="true" t="shared" si="26" ref="E144:M144">SUM(E139:E143)</f>
        <v>36</v>
      </c>
      <c r="F144" s="18">
        <f t="shared" si="26"/>
        <v>144</v>
      </c>
      <c r="G144" s="18">
        <f t="shared" si="26"/>
        <v>1</v>
      </c>
      <c r="H144" s="18">
        <f t="shared" si="26"/>
        <v>61</v>
      </c>
      <c r="I144" s="18">
        <f t="shared" si="26"/>
        <v>1</v>
      </c>
      <c r="J144" s="18">
        <f t="shared" si="26"/>
        <v>91</v>
      </c>
      <c r="K144" s="44">
        <f t="shared" si="26"/>
        <v>12870</v>
      </c>
      <c r="L144" s="18">
        <f t="shared" si="26"/>
        <v>7.5</v>
      </c>
      <c r="M144" s="18">
        <f t="shared" si="26"/>
        <v>0</v>
      </c>
      <c r="N144" s="33">
        <f>SUM(K139:K143)-L144+M144</f>
        <v>12862.5</v>
      </c>
    </row>
    <row r="145" spans="1:14" ht="12.75" customHeight="1">
      <c r="A145" s="223">
        <v>42059</v>
      </c>
      <c r="B145" s="10" t="s">
        <v>19</v>
      </c>
      <c r="C145" s="11">
        <v>70</v>
      </c>
      <c r="D145" s="11"/>
      <c r="E145" s="11">
        <v>1</v>
      </c>
      <c r="F145" s="11">
        <v>9</v>
      </c>
      <c r="G145" s="11"/>
      <c r="H145" s="12">
        <v>8</v>
      </c>
      <c r="I145" s="12">
        <v>1</v>
      </c>
      <c r="J145" s="24">
        <v>4</v>
      </c>
      <c r="K145" s="43">
        <f>SUM(C145*15,F145*7.5,G145*7.5,H145*7.5,I145*7.5,J145*7.5)</f>
        <v>1215</v>
      </c>
      <c r="L145" s="46"/>
      <c r="M145"/>
      <c r="N145" s="15"/>
    </row>
    <row r="146" spans="1:14" ht="12.75" customHeight="1">
      <c r="A146" s="223"/>
      <c r="B146" s="10" t="s">
        <v>20</v>
      </c>
      <c r="C146" s="11">
        <v>242</v>
      </c>
      <c r="D146" s="11"/>
      <c r="E146" s="11">
        <v>2</v>
      </c>
      <c r="F146" s="11">
        <v>43</v>
      </c>
      <c r="G146" s="11"/>
      <c r="H146" s="12">
        <v>22</v>
      </c>
      <c r="I146" s="12"/>
      <c r="J146" s="24">
        <v>26</v>
      </c>
      <c r="K146" s="43">
        <f>SUM(C146*15,F146*7.5,G146*7.5,H146*7.5,I146*7.5,J146*7.5)</f>
        <v>4312.5</v>
      </c>
      <c r="L146" s="13"/>
      <c r="M146" s="16"/>
      <c r="N146" s="15"/>
    </row>
    <row r="147" spans="1:14" ht="12.75" customHeight="1">
      <c r="A147" s="223"/>
      <c r="B147" s="10" t="s">
        <v>21</v>
      </c>
      <c r="C147" s="11">
        <v>270</v>
      </c>
      <c r="D147" s="11"/>
      <c r="E147" s="11">
        <v>9</v>
      </c>
      <c r="F147" s="11">
        <v>42</v>
      </c>
      <c r="G147" s="11"/>
      <c r="H147" s="12">
        <v>4</v>
      </c>
      <c r="I147" s="12"/>
      <c r="J147" s="24">
        <v>22</v>
      </c>
      <c r="K147" s="43">
        <f>SUM(C147*15,F147*7.5,G147*7.5,H147*7.5,I147*7.5,J147*7.5)</f>
        <v>4560</v>
      </c>
      <c r="L147" s="13">
        <v>15</v>
      </c>
      <c r="M147" s="16"/>
      <c r="N147" s="15"/>
    </row>
    <row r="148" spans="1:14" ht="12.75" customHeight="1">
      <c r="A148" s="223"/>
      <c r="B148" s="10" t="s">
        <v>22</v>
      </c>
      <c r="C148" s="11">
        <v>145</v>
      </c>
      <c r="D148" s="11"/>
      <c r="E148" s="11">
        <v>1</v>
      </c>
      <c r="F148" s="11">
        <v>35</v>
      </c>
      <c r="G148" s="11"/>
      <c r="H148" s="12">
        <v>2</v>
      </c>
      <c r="I148" s="12"/>
      <c r="J148" s="24">
        <v>20</v>
      </c>
      <c r="K148" s="43">
        <f>SUM(C148*15,F148*7.5,G148*7.5,H148*7.5,I148*7.5,J148*7.5)</f>
        <v>2602.5</v>
      </c>
      <c r="L148" s="13"/>
      <c r="M148" s="16"/>
      <c r="N148" s="15"/>
    </row>
    <row r="149" spans="1:14" ht="12.75" customHeight="1">
      <c r="A149" s="223"/>
      <c r="B149" s="10" t="s">
        <v>23</v>
      </c>
      <c r="C149" s="11">
        <v>37</v>
      </c>
      <c r="D149" s="11"/>
      <c r="E149" s="11">
        <v>1</v>
      </c>
      <c r="F149" s="11">
        <v>6</v>
      </c>
      <c r="G149" s="11"/>
      <c r="H149" s="12">
        <v>2</v>
      </c>
      <c r="I149" s="12"/>
      <c r="J149" s="24">
        <v>7</v>
      </c>
      <c r="K149" s="43">
        <f>SUM(C149*15,F149*7.5,G149*7.5,H149*7.5,I149*7.5,J149*7.5)</f>
        <v>667.5</v>
      </c>
      <c r="L149" s="13"/>
      <c r="M149" s="16"/>
      <c r="N149" s="15"/>
    </row>
    <row r="150" spans="1:14" ht="12.75" customHeight="1">
      <c r="A150" s="223"/>
      <c r="B150" s="17" t="s">
        <v>24</v>
      </c>
      <c r="C150" s="18">
        <f>SUM(C145:C149)</f>
        <v>764</v>
      </c>
      <c r="D150" s="18"/>
      <c r="E150" s="18">
        <f aca="true" t="shared" si="27" ref="E150:M150">SUM(E145:E149)</f>
        <v>14</v>
      </c>
      <c r="F150" s="18">
        <f t="shared" si="27"/>
        <v>135</v>
      </c>
      <c r="G150" s="18">
        <f t="shared" si="27"/>
        <v>0</v>
      </c>
      <c r="H150" s="18">
        <f t="shared" si="27"/>
        <v>38</v>
      </c>
      <c r="I150" s="18">
        <f t="shared" si="27"/>
        <v>1</v>
      </c>
      <c r="J150" s="18">
        <f t="shared" si="27"/>
        <v>79</v>
      </c>
      <c r="K150" s="44">
        <f t="shared" si="27"/>
        <v>13357.5</v>
      </c>
      <c r="L150" s="18">
        <f t="shared" si="27"/>
        <v>15</v>
      </c>
      <c r="M150" s="18">
        <f t="shared" si="27"/>
        <v>0</v>
      </c>
      <c r="N150" s="20">
        <f>SUM(K145:K149)-L150+M150</f>
        <v>13342.5</v>
      </c>
    </row>
    <row r="151" spans="1:14" ht="12.75" customHeight="1">
      <c r="A151" s="223">
        <v>42060</v>
      </c>
      <c r="B151" s="10" t="s">
        <v>19</v>
      </c>
      <c r="C151" s="11">
        <v>210</v>
      </c>
      <c r="D151" s="11"/>
      <c r="E151" s="11">
        <v>12</v>
      </c>
      <c r="F151" s="11">
        <v>25</v>
      </c>
      <c r="G151" s="11">
        <v>2</v>
      </c>
      <c r="H151" s="12">
        <v>20</v>
      </c>
      <c r="I151" s="12"/>
      <c r="J151" s="24">
        <v>24</v>
      </c>
      <c r="K151" s="43">
        <f>SUM(C151*15,F151*7.5,G151*7.5,H151*7.5,I151*7.5,J151*7.5)</f>
        <v>3682.5</v>
      </c>
      <c r="L151" s="46"/>
      <c r="M151"/>
      <c r="N151" s="15"/>
    </row>
    <row r="152" spans="1:14" ht="12.75" customHeight="1">
      <c r="A152" s="223"/>
      <c r="B152" s="10" t="s">
        <v>20</v>
      </c>
      <c r="C152" s="11">
        <v>251</v>
      </c>
      <c r="D152" s="11"/>
      <c r="E152" s="11">
        <v>6</v>
      </c>
      <c r="F152" s="11">
        <v>50</v>
      </c>
      <c r="G152" s="11"/>
      <c r="H152" s="12">
        <v>17</v>
      </c>
      <c r="I152" s="12">
        <v>1</v>
      </c>
      <c r="J152" s="24">
        <v>22</v>
      </c>
      <c r="K152" s="43">
        <f>SUM(C152*15,F152*7.5,G152*7.5,H152*7.5,I152*7.5,J152*7.5)</f>
        <v>4440</v>
      </c>
      <c r="L152" s="13"/>
      <c r="M152" s="16"/>
      <c r="N152" s="15"/>
    </row>
    <row r="153" spans="1:14" ht="12.75" customHeight="1">
      <c r="A153" s="223"/>
      <c r="B153" s="10" t="s">
        <v>21</v>
      </c>
      <c r="C153" s="11">
        <v>166</v>
      </c>
      <c r="D153" s="11"/>
      <c r="E153" s="11">
        <v>2</v>
      </c>
      <c r="F153" s="11">
        <v>17</v>
      </c>
      <c r="G153" s="11"/>
      <c r="H153" s="12">
        <v>22</v>
      </c>
      <c r="I153" s="12"/>
      <c r="J153" s="24">
        <v>11</v>
      </c>
      <c r="K153" s="43">
        <f>SUM(C153*15,F153*7.5,G153*7.5,H153*7.5,I153*7.5,J153*7.5)</f>
        <v>2865</v>
      </c>
      <c r="L153" s="13"/>
      <c r="M153" s="16"/>
      <c r="N153" s="15"/>
    </row>
    <row r="154" spans="1:14" ht="12.75" customHeight="1">
      <c r="A154" s="223"/>
      <c r="B154" s="10" t="s">
        <v>22</v>
      </c>
      <c r="C154" s="11">
        <v>95</v>
      </c>
      <c r="D154" s="11"/>
      <c r="E154" s="11">
        <v>2</v>
      </c>
      <c r="F154" s="11">
        <v>30</v>
      </c>
      <c r="G154" s="11">
        <v>3</v>
      </c>
      <c r="H154" s="12">
        <v>15</v>
      </c>
      <c r="I154" s="12"/>
      <c r="J154" s="24">
        <v>22</v>
      </c>
      <c r="K154" s="43">
        <f>SUM(C154*15,F154*7.5,G154*7.5,H154*7.5,I154*7.5,J154*7.5)</f>
        <v>1950</v>
      </c>
      <c r="L154" s="13"/>
      <c r="M154" s="16"/>
      <c r="N154" s="15"/>
    </row>
    <row r="155" spans="1:14" ht="12.75" customHeight="1">
      <c r="A155" s="223"/>
      <c r="B155" s="10" t="s">
        <v>23</v>
      </c>
      <c r="C155" s="11">
        <v>53</v>
      </c>
      <c r="D155" s="11"/>
      <c r="E155" s="11">
        <v>2</v>
      </c>
      <c r="F155" s="11">
        <v>6</v>
      </c>
      <c r="G155" s="11"/>
      <c r="H155" s="12">
        <v>6</v>
      </c>
      <c r="I155" s="12"/>
      <c r="J155" s="24">
        <v>7</v>
      </c>
      <c r="K155" s="43">
        <f>SUM(C155*15,F155*7.5,G155*7.5,H155*7.5,I155*7.5,J155*7.5)</f>
        <v>937.5</v>
      </c>
      <c r="L155" s="13"/>
      <c r="M155" s="16"/>
      <c r="N155" s="15"/>
    </row>
    <row r="156" spans="1:14" ht="12.75" customHeight="1">
      <c r="A156" s="223"/>
      <c r="B156" s="17" t="s">
        <v>24</v>
      </c>
      <c r="C156" s="18">
        <f>SUM(C151:C155)</f>
        <v>775</v>
      </c>
      <c r="D156" s="18"/>
      <c r="E156" s="18">
        <f aca="true" t="shared" si="28" ref="E156:M156">SUM(E151:E155)</f>
        <v>24</v>
      </c>
      <c r="F156" s="18">
        <f t="shared" si="28"/>
        <v>128</v>
      </c>
      <c r="G156" s="18">
        <f t="shared" si="28"/>
        <v>5</v>
      </c>
      <c r="H156" s="18">
        <f t="shared" si="28"/>
        <v>80</v>
      </c>
      <c r="I156" s="18">
        <f t="shared" si="28"/>
        <v>1</v>
      </c>
      <c r="J156" s="18">
        <f t="shared" si="28"/>
        <v>86</v>
      </c>
      <c r="K156" s="44">
        <f t="shared" si="28"/>
        <v>13875</v>
      </c>
      <c r="L156" s="18">
        <f t="shared" si="28"/>
        <v>0</v>
      </c>
      <c r="M156" s="18">
        <f t="shared" si="28"/>
        <v>0</v>
      </c>
      <c r="N156" s="20">
        <f>SUM(K151:K155)-L156+M156</f>
        <v>13875</v>
      </c>
    </row>
    <row r="157" spans="1:14" ht="12.75" customHeight="1">
      <c r="A157" s="223">
        <v>42061</v>
      </c>
      <c r="B157" s="10" t="s">
        <v>19</v>
      </c>
      <c r="C157" s="11">
        <v>295</v>
      </c>
      <c r="D157" s="11"/>
      <c r="E157" s="11">
        <v>5</v>
      </c>
      <c r="F157" s="11">
        <v>33</v>
      </c>
      <c r="G157" s="11"/>
      <c r="H157" s="12">
        <v>2</v>
      </c>
      <c r="I157" s="12">
        <v>11</v>
      </c>
      <c r="J157" s="24">
        <v>36</v>
      </c>
      <c r="K157" s="43">
        <f>SUM(C157*15,F157*7.5,G157*7.5,H157*7.5,I157*7.5,J157*7.5)</f>
        <v>5040</v>
      </c>
      <c r="L157" s="46"/>
      <c r="M157"/>
      <c r="N157" s="15"/>
    </row>
    <row r="158" spans="1:14" ht="12.75" customHeight="1">
      <c r="A158" s="223"/>
      <c r="B158" s="10" t="s">
        <v>20</v>
      </c>
      <c r="C158" s="11">
        <v>290</v>
      </c>
      <c r="D158" s="11"/>
      <c r="E158" s="11">
        <v>4</v>
      </c>
      <c r="F158" s="11">
        <v>61</v>
      </c>
      <c r="G158" s="11"/>
      <c r="H158" s="12">
        <v>22</v>
      </c>
      <c r="I158" s="12"/>
      <c r="J158" s="24">
        <v>25</v>
      </c>
      <c r="K158" s="49">
        <f>SUM(C158*15,F158*7.5,G158*7.5,H158*7.5,I158*7.5,J158*7.5)</f>
        <v>5160</v>
      </c>
      <c r="L158" s="13"/>
      <c r="M158" s="16">
        <v>15</v>
      </c>
      <c r="N158" s="15"/>
    </row>
    <row r="159" spans="1:14" ht="12.75" customHeight="1">
      <c r="A159" s="223"/>
      <c r="B159" s="10" t="s">
        <v>21</v>
      </c>
      <c r="C159" s="11">
        <v>372</v>
      </c>
      <c r="D159" s="11"/>
      <c r="E159" s="11">
        <v>1</v>
      </c>
      <c r="F159" s="11">
        <v>43</v>
      </c>
      <c r="G159" s="11">
        <v>1</v>
      </c>
      <c r="H159" s="12">
        <v>23</v>
      </c>
      <c r="I159" s="12"/>
      <c r="J159" s="24">
        <v>60</v>
      </c>
      <c r="K159" s="43">
        <f>SUM(C159*15,F159*7.5,G159*7.5,H159*7.5,I159*7.5,J159*7.5)</f>
        <v>6532.5</v>
      </c>
      <c r="L159" s="13"/>
      <c r="M159" s="16"/>
      <c r="N159" s="15"/>
    </row>
    <row r="160" spans="1:14" ht="12.75" customHeight="1">
      <c r="A160" s="223"/>
      <c r="B160" s="10" t="s">
        <v>22</v>
      </c>
      <c r="C160" s="11">
        <v>253</v>
      </c>
      <c r="D160" s="11"/>
      <c r="E160" s="11">
        <v>10</v>
      </c>
      <c r="F160" s="11">
        <v>52</v>
      </c>
      <c r="G160" s="11">
        <v>7</v>
      </c>
      <c r="H160" s="12">
        <v>3</v>
      </c>
      <c r="I160" s="12"/>
      <c r="J160" s="24">
        <v>27</v>
      </c>
      <c r="K160" s="49">
        <f>SUM(C160*15,F160*7.5,G160*7.5,H160*7.5,I160*7.5,J160*7.5)</f>
        <v>4462.5</v>
      </c>
      <c r="L160" s="13">
        <v>22.5</v>
      </c>
      <c r="M160" s="16"/>
      <c r="N160" s="15"/>
    </row>
    <row r="161" spans="1:14" ht="12.75" customHeight="1">
      <c r="A161" s="223"/>
      <c r="B161" s="10" t="s">
        <v>23</v>
      </c>
      <c r="C161" s="11">
        <v>73</v>
      </c>
      <c r="D161" s="11"/>
      <c r="E161" s="11">
        <v>1</v>
      </c>
      <c r="F161" s="11">
        <v>13</v>
      </c>
      <c r="G161" s="11"/>
      <c r="H161" s="12"/>
      <c r="I161" s="12"/>
      <c r="J161" s="24">
        <v>6</v>
      </c>
      <c r="K161" s="43">
        <f>SUM(C161*15,F161*7.5,G161*7.5,H161*7.5,I161*7.5,J161*7.5)</f>
        <v>1237.5</v>
      </c>
      <c r="L161" s="13"/>
      <c r="M161" s="16"/>
      <c r="N161" s="15"/>
    </row>
    <row r="162" spans="1:14" ht="12.75" customHeight="1">
      <c r="A162" s="223"/>
      <c r="B162" s="17" t="s">
        <v>24</v>
      </c>
      <c r="C162" s="18">
        <f>SUM(C157:C161)</f>
        <v>1283</v>
      </c>
      <c r="D162" s="18"/>
      <c r="E162" s="18">
        <f aca="true" t="shared" si="29" ref="E162:M162">SUM(E157:E161)</f>
        <v>21</v>
      </c>
      <c r="F162" s="18">
        <f t="shared" si="29"/>
        <v>202</v>
      </c>
      <c r="G162" s="18">
        <f t="shared" si="29"/>
        <v>8</v>
      </c>
      <c r="H162" s="18">
        <f t="shared" si="29"/>
        <v>50</v>
      </c>
      <c r="I162" s="18">
        <f t="shared" si="29"/>
        <v>11</v>
      </c>
      <c r="J162" s="18">
        <f t="shared" si="29"/>
        <v>154</v>
      </c>
      <c r="K162" s="44">
        <f t="shared" si="29"/>
        <v>22432.5</v>
      </c>
      <c r="L162" s="18">
        <f t="shared" si="29"/>
        <v>22.5</v>
      </c>
      <c r="M162" s="18">
        <f t="shared" si="29"/>
        <v>15</v>
      </c>
      <c r="N162" s="33">
        <f>SUM(K157:K161)-L162+M162</f>
        <v>22425</v>
      </c>
    </row>
    <row r="163" spans="1:14" ht="12.75" customHeight="1">
      <c r="A163" s="224" t="s">
        <v>25</v>
      </c>
      <c r="B163" s="224">
        <v>920</v>
      </c>
      <c r="C163" s="21">
        <f>SUM(C162,C156,C150,C144,C138,C132,C126)</f>
        <v>5531</v>
      </c>
      <c r="D163" s="21"/>
      <c r="E163" s="21">
        <f aca="true" t="shared" si="30" ref="E163:N163">SUM(E126,E132,E138,E144,E150,E156,E162)</f>
        <v>154</v>
      </c>
      <c r="F163" s="21">
        <f t="shared" si="30"/>
        <v>995</v>
      </c>
      <c r="G163" s="21">
        <f t="shared" si="30"/>
        <v>30</v>
      </c>
      <c r="H163" s="21">
        <f t="shared" si="30"/>
        <v>357</v>
      </c>
      <c r="I163" s="21">
        <f t="shared" si="30"/>
        <v>20</v>
      </c>
      <c r="J163" s="21">
        <f t="shared" si="30"/>
        <v>659</v>
      </c>
      <c r="K163" s="48">
        <f t="shared" si="30"/>
        <v>98422.5</v>
      </c>
      <c r="L163" s="21">
        <f t="shared" si="30"/>
        <v>45</v>
      </c>
      <c r="M163" s="21">
        <f t="shared" si="30"/>
        <v>20</v>
      </c>
      <c r="N163" s="21">
        <f t="shared" si="30"/>
        <v>98397.5</v>
      </c>
    </row>
    <row r="164" spans="1:14" ht="12.75" customHeight="1">
      <c r="A164" s="223">
        <v>42427</v>
      </c>
      <c r="B164" s="10" t="s">
        <v>19</v>
      </c>
      <c r="C164" s="11">
        <v>462</v>
      </c>
      <c r="D164" s="11"/>
      <c r="E164" s="11">
        <v>8</v>
      </c>
      <c r="F164" s="11">
        <v>51</v>
      </c>
      <c r="G164" s="11"/>
      <c r="H164" s="12">
        <v>44</v>
      </c>
      <c r="I164" s="12"/>
      <c r="J164" s="24">
        <v>35</v>
      </c>
      <c r="K164" s="43">
        <f>SUM(C164*15,F164*7.5,G164*7.5,H164*7.5,I164*7.5,J164*7.5)</f>
        <v>7905</v>
      </c>
      <c r="L164" s="46"/>
      <c r="M164"/>
      <c r="N164" s="15"/>
    </row>
    <row r="165" spans="1:14" ht="12.75" customHeight="1">
      <c r="A165" s="223"/>
      <c r="B165" s="10" t="s">
        <v>20</v>
      </c>
      <c r="C165" s="11">
        <v>441</v>
      </c>
      <c r="D165" s="11"/>
      <c r="E165" s="11">
        <v>5</v>
      </c>
      <c r="F165" s="11">
        <v>90</v>
      </c>
      <c r="G165" s="11">
        <v>3</v>
      </c>
      <c r="H165" s="12">
        <v>12</v>
      </c>
      <c r="I165" s="12"/>
      <c r="J165" s="24">
        <v>45</v>
      </c>
      <c r="K165" s="43">
        <f>SUM(C165*15,F165*7.5,G165*7.5,H165*7.5,I165*7.5,J165*7.5)</f>
        <v>7740</v>
      </c>
      <c r="L165" s="13">
        <v>10</v>
      </c>
      <c r="M165" s="16"/>
      <c r="N165" s="15"/>
    </row>
    <row r="166" spans="1:14" ht="12.75" customHeight="1">
      <c r="A166" s="223"/>
      <c r="B166" s="10" t="s">
        <v>21</v>
      </c>
      <c r="C166" s="11">
        <v>0</v>
      </c>
      <c r="D166" s="11"/>
      <c r="E166" s="11"/>
      <c r="F166" s="11"/>
      <c r="G166" s="11"/>
      <c r="H166" s="12"/>
      <c r="I166" s="12"/>
      <c r="J166" s="24">
        <v>0</v>
      </c>
      <c r="K166" s="43">
        <f>SUM(C166*15,F166*7.5,G166*7.5,H166*7.5,I166*7.5,J166*7.5)</f>
        <v>0</v>
      </c>
      <c r="L166" s="13"/>
      <c r="M166" s="16"/>
      <c r="N166" s="15"/>
    </row>
    <row r="167" spans="1:14" ht="12.75" customHeight="1">
      <c r="A167" s="223"/>
      <c r="B167" s="10" t="s">
        <v>22</v>
      </c>
      <c r="C167" s="11">
        <v>181</v>
      </c>
      <c r="D167" s="11"/>
      <c r="E167" s="11">
        <v>2</v>
      </c>
      <c r="F167" s="11">
        <v>40</v>
      </c>
      <c r="G167" s="11"/>
      <c r="H167" s="12">
        <v>15</v>
      </c>
      <c r="I167" s="12"/>
      <c r="J167" s="24">
        <v>23</v>
      </c>
      <c r="K167" s="43">
        <f>SUM(C167*15,F167*7.5,G167*7.5,H167*7.5,I167*7.5,J167*7.5)</f>
        <v>3300</v>
      </c>
      <c r="L167" s="13"/>
      <c r="M167" s="16"/>
      <c r="N167" s="15"/>
    </row>
    <row r="168" spans="1:14" ht="12.75" customHeight="1">
      <c r="A168" s="223"/>
      <c r="B168" s="10" t="s">
        <v>23</v>
      </c>
      <c r="C168" s="11">
        <v>31</v>
      </c>
      <c r="D168" s="11"/>
      <c r="E168" s="11">
        <v>2</v>
      </c>
      <c r="F168" s="11">
        <v>12</v>
      </c>
      <c r="G168" s="11"/>
      <c r="H168" s="12">
        <v>5</v>
      </c>
      <c r="I168" s="12"/>
      <c r="J168" s="24">
        <v>6</v>
      </c>
      <c r="K168" s="43">
        <f>SUM(C168*15,F168*7.5,G168*7.5,H168*7.5,I168*7.5,J168*7.5)</f>
        <v>637.5</v>
      </c>
      <c r="L168" s="13"/>
      <c r="M168" s="16"/>
      <c r="N168" s="15"/>
    </row>
    <row r="169" spans="1:14" ht="12.75" customHeight="1">
      <c r="A169" s="223"/>
      <c r="B169" s="17" t="s">
        <v>24</v>
      </c>
      <c r="C169" s="18">
        <f>SUM(C164:C168)</f>
        <v>1115</v>
      </c>
      <c r="D169" s="18"/>
      <c r="E169" s="18">
        <f aca="true" t="shared" si="31" ref="E169:M169">SUM(E164:E168)</f>
        <v>17</v>
      </c>
      <c r="F169" s="18">
        <f t="shared" si="31"/>
        <v>193</v>
      </c>
      <c r="G169" s="18">
        <f t="shared" si="31"/>
        <v>3</v>
      </c>
      <c r="H169" s="18">
        <f t="shared" si="31"/>
        <v>76</v>
      </c>
      <c r="I169" s="18">
        <f t="shared" si="31"/>
        <v>0</v>
      </c>
      <c r="J169" s="18">
        <f t="shared" si="31"/>
        <v>109</v>
      </c>
      <c r="K169" s="44">
        <f t="shared" si="31"/>
        <v>19582.5</v>
      </c>
      <c r="L169" s="18">
        <f t="shared" si="31"/>
        <v>10</v>
      </c>
      <c r="M169" s="18">
        <f t="shared" si="31"/>
        <v>0</v>
      </c>
      <c r="N169" s="20">
        <f>SUM(K164:K168)-L169+M169</f>
        <v>19572.5</v>
      </c>
    </row>
    <row r="170" spans="1:14" ht="12.75" customHeight="1">
      <c r="A170" s="223">
        <v>42428</v>
      </c>
      <c r="B170" s="10" t="s">
        <v>19</v>
      </c>
      <c r="C170" s="11">
        <v>110</v>
      </c>
      <c r="D170" s="11"/>
      <c r="E170" s="11">
        <v>1</v>
      </c>
      <c r="F170" s="11">
        <v>15</v>
      </c>
      <c r="G170" s="11"/>
      <c r="H170" s="12">
        <v>9</v>
      </c>
      <c r="I170" s="12"/>
      <c r="J170" s="24">
        <v>5</v>
      </c>
      <c r="K170" s="43">
        <f>SUM(C170*15,F170*7.5,G170*7.5,H170*7.5,I170*7.5,J170*7.5)</f>
        <v>1867.5</v>
      </c>
      <c r="L170" s="46"/>
      <c r="M170">
        <v>0.5</v>
      </c>
      <c r="N170" s="15"/>
    </row>
    <row r="171" spans="1:14" ht="12.75" customHeight="1">
      <c r="A171" s="223"/>
      <c r="B171" s="10" t="s">
        <v>20</v>
      </c>
      <c r="C171" s="11">
        <v>143</v>
      </c>
      <c r="D171" s="11"/>
      <c r="E171" s="11">
        <v>0</v>
      </c>
      <c r="F171" s="11">
        <v>31</v>
      </c>
      <c r="G171" s="11"/>
      <c r="H171" s="12">
        <v>2</v>
      </c>
      <c r="I171" s="12">
        <v>2</v>
      </c>
      <c r="J171" s="24">
        <v>6</v>
      </c>
      <c r="K171" s="43">
        <f>SUM(C171*15,F171*7.5,G171*7.5,H171*7.5,I171*7.5,J171*7.5)</f>
        <v>2452.5</v>
      </c>
      <c r="L171" s="13"/>
      <c r="M171" s="16"/>
      <c r="N171" s="15"/>
    </row>
    <row r="172" spans="1:14" ht="12.75" customHeight="1">
      <c r="A172" s="223"/>
      <c r="B172" s="10" t="s">
        <v>21</v>
      </c>
      <c r="C172" s="11">
        <v>158</v>
      </c>
      <c r="D172" s="11"/>
      <c r="E172" s="11">
        <v>3</v>
      </c>
      <c r="F172" s="11">
        <v>36</v>
      </c>
      <c r="G172" s="11">
        <v>1</v>
      </c>
      <c r="H172" s="12"/>
      <c r="I172" s="12"/>
      <c r="J172" s="24">
        <v>20</v>
      </c>
      <c r="K172" s="43">
        <f>SUM(C172*15,F172*7.5,G172*7.5,H172*7.5,I172*7.5,J172*7.5)</f>
        <v>2797.5</v>
      </c>
      <c r="L172" s="13"/>
      <c r="M172" s="16"/>
      <c r="N172" s="15"/>
    </row>
    <row r="173" spans="1:14" ht="12.75" customHeight="1">
      <c r="A173" s="223"/>
      <c r="B173" s="10" t="s">
        <v>22</v>
      </c>
      <c r="C173" s="11">
        <v>107</v>
      </c>
      <c r="D173" s="11"/>
      <c r="E173" s="11">
        <v>0</v>
      </c>
      <c r="F173" s="11">
        <v>24</v>
      </c>
      <c r="G173" s="11"/>
      <c r="H173" s="12">
        <v>11</v>
      </c>
      <c r="I173" s="12"/>
      <c r="J173" s="24">
        <v>13</v>
      </c>
      <c r="K173" s="43">
        <f>SUM(C173*15,F173*7.5,G173*7.5,H173*7.5,I173*7.5,J173*7.5)</f>
        <v>1965</v>
      </c>
      <c r="L173" s="13"/>
      <c r="M173" s="16"/>
      <c r="N173" s="15"/>
    </row>
    <row r="174" spans="1:14" ht="12.75" customHeight="1">
      <c r="A174" s="223"/>
      <c r="B174" s="10" t="s">
        <v>23</v>
      </c>
      <c r="C174" s="11">
        <v>81</v>
      </c>
      <c r="D174" s="11"/>
      <c r="E174" s="11">
        <v>1</v>
      </c>
      <c r="F174" s="11">
        <v>14</v>
      </c>
      <c r="G174" s="11">
        <v>1</v>
      </c>
      <c r="H174" s="12">
        <v>6</v>
      </c>
      <c r="I174" s="12"/>
      <c r="J174" s="24">
        <v>17</v>
      </c>
      <c r="K174" s="43">
        <f>SUM(C174*15,F174*7.5,G174*7.5,H174*7.5,I174*7.5,J174*7.5)</f>
        <v>1500</v>
      </c>
      <c r="L174" s="13"/>
      <c r="M174" s="16"/>
      <c r="N174" s="15"/>
    </row>
    <row r="175" spans="1:14" ht="12.75" customHeight="1">
      <c r="A175" s="223"/>
      <c r="B175" s="17" t="s">
        <v>24</v>
      </c>
      <c r="C175" s="18">
        <f>SUM(C170:C174)</f>
        <v>599</v>
      </c>
      <c r="D175" s="18"/>
      <c r="E175" s="18">
        <f aca="true" t="shared" si="32" ref="E175:M175">SUM(E170:E174)</f>
        <v>5</v>
      </c>
      <c r="F175" s="18">
        <f t="shared" si="32"/>
        <v>120</v>
      </c>
      <c r="G175" s="18">
        <f t="shared" si="32"/>
        <v>2</v>
      </c>
      <c r="H175" s="18">
        <f t="shared" si="32"/>
        <v>28</v>
      </c>
      <c r="I175" s="18">
        <f t="shared" si="32"/>
        <v>2</v>
      </c>
      <c r="J175" s="18">
        <f t="shared" si="32"/>
        <v>61</v>
      </c>
      <c r="K175" s="44">
        <f t="shared" si="32"/>
        <v>10582.5</v>
      </c>
      <c r="L175" s="18">
        <f t="shared" si="32"/>
        <v>0</v>
      </c>
      <c r="M175" s="18">
        <f t="shared" si="32"/>
        <v>0.5</v>
      </c>
      <c r="N175" s="20">
        <f>SUM(K170:K174)-L175+M175</f>
        <v>10583</v>
      </c>
    </row>
    <row r="176" spans="1:14" ht="12.75" customHeight="1">
      <c r="A176" s="225" t="s">
        <v>25</v>
      </c>
      <c r="B176" s="225">
        <v>920</v>
      </c>
      <c r="C176" s="37">
        <f>SUM(C175,C169)</f>
        <v>1714</v>
      </c>
      <c r="D176" s="37"/>
      <c r="E176" s="37">
        <f aca="true" t="shared" si="33" ref="E176:J176">SUM(E175,E169)</f>
        <v>22</v>
      </c>
      <c r="F176" s="37">
        <f t="shared" si="33"/>
        <v>313</v>
      </c>
      <c r="G176" s="37">
        <f t="shared" si="33"/>
        <v>5</v>
      </c>
      <c r="H176" s="37">
        <f t="shared" si="33"/>
        <v>104</v>
      </c>
      <c r="I176" s="37">
        <f t="shared" si="33"/>
        <v>2</v>
      </c>
      <c r="J176" s="37">
        <f t="shared" si="33"/>
        <v>170</v>
      </c>
      <c r="K176" s="50">
        <f>SUM(K169,K175)</f>
        <v>30165</v>
      </c>
      <c r="L176" s="51">
        <f>SUM(L169,L175)</f>
        <v>10</v>
      </c>
      <c r="M176" s="51">
        <f>SUM(M169,M175)</f>
        <v>0.5</v>
      </c>
      <c r="N176" s="51">
        <f>SUM(N169,N175)</f>
        <v>30155.5</v>
      </c>
    </row>
    <row r="177" spans="1:14" ht="12.75" customHeight="1">
      <c r="A177" s="230"/>
      <c r="B177" s="230" t="s">
        <v>20</v>
      </c>
      <c r="C177" s="39">
        <f>SUM(C176,C163,C120,C77,C34)</f>
        <v>23732</v>
      </c>
      <c r="D177" s="39">
        <v>2989</v>
      </c>
      <c r="E177" s="39">
        <f aca="true" t="shared" si="34" ref="E177:N177">SUM(E176,E163,E120,E77,E34)</f>
        <v>537</v>
      </c>
      <c r="F177" s="39">
        <f t="shared" si="34"/>
        <v>5070</v>
      </c>
      <c r="G177" s="39">
        <f t="shared" si="34"/>
        <v>149</v>
      </c>
      <c r="H177" s="39">
        <f t="shared" si="34"/>
        <v>2211</v>
      </c>
      <c r="I177" s="39">
        <f t="shared" si="34"/>
        <v>37</v>
      </c>
      <c r="J177" s="39">
        <f t="shared" si="34"/>
        <v>2972</v>
      </c>
      <c r="K177" s="52">
        <f t="shared" si="34"/>
        <v>434272.5</v>
      </c>
      <c r="L177" s="53">
        <f t="shared" si="34"/>
        <v>150</v>
      </c>
      <c r="M177" s="53">
        <f t="shared" si="34"/>
        <v>110</v>
      </c>
      <c r="N177" s="53">
        <f t="shared" si="34"/>
        <v>434232.5</v>
      </c>
    </row>
  </sheetData>
  <sheetProtection selectLockedCells="1" selectUnlockedCells="1"/>
  <mergeCells count="38">
    <mergeCell ref="A1:N1"/>
    <mergeCell ref="A2:B2"/>
    <mergeCell ref="C2:E2"/>
    <mergeCell ref="F2:J2"/>
    <mergeCell ref="A4:A9"/>
    <mergeCell ref="A10:A15"/>
    <mergeCell ref="A16:A21"/>
    <mergeCell ref="A22:A27"/>
    <mergeCell ref="A28:A33"/>
    <mergeCell ref="A34:B34"/>
    <mergeCell ref="A35:A40"/>
    <mergeCell ref="A41:A46"/>
    <mergeCell ref="A47:A52"/>
    <mergeCell ref="A53:A58"/>
    <mergeCell ref="A59:A64"/>
    <mergeCell ref="A65:A70"/>
    <mergeCell ref="A71:A76"/>
    <mergeCell ref="A77:B77"/>
    <mergeCell ref="A78:A83"/>
    <mergeCell ref="A84:A89"/>
    <mergeCell ref="A90:A95"/>
    <mergeCell ref="A96:A101"/>
    <mergeCell ref="A102:A107"/>
    <mergeCell ref="A108:A113"/>
    <mergeCell ref="A114:A119"/>
    <mergeCell ref="A120:B120"/>
    <mergeCell ref="A121:A126"/>
    <mergeCell ref="A127:A132"/>
    <mergeCell ref="A133:A138"/>
    <mergeCell ref="A139:A144"/>
    <mergeCell ref="A176:B176"/>
    <mergeCell ref="A177:B177"/>
    <mergeCell ref="A145:A150"/>
    <mergeCell ref="A151:A156"/>
    <mergeCell ref="A157:A162"/>
    <mergeCell ref="A163:B163"/>
    <mergeCell ref="A164:A169"/>
    <mergeCell ref="A170:A175"/>
  </mergeCells>
  <printOptions/>
  <pageMargins left="0.39375" right="0.39375" top="0.3541666666666667" bottom="0.3541666666666667" header="0.5118055555555555" footer="0.5118055555555555"/>
  <pageSetup horizontalDpi="300" verticalDpi="300" orientation="landscape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420"/>
  <sheetViews>
    <sheetView zoomScalePageLayoutView="0" workbookViewId="0" topLeftCell="A1">
      <pane xSplit="13" ySplit="3" topLeftCell="N183" activePane="bottomRight" state="frozen"/>
      <selection pane="topLeft" activeCell="A1" sqref="A1"/>
      <selection pane="topRight" activeCell="N1" sqref="N1"/>
      <selection pane="bottomLeft" activeCell="A183" sqref="A183"/>
      <selection pane="bottomRight" activeCell="P196" activeCellId="1" sqref="A35:IV40 P196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5" width="9.57421875" style="1" customWidth="1"/>
    <col min="6" max="6" width="7.00390625" style="1" customWidth="1"/>
    <col min="7" max="8" width="9.421875" style="1" customWidth="1"/>
    <col min="9" max="9" width="11.421875" style="2" customWidth="1"/>
    <col min="10" max="10" width="9.421875" style="1" customWidth="1"/>
    <col min="11" max="11" width="11.7109375" style="1" customWidth="1"/>
    <col min="12" max="12" width="8.421875" style="1" customWidth="1"/>
    <col min="13" max="13" width="10.57421875" style="1" customWidth="1"/>
    <col min="14" max="14" width="11.421875" style="1" customWidth="1"/>
    <col min="15" max="15" width="14.421875" style="1" customWidth="1"/>
    <col min="16" max="17" width="14.421875" style="0" customWidth="1"/>
    <col min="18" max="18" width="20.57421875" style="0" customWidth="1"/>
  </cols>
  <sheetData>
    <row r="1" spans="1:16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4" customHeight="1">
      <c r="A2" s="228" t="s">
        <v>28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227" t="s">
        <v>29</v>
      </c>
      <c r="L2" s="227"/>
      <c r="M2" s="42" t="s">
        <v>4</v>
      </c>
      <c r="N2" s="6" t="s">
        <v>5</v>
      </c>
      <c r="O2" s="6" t="s">
        <v>6</v>
      </c>
      <c r="P2" s="7" t="s">
        <v>7</v>
      </c>
    </row>
    <row r="3" spans="1:250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30</v>
      </c>
      <c r="J3" s="4" t="s">
        <v>17</v>
      </c>
      <c r="K3" s="4" t="s">
        <v>31</v>
      </c>
      <c r="L3" s="4" t="s">
        <v>32</v>
      </c>
      <c r="M3" s="4" t="s">
        <v>18</v>
      </c>
      <c r="N3" s="4"/>
      <c r="O3" s="4"/>
      <c r="P3" s="4" t="s">
        <v>18</v>
      </c>
      <c r="IG3"/>
      <c r="IH3"/>
      <c r="II3"/>
      <c r="IJ3"/>
      <c r="IK3"/>
      <c r="IL3"/>
      <c r="IM3"/>
      <c r="IN3"/>
      <c r="IO3"/>
      <c r="IP3"/>
    </row>
    <row r="4" spans="1:16" ht="12.75" customHeight="1">
      <c r="A4" s="223">
        <v>42795</v>
      </c>
      <c r="B4" s="10" t="s">
        <v>19</v>
      </c>
      <c r="C4" s="11">
        <v>308</v>
      </c>
      <c r="D4" s="11"/>
      <c r="E4" s="11">
        <v>9</v>
      </c>
      <c r="F4" s="11">
        <v>53</v>
      </c>
      <c r="G4" s="11">
        <v>2</v>
      </c>
      <c r="H4" s="12">
        <v>35</v>
      </c>
      <c r="I4" s="12"/>
      <c r="J4" s="24">
        <v>18</v>
      </c>
      <c r="K4" s="24"/>
      <c r="L4" s="24"/>
      <c r="M4" s="43">
        <f>SUM(C4*15,F4*7.5,G4*7.5,H4*7.5,I4*7.5,J4*7.5)</f>
        <v>5430</v>
      </c>
      <c r="N4" s="46"/>
      <c r="O4"/>
      <c r="P4" s="15"/>
    </row>
    <row r="5" spans="1:16" ht="12.75" customHeight="1">
      <c r="A5" s="223"/>
      <c r="B5" s="10" t="s">
        <v>20</v>
      </c>
      <c r="C5" s="11">
        <v>292</v>
      </c>
      <c r="D5" s="11"/>
      <c r="E5" s="11">
        <v>2</v>
      </c>
      <c r="F5" s="11">
        <v>54</v>
      </c>
      <c r="G5" s="11">
        <v>2</v>
      </c>
      <c r="H5" s="12">
        <v>37</v>
      </c>
      <c r="I5" s="12"/>
      <c r="J5" s="24">
        <v>18</v>
      </c>
      <c r="K5" s="24"/>
      <c r="L5" s="24"/>
      <c r="M5" s="43">
        <f>SUM(C5*15,F5*7.5,G5*7.5,H5*7.5,I5*7.5,J5*7.5)</f>
        <v>5212.5</v>
      </c>
      <c r="N5" s="13"/>
      <c r="O5" s="16">
        <v>11.5</v>
      </c>
      <c r="P5" s="15"/>
    </row>
    <row r="6" spans="1:16" ht="12.75" customHeight="1">
      <c r="A6" s="223"/>
      <c r="B6" s="10" t="s">
        <v>21</v>
      </c>
      <c r="C6" s="11">
        <v>340</v>
      </c>
      <c r="D6" s="11"/>
      <c r="E6" s="11">
        <v>6</v>
      </c>
      <c r="F6" s="11">
        <v>50</v>
      </c>
      <c r="G6" s="11">
        <v>3</v>
      </c>
      <c r="H6" s="12">
        <v>21</v>
      </c>
      <c r="I6" s="12"/>
      <c r="J6" s="24">
        <v>37</v>
      </c>
      <c r="K6" s="24"/>
      <c r="L6" s="24"/>
      <c r="M6" s="43">
        <f>SUM(C6*15,F6*7.5,G6*7.5,H6*7.5,I6*7.5,J6*7.5)</f>
        <v>5932.5</v>
      </c>
      <c r="N6" s="13"/>
      <c r="O6" s="16"/>
      <c r="P6" s="15"/>
    </row>
    <row r="7" spans="1:16" ht="12.75" customHeight="1">
      <c r="A7" s="223"/>
      <c r="B7" s="10" t="s">
        <v>22</v>
      </c>
      <c r="C7" s="11">
        <v>175</v>
      </c>
      <c r="D7" s="11"/>
      <c r="E7" s="11">
        <v>1</v>
      </c>
      <c r="F7" s="11">
        <v>41</v>
      </c>
      <c r="G7" s="11">
        <v>2</v>
      </c>
      <c r="H7" s="12">
        <v>23</v>
      </c>
      <c r="I7" s="12"/>
      <c r="J7" s="24">
        <v>23</v>
      </c>
      <c r="K7" s="24"/>
      <c r="L7" s="24"/>
      <c r="M7" s="43">
        <f>SUM(C7*15,F7*7.5,G7*7.5,H7*7.5,I7*7.5,J7*7.5)</f>
        <v>3292.5</v>
      </c>
      <c r="N7" s="13"/>
      <c r="O7" s="16"/>
      <c r="P7" s="15"/>
    </row>
    <row r="8" spans="1:16" ht="12.75" customHeight="1">
      <c r="A8" s="223"/>
      <c r="B8" s="10" t="s">
        <v>23</v>
      </c>
      <c r="C8" s="11">
        <v>38</v>
      </c>
      <c r="D8" s="11"/>
      <c r="E8" s="11">
        <v>1</v>
      </c>
      <c r="F8" s="11">
        <v>17</v>
      </c>
      <c r="G8" s="11"/>
      <c r="H8" s="12">
        <v>1</v>
      </c>
      <c r="I8" s="12"/>
      <c r="J8" s="24">
        <v>5</v>
      </c>
      <c r="K8" s="24"/>
      <c r="L8" s="24"/>
      <c r="M8" s="43">
        <f>SUM(C8*15,F8*7.5,G8*7.5,H8*7.5,I8*7.5,J8*7.5)</f>
        <v>742.5</v>
      </c>
      <c r="N8" s="13"/>
      <c r="O8" s="16"/>
      <c r="P8" s="15"/>
    </row>
    <row r="9" spans="1:16" ht="12.75" customHeight="1">
      <c r="A9" s="223"/>
      <c r="B9" s="17" t="s">
        <v>24</v>
      </c>
      <c r="C9" s="18">
        <f>SUM(C4:C8)</f>
        <v>1153</v>
      </c>
      <c r="D9" s="18"/>
      <c r="E9" s="18">
        <f aca="true" t="shared" si="0" ref="E9:J9">SUM(E4:E8)</f>
        <v>19</v>
      </c>
      <c r="F9" s="18">
        <f t="shared" si="0"/>
        <v>215</v>
      </c>
      <c r="G9" s="18">
        <f t="shared" si="0"/>
        <v>9</v>
      </c>
      <c r="H9" s="18">
        <f t="shared" si="0"/>
        <v>117</v>
      </c>
      <c r="I9" s="18">
        <f t="shared" si="0"/>
        <v>0</v>
      </c>
      <c r="J9" s="18">
        <f t="shared" si="0"/>
        <v>101</v>
      </c>
      <c r="K9" s="18"/>
      <c r="L9" s="18"/>
      <c r="M9" s="44">
        <f>SUM(M4:M8)</f>
        <v>20610</v>
      </c>
      <c r="N9" s="18">
        <f>SUM(N4:N8)</f>
        <v>0</v>
      </c>
      <c r="O9" s="18">
        <f>SUM(O4:O8)</f>
        <v>11.5</v>
      </c>
      <c r="P9" s="20">
        <f>SUM(M4:M8)-N9+O9</f>
        <v>20621.5</v>
      </c>
    </row>
    <row r="10" spans="1:16" ht="12.75" customHeight="1">
      <c r="A10" s="223">
        <v>42796</v>
      </c>
      <c r="B10" s="10" t="s">
        <v>19</v>
      </c>
      <c r="C10" s="11">
        <v>644</v>
      </c>
      <c r="D10" s="11"/>
      <c r="E10" s="11">
        <v>12</v>
      </c>
      <c r="F10" s="11">
        <v>144</v>
      </c>
      <c r="G10" s="11">
        <v>2</v>
      </c>
      <c r="H10" s="12">
        <v>68</v>
      </c>
      <c r="I10" s="12"/>
      <c r="J10" s="24">
        <v>84</v>
      </c>
      <c r="K10" s="24"/>
      <c r="L10" s="24"/>
      <c r="M10" s="43">
        <f>SUM(C10*15,F10*7.5,G10*7.5,H10*7.5,I10*7.5,J10*7.5)</f>
        <v>11895</v>
      </c>
      <c r="N10" s="46"/>
      <c r="O10">
        <v>15</v>
      </c>
      <c r="P10" s="15"/>
    </row>
    <row r="11" spans="1:16" ht="12.75" customHeight="1">
      <c r="A11" s="223"/>
      <c r="B11" s="10" t="s">
        <v>20</v>
      </c>
      <c r="C11" s="11">
        <v>184</v>
      </c>
      <c r="D11" s="11"/>
      <c r="E11" s="11">
        <v>2</v>
      </c>
      <c r="F11" s="11">
        <v>46</v>
      </c>
      <c r="G11" s="11">
        <v>8</v>
      </c>
      <c r="H11" s="12">
        <v>13</v>
      </c>
      <c r="I11" s="12">
        <v>2</v>
      </c>
      <c r="J11" s="24">
        <v>8</v>
      </c>
      <c r="K11" s="24"/>
      <c r="L11" s="24"/>
      <c r="M11" s="43">
        <f>SUM(C11*15,F11*7.5,G11*7.5,H11*7.5,I11*7.5,J11*7.5)</f>
        <v>3337.5</v>
      </c>
      <c r="N11" s="13"/>
      <c r="O11" s="16"/>
      <c r="P11" s="15"/>
    </row>
    <row r="12" spans="1:16" ht="12.75" customHeight="1">
      <c r="A12" s="223"/>
      <c r="B12" s="10" t="s">
        <v>21</v>
      </c>
      <c r="C12" s="11"/>
      <c r="D12" s="11"/>
      <c r="E12" s="11"/>
      <c r="F12" s="11"/>
      <c r="G12" s="11"/>
      <c r="H12" s="12"/>
      <c r="I12" s="12"/>
      <c r="J12" s="24"/>
      <c r="K12" s="24"/>
      <c r="L12" s="24"/>
      <c r="M12" s="43">
        <f>SUM(C12*15,F12*7.5,G12*7.5,H12*7.5,I12*7.5,J12*7.5)</f>
        <v>0</v>
      </c>
      <c r="N12" s="13"/>
      <c r="O12" s="16"/>
      <c r="P12" s="15"/>
    </row>
    <row r="13" spans="1:16" ht="12.75" customHeight="1">
      <c r="A13" s="223"/>
      <c r="B13" s="10" t="s">
        <v>22</v>
      </c>
      <c r="C13" s="11">
        <v>219</v>
      </c>
      <c r="D13" s="11"/>
      <c r="E13" s="11">
        <v>24</v>
      </c>
      <c r="F13" s="11">
        <v>63</v>
      </c>
      <c r="G13" s="11"/>
      <c r="H13" s="12">
        <v>8</v>
      </c>
      <c r="I13" s="12"/>
      <c r="J13" s="24">
        <v>19</v>
      </c>
      <c r="K13" s="24"/>
      <c r="L13" s="24"/>
      <c r="M13" s="43">
        <f>SUM(C13*15,F13*7.5,G13*7.5,H13*7.5,I13*7.5,J13*7.5)</f>
        <v>3960</v>
      </c>
      <c r="N13" s="13"/>
      <c r="O13" s="16"/>
      <c r="P13" s="15"/>
    </row>
    <row r="14" spans="1:16" ht="12.75" customHeight="1">
      <c r="A14" s="223"/>
      <c r="B14" s="10" t="s">
        <v>23</v>
      </c>
      <c r="C14" s="11">
        <v>90</v>
      </c>
      <c r="D14" s="11"/>
      <c r="E14" s="11">
        <v>2</v>
      </c>
      <c r="F14" s="11"/>
      <c r="G14" s="11"/>
      <c r="H14" s="12"/>
      <c r="I14" s="12"/>
      <c r="J14" s="24"/>
      <c r="K14" s="24"/>
      <c r="L14" s="24"/>
      <c r="M14" s="43">
        <f>SUM(C14*15,F14*7.5,G14*7.5,H14*7.5,I14*7.5,J14*7.5)</f>
        <v>1350</v>
      </c>
      <c r="N14" s="13">
        <v>30</v>
      </c>
      <c r="O14" s="16"/>
      <c r="P14" s="15"/>
    </row>
    <row r="15" spans="1:16" ht="12.75" customHeight="1">
      <c r="A15" s="223"/>
      <c r="B15" s="17" t="s">
        <v>24</v>
      </c>
      <c r="C15" s="18">
        <f>SUM(C10:C14)</f>
        <v>1137</v>
      </c>
      <c r="D15" s="18"/>
      <c r="E15" s="18">
        <f aca="true" t="shared" si="1" ref="E15:J15">SUM(E10:E14)</f>
        <v>40</v>
      </c>
      <c r="F15" s="18">
        <f t="shared" si="1"/>
        <v>253</v>
      </c>
      <c r="G15" s="18">
        <f t="shared" si="1"/>
        <v>10</v>
      </c>
      <c r="H15" s="18">
        <f t="shared" si="1"/>
        <v>89</v>
      </c>
      <c r="I15" s="18">
        <f t="shared" si="1"/>
        <v>2</v>
      </c>
      <c r="J15" s="18">
        <f t="shared" si="1"/>
        <v>111</v>
      </c>
      <c r="K15" s="18"/>
      <c r="L15" s="18"/>
      <c r="M15" s="44">
        <f>SUM(M10:M14)</f>
        <v>20542.5</v>
      </c>
      <c r="N15" s="18">
        <f>SUM(N10:N14)</f>
        <v>30</v>
      </c>
      <c r="O15" s="18">
        <f>SUM(O10:O14)</f>
        <v>15</v>
      </c>
      <c r="P15" s="20">
        <f>SUM(M10:M14)-N15+O15</f>
        <v>20527.5</v>
      </c>
    </row>
    <row r="16" spans="1:16" ht="12.75" customHeight="1">
      <c r="A16" s="223">
        <v>42797</v>
      </c>
      <c r="B16" s="10" t="s">
        <v>19</v>
      </c>
      <c r="C16" s="11">
        <v>104</v>
      </c>
      <c r="D16" s="11"/>
      <c r="E16" s="11">
        <v>2</v>
      </c>
      <c r="F16" s="11">
        <v>31</v>
      </c>
      <c r="G16" s="11"/>
      <c r="H16" s="12">
        <v>13</v>
      </c>
      <c r="I16" s="12"/>
      <c r="J16" s="24">
        <v>28</v>
      </c>
      <c r="K16" s="24"/>
      <c r="L16" s="24"/>
      <c r="M16" s="43">
        <f>SUM(C16*15,F16*7.5,G16*7.5,H16*7.5,I16*7.5,J16*7.5)</f>
        <v>2100</v>
      </c>
      <c r="N16" s="46"/>
      <c r="O16"/>
      <c r="P16" s="15"/>
    </row>
    <row r="17" spans="1:16" ht="12.75" customHeight="1">
      <c r="A17" s="223"/>
      <c r="B17" s="10" t="s">
        <v>20</v>
      </c>
      <c r="C17" s="11">
        <v>353</v>
      </c>
      <c r="D17" s="11"/>
      <c r="E17" s="11">
        <v>7</v>
      </c>
      <c r="F17" s="11">
        <v>66</v>
      </c>
      <c r="G17" s="11"/>
      <c r="H17" s="12">
        <v>20</v>
      </c>
      <c r="I17" s="12"/>
      <c r="J17" s="24">
        <v>26</v>
      </c>
      <c r="K17" s="24"/>
      <c r="L17" s="24"/>
      <c r="M17" s="43">
        <f>SUM(C17*15,F17*7.5,G17*7.5,H17*7.5,I17*7.5,J17*7.5)</f>
        <v>6135</v>
      </c>
      <c r="N17" s="13"/>
      <c r="O17" s="16"/>
      <c r="P17" s="15"/>
    </row>
    <row r="18" spans="1:16" ht="12.75" customHeight="1">
      <c r="A18" s="223"/>
      <c r="B18" s="10" t="s">
        <v>21</v>
      </c>
      <c r="C18" s="11">
        <v>350</v>
      </c>
      <c r="D18" s="11"/>
      <c r="E18" s="11">
        <v>1</v>
      </c>
      <c r="F18" s="11">
        <v>91</v>
      </c>
      <c r="G18" s="11"/>
      <c r="H18" s="12">
        <v>29</v>
      </c>
      <c r="I18" s="12"/>
      <c r="J18" s="24">
        <v>35</v>
      </c>
      <c r="K18" s="24"/>
      <c r="L18" s="24"/>
      <c r="M18" s="43">
        <f>SUM(C18*15,F18*7.5,G18*7.5,H18*7.5,I18*7.5,J18*7.5)</f>
        <v>6412.5</v>
      </c>
      <c r="N18" s="13">
        <v>7.5</v>
      </c>
      <c r="O18" s="16"/>
      <c r="P18" s="15"/>
    </row>
    <row r="19" spans="1:16" ht="12.75" customHeight="1">
      <c r="A19" s="223"/>
      <c r="B19" s="10" t="s">
        <v>22</v>
      </c>
      <c r="C19" s="11">
        <v>173</v>
      </c>
      <c r="D19" s="11"/>
      <c r="E19" s="11">
        <v>2</v>
      </c>
      <c r="F19" s="11">
        <v>34</v>
      </c>
      <c r="G19" s="11"/>
      <c r="H19" s="12">
        <v>8</v>
      </c>
      <c r="I19" s="12"/>
      <c r="J19" s="24">
        <v>25</v>
      </c>
      <c r="K19" s="24"/>
      <c r="L19" s="24"/>
      <c r="M19" s="43">
        <f>SUM(C19*15,F19*7.5,G19*7.5,H19*7.5,I19*7.5,J19*7.5)</f>
        <v>3097.5</v>
      </c>
      <c r="N19" s="13"/>
      <c r="O19" s="16"/>
      <c r="P19" s="15"/>
    </row>
    <row r="20" spans="1:16" ht="12.75" customHeight="1">
      <c r="A20" s="223"/>
      <c r="B20" s="10" t="s">
        <v>23</v>
      </c>
      <c r="C20" s="11">
        <v>58</v>
      </c>
      <c r="D20" s="11"/>
      <c r="E20" s="11">
        <v>2</v>
      </c>
      <c r="F20" s="11">
        <v>10</v>
      </c>
      <c r="G20" s="11"/>
      <c r="H20" s="12">
        <v>3</v>
      </c>
      <c r="I20" s="12"/>
      <c r="J20" s="24">
        <v>5</v>
      </c>
      <c r="K20" s="24"/>
      <c r="L20" s="24"/>
      <c r="M20" s="43">
        <f>SUM(C20*15,F20*7.5,G20*7.5,H20*7.5,I20*7.5,J20*7.5)</f>
        <v>1005</v>
      </c>
      <c r="N20" s="13"/>
      <c r="O20" s="16"/>
      <c r="P20" s="15"/>
    </row>
    <row r="21" spans="1:16" ht="12.75" customHeight="1">
      <c r="A21" s="223"/>
      <c r="B21" s="17" t="s">
        <v>24</v>
      </c>
      <c r="C21" s="18">
        <f>SUM(C16:C20)</f>
        <v>1038</v>
      </c>
      <c r="D21" s="18"/>
      <c r="E21" s="18">
        <f aca="true" t="shared" si="2" ref="E21:J21">SUM(E16:E20)</f>
        <v>14</v>
      </c>
      <c r="F21" s="18">
        <f t="shared" si="2"/>
        <v>232</v>
      </c>
      <c r="G21" s="18">
        <f t="shared" si="2"/>
        <v>0</v>
      </c>
      <c r="H21" s="18">
        <f t="shared" si="2"/>
        <v>73</v>
      </c>
      <c r="I21" s="18">
        <f t="shared" si="2"/>
        <v>0</v>
      </c>
      <c r="J21" s="18">
        <f t="shared" si="2"/>
        <v>119</v>
      </c>
      <c r="K21" s="18"/>
      <c r="L21" s="18"/>
      <c r="M21" s="44">
        <f>SUM(M16:M20)</f>
        <v>18750</v>
      </c>
      <c r="N21" s="18">
        <f>SUM(N16:N20)</f>
        <v>7.5</v>
      </c>
      <c r="O21" s="18">
        <f>SUM(O16:O20)</f>
        <v>0</v>
      </c>
      <c r="P21" s="20">
        <f>SUM(M16:M20)-N21+O21</f>
        <v>18742.5</v>
      </c>
    </row>
    <row r="22" spans="1:16" ht="12.75" customHeight="1">
      <c r="A22" s="223">
        <v>42798</v>
      </c>
      <c r="B22" s="10" t="s">
        <v>19</v>
      </c>
      <c r="C22" s="11">
        <v>494</v>
      </c>
      <c r="D22" s="11"/>
      <c r="E22" s="11">
        <v>7</v>
      </c>
      <c r="F22" s="11">
        <v>99</v>
      </c>
      <c r="G22" s="11">
        <v>1</v>
      </c>
      <c r="H22" s="12">
        <v>10</v>
      </c>
      <c r="I22" s="12">
        <v>26</v>
      </c>
      <c r="J22" s="24">
        <v>54</v>
      </c>
      <c r="K22" s="24"/>
      <c r="L22" s="24"/>
      <c r="M22" s="43">
        <f>SUM(C22*15,F22*7.5,G22*7.5,H22*7.5,I22*7.5,J22*7.5)</f>
        <v>8835</v>
      </c>
      <c r="N22" s="13">
        <v>25</v>
      </c>
      <c r="O22"/>
      <c r="P22" s="15"/>
    </row>
    <row r="23" spans="1:16" ht="12.75" customHeight="1">
      <c r="A23" s="223"/>
      <c r="B23" s="10" t="s">
        <v>20</v>
      </c>
      <c r="C23" s="11">
        <v>630</v>
      </c>
      <c r="D23" s="11"/>
      <c r="E23" s="11">
        <v>11</v>
      </c>
      <c r="F23" s="11">
        <v>142</v>
      </c>
      <c r="G23" s="11">
        <v>8</v>
      </c>
      <c r="H23" s="12">
        <v>39</v>
      </c>
      <c r="I23" s="12">
        <v>1</v>
      </c>
      <c r="J23" s="24">
        <v>101</v>
      </c>
      <c r="K23" s="24"/>
      <c r="L23" s="24"/>
      <c r="M23" s="43">
        <f>SUM(C23*15,F23*7.5,G23*7.5,H23*7.5,I23*7.5,J23*7.5)</f>
        <v>11632.5</v>
      </c>
      <c r="N23"/>
      <c r="O23" s="16"/>
      <c r="P23" s="15"/>
    </row>
    <row r="24" spans="1:16" ht="12.75" customHeight="1">
      <c r="A24" s="223"/>
      <c r="B24" s="10" t="s">
        <v>21</v>
      </c>
      <c r="C24" s="11"/>
      <c r="D24" s="11"/>
      <c r="E24" s="11"/>
      <c r="F24" s="11"/>
      <c r="G24" s="11"/>
      <c r="H24" s="12"/>
      <c r="I24" s="12"/>
      <c r="J24" s="24"/>
      <c r="K24" s="24"/>
      <c r="L24" s="24"/>
      <c r="M24" s="43">
        <f>SUM(C24*15,F24*7.5,G24*7.5,H24*7.5,I24*7.5,J24*7.5)</f>
        <v>0</v>
      </c>
      <c r="N24" s="13"/>
      <c r="O24" s="16">
        <v>20</v>
      </c>
      <c r="P24" s="15"/>
    </row>
    <row r="25" spans="1:16" ht="12.75" customHeight="1">
      <c r="A25" s="223"/>
      <c r="B25" s="10" t="s">
        <v>22</v>
      </c>
      <c r="C25" s="11">
        <v>199</v>
      </c>
      <c r="D25" s="11"/>
      <c r="E25" s="11"/>
      <c r="F25" s="11">
        <v>38</v>
      </c>
      <c r="G25" s="11">
        <v>1</v>
      </c>
      <c r="H25" s="12">
        <v>17</v>
      </c>
      <c r="I25" s="12"/>
      <c r="J25" s="24">
        <v>28</v>
      </c>
      <c r="K25" s="24"/>
      <c r="L25" s="24"/>
      <c r="M25" s="43">
        <f>SUM(C25*15,F25*7.5,G25*7.5,H25*7.5,I25*7.5,J25*7.5)</f>
        <v>3615</v>
      </c>
      <c r="N25" s="13"/>
      <c r="O25" s="16"/>
      <c r="P25" s="15"/>
    </row>
    <row r="26" spans="1:16" ht="12.75" customHeight="1">
      <c r="A26" s="223"/>
      <c r="B26" s="10" t="s">
        <v>23</v>
      </c>
      <c r="C26" s="11">
        <v>67</v>
      </c>
      <c r="D26" s="11"/>
      <c r="E26" s="11">
        <v>1</v>
      </c>
      <c r="F26" s="11">
        <v>18</v>
      </c>
      <c r="G26" s="11"/>
      <c r="H26" s="12">
        <v>5</v>
      </c>
      <c r="I26" s="12"/>
      <c r="J26" s="24">
        <v>12</v>
      </c>
      <c r="K26" s="24"/>
      <c r="L26" s="24"/>
      <c r="M26" s="43">
        <f>SUM(C26*15,F26*7.5,G26*7.5,H26*7.5,I26*7.5,J26*7.5)</f>
        <v>1267.5</v>
      </c>
      <c r="N26" s="13"/>
      <c r="O26" s="16"/>
      <c r="P26" s="15"/>
    </row>
    <row r="27" spans="1:16" ht="12.75" customHeight="1">
      <c r="A27" s="223"/>
      <c r="B27" s="17" t="s">
        <v>24</v>
      </c>
      <c r="C27" s="18">
        <f>SUM(C22:C26)</f>
        <v>1390</v>
      </c>
      <c r="D27" s="18"/>
      <c r="E27" s="18">
        <f aca="true" t="shared" si="3" ref="E27:J27">SUM(E22:E26)</f>
        <v>19</v>
      </c>
      <c r="F27" s="18">
        <f t="shared" si="3"/>
        <v>297</v>
      </c>
      <c r="G27" s="18">
        <f t="shared" si="3"/>
        <v>10</v>
      </c>
      <c r="H27" s="18">
        <f t="shared" si="3"/>
        <v>71</v>
      </c>
      <c r="I27" s="18">
        <f t="shared" si="3"/>
        <v>27</v>
      </c>
      <c r="J27" s="18">
        <f t="shared" si="3"/>
        <v>195</v>
      </c>
      <c r="K27" s="18"/>
      <c r="L27" s="18"/>
      <c r="M27" s="44">
        <f>SUM(M22:M26)</f>
        <v>25350</v>
      </c>
      <c r="N27" s="18">
        <f>SUM(N22:N26)</f>
        <v>25</v>
      </c>
      <c r="O27" s="18">
        <f>SUM(O22:O26)</f>
        <v>20</v>
      </c>
      <c r="P27" s="20">
        <f>SUM(M22:M26)-N27+O27</f>
        <v>25345</v>
      </c>
    </row>
    <row r="28" spans="1:16" ht="12.75" customHeight="1">
      <c r="A28" s="223">
        <v>42799</v>
      </c>
      <c r="B28" s="10" t="s">
        <v>19</v>
      </c>
      <c r="C28" s="11">
        <v>611</v>
      </c>
      <c r="D28" s="11"/>
      <c r="E28" s="11">
        <v>20</v>
      </c>
      <c r="F28" s="11">
        <v>85</v>
      </c>
      <c r="G28" s="11">
        <v>2</v>
      </c>
      <c r="H28" s="12">
        <v>62</v>
      </c>
      <c r="I28" s="12">
        <v>1</v>
      </c>
      <c r="J28" s="24">
        <v>105</v>
      </c>
      <c r="K28" s="24"/>
      <c r="L28" s="24"/>
      <c r="M28" s="43">
        <f>SUM(C28*15,F28*7.5,G28*7.5,H28*7.5,I28*7.5,J28*7.5)</f>
        <v>11077.5</v>
      </c>
      <c r="N28" s="46"/>
      <c r="O28"/>
      <c r="P28" s="15"/>
    </row>
    <row r="29" spans="1:16" ht="12.75" customHeight="1">
      <c r="A29" s="223"/>
      <c r="B29" s="10" t="s">
        <v>20</v>
      </c>
      <c r="C29" s="11">
        <v>622</v>
      </c>
      <c r="D29" s="11"/>
      <c r="E29" s="11">
        <v>9</v>
      </c>
      <c r="F29" s="11">
        <v>96</v>
      </c>
      <c r="G29" s="11">
        <v>4</v>
      </c>
      <c r="H29" s="12">
        <v>52</v>
      </c>
      <c r="I29" s="12"/>
      <c r="J29" s="24">
        <v>96</v>
      </c>
      <c r="K29" s="24"/>
      <c r="L29" s="24"/>
      <c r="M29" s="43">
        <f>SUM(C29*15,F29*7.5,G29*7.5,H29*7.5,I29*7.5,J29*7.5)</f>
        <v>11190</v>
      </c>
      <c r="N29" s="13"/>
      <c r="O29" s="16"/>
      <c r="P29" s="15"/>
    </row>
    <row r="30" spans="1:16" ht="12.75" customHeight="1">
      <c r="A30" s="223"/>
      <c r="B30" s="10" t="s">
        <v>21</v>
      </c>
      <c r="C30" s="11"/>
      <c r="D30" s="11"/>
      <c r="E30" s="11"/>
      <c r="F30" s="11"/>
      <c r="G30" s="11"/>
      <c r="H30" s="12"/>
      <c r="I30" s="12"/>
      <c r="J30" s="24"/>
      <c r="K30" s="24"/>
      <c r="L30" s="24"/>
      <c r="M30" s="43">
        <f>SUM(C30*15,F30*7.5,G30*7.5,H30*7.5,I30*7.5,J30*7.5)</f>
        <v>0</v>
      </c>
      <c r="N30" s="13"/>
      <c r="O30" s="16"/>
      <c r="P30" s="15"/>
    </row>
    <row r="31" spans="1:16" ht="12.75" customHeight="1">
      <c r="A31" s="223"/>
      <c r="B31" s="10" t="s">
        <v>22</v>
      </c>
      <c r="C31" s="11">
        <v>165</v>
      </c>
      <c r="D31" s="11"/>
      <c r="E31" s="11">
        <v>1</v>
      </c>
      <c r="F31" s="11">
        <v>47</v>
      </c>
      <c r="G31" s="11"/>
      <c r="H31" s="12">
        <v>10</v>
      </c>
      <c r="I31" s="12"/>
      <c r="J31" s="24">
        <v>53</v>
      </c>
      <c r="K31" s="24"/>
      <c r="L31" s="24"/>
      <c r="M31" s="43">
        <f>SUM(C31*15,F31*7.5,G31*7.5,H31*7.5,I31*7.5,J31*7.5)</f>
        <v>3300</v>
      </c>
      <c r="N31" s="13"/>
      <c r="O31" s="16"/>
      <c r="P31" s="15"/>
    </row>
    <row r="32" spans="1:16" ht="12.75" customHeight="1">
      <c r="A32" s="223"/>
      <c r="B32" s="10" t="s">
        <v>23</v>
      </c>
      <c r="C32" s="11">
        <v>64</v>
      </c>
      <c r="D32" s="11"/>
      <c r="E32" s="11">
        <v>8</v>
      </c>
      <c r="F32" s="11">
        <v>10</v>
      </c>
      <c r="G32" s="11"/>
      <c r="H32" s="12">
        <v>14</v>
      </c>
      <c r="I32" s="12"/>
      <c r="J32" s="24">
        <v>15</v>
      </c>
      <c r="K32" s="24"/>
      <c r="L32" s="24"/>
      <c r="M32" s="43">
        <f>SUM(C32*15,F32*7.5,G32*7.5,H32*7.5,I32*7.5,J32*7.5)</f>
        <v>1252.5</v>
      </c>
      <c r="N32" s="13"/>
      <c r="O32" s="16">
        <v>15.5</v>
      </c>
      <c r="P32" s="15"/>
    </row>
    <row r="33" spans="1:16" ht="12.75" customHeight="1">
      <c r="A33" s="223"/>
      <c r="B33" s="17" t="s">
        <v>24</v>
      </c>
      <c r="C33" s="18">
        <f>SUM(C28:C32)</f>
        <v>1462</v>
      </c>
      <c r="D33" s="18"/>
      <c r="E33" s="18">
        <f aca="true" t="shared" si="4" ref="E33:J33">SUM(E28:E32)</f>
        <v>38</v>
      </c>
      <c r="F33" s="18">
        <f t="shared" si="4"/>
        <v>238</v>
      </c>
      <c r="G33" s="18">
        <f t="shared" si="4"/>
        <v>6</v>
      </c>
      <c r="H33" s="18">
        <f t="shared" si="4"/>
        <v>138</v>
      </c>
      <c r="I33" s="18">
        <f t="shared" si="4"/>
        <v>1</v>
      </c>
      <c r="J33" s="18">
        <f t="shared" si="4"/>
        <v>269</v>
      </c>
      <c r="K33" s="18"/>
      <c r="L33" s="18"/>
      <c r="M33" s="44">
        <f>SUM(M28:M32)</f>
        <v>26820</v>
      </c>
      <c r="N33" s="18">
        <f>SUM(N28:N32)</f>
        <v>0</v>
      </c>
      <c r="O33" s="18">
        <f>SUM(O28:O32)</f>
        <v>15.5</v>
      </c>
      <c r="P33" s="20">
        <f>SUM(M28:M32)-N33+O33</f>
        <v>26835.5</v>
      </c>
    </row>
    <row r="34" spans="1:16" ht="12.75" customHeight="1">
      <c r="A34" s="224" t="s">
        <v>25</v>
      </c>
      <c r="B34" s="224">
        <v>920</v>
      </c>
      <c r="C34" s="21">
        <f>SUM(C9,C15,C21,C27,C33)</f>
        <v>6180</v>
      </c>
      <c r="D34" s="21"/>
      <c r="E34" s="21">
        <f aca="true" t="shared" si="5" ref="E34:J34">SUM(E9,E15,E21,E27,E33)</f>
        <v>130</v>
      </c>
      <c r="F34" s="21">
        <f t="shared" si="5"/>
        <v>1235</v>
      </c>
      <c r="G34" s="21">
        <f t="shared" si="5"/>
        <v>35</v>
      </c>
      <c r="H34" s="21">
        <f t="shared" si="5"/>
        <v>488</v>
      </c>
      <c r="I34" s="21">
        <f t="shared" si="5"/>
        <v>30</v>
      </c>
      <c r="J34" s="21">
        <f t="shared" si="5"/>
        <v>795</v>
      </c>
      <c r="K34" s="21"/>
      <c r="L34" s="21"/>
      <c r="M34" s="21">
        <f>SUM(M9,M15,M21,M27,M33)</f>
        <v>112072.5</v>
      </c>
      <c r="N34" s="21">
        <f>SUM(N9,N15,N21,N27,N33)</f>
        <v>62.5</v>
      </c>
      <c r="O34" s="21">
        <f>SUM(O9,O15,O21,O27,O33)</f>
        <v>62</v>
      </c>
      <c r="P34" s="21">
        <f>SUM(P9,P15,P21,P27,P33)</f>
        <v>112072</v>
      </c>
    </row>
    <row r="35" spans="1:16" ht="12.75" customHeight="1">
      <c r="A35" s="223">
        <v>42041</v>
      </c>
      <c r="B35" s="10" t="s">
        <v>19</v>
      </c>
      <c r="C35" s="11">
        <v>275</v>
      </c>
      <c r="D35" s="11"/>
      <c r="E35" s="11">
        <v>4</v>
      </c>
      <c r="F35" s="11">
        <v>34</v>
      </c>
      <c r="G35" s="11">
        <v>1</v>
      </c>
      <c r="H35" s="12">
        <v>2</v>
      </c>
      <c r="I35" s="12"/>
      <c r="J35" s="24">
        <v>17</v>
      </c>
      <c r="K35" s="24"/>
      <c r="L35" s="24"/>
      <c r="M35" s="43">
        <f>SUM(C35*15,F35*7.5,G35*7.5,H35*7.5,I35*7.5,J35*7.5)</f>
        <v>4530</v>
      </c>
      <c r="N35" s="46"/>
      <c r="O35"/>
      <c r="P35" s="15"/>
    </row>
    <row r="36" spans="1:16" ht="12.75" customHeight="1">
      <c r="A36" s="223"/>
      <c r="B36" s="10" t="s">
        <v>20</v>
      </c>
      <c r="C36" s="11">
        <v>183</v>
      </c>
      <c r="D36" s="11"/>
      <c r="E36" s="11">
        <v>5</v>
      </c>
      <c r="F36" s="11">
        <v>25</v>
      </c>
      <c r="G36" s="11"/>
      <c r="H36" s="12">
        <v>5</v>
      </c>
      <c r="I36" s="12"/>
      <c r="J36" s="24">
        <v>16</v>
      </c>
      <c r="K36" s="24"/>
      <c r="L36" s="24"/>
      <c r="M36" s="43">
        <f>SUM(C36*15,F36*7.5,G36*7.5,H36*7.5,I36*7.5,J36*7.5)</f>
        <v>3090</v>
      </c>
      <c r="N36" s="13"/>
      <c r="O36" s="16"/>
      <c r="P36" s="15"/>
    </row>
    <row r="37" spans="1:16" ht="12.75" customHeight="1">
      <c r="A37" s="223"/>
      <c r="B37" s="10" t="s">
        <v>21</v>
      </c>
      <c r="C37" s="11">
        <v>187</v>
      </c>
      <c r="D37" s="11"/>
      <c r="E37" s="11">
        <v>25</v>
      </c>
      <c r="F37" s="11">
        <v>25</v>
      </c>
      <c r="G37" s="11"/>
      <c r="H37" s="12">
        <v>5</v>
      </c>
      <c r="I37" s="12"/>
      <c r="J37" s="24">
        <v>15</v>
      </c>
      <c r="K37" s="24"/>
      <c r="L37" s="24"/>
      <c r="M37" s="43">
        <f>SUM(C37*15,F37*7.5,G37*7.5,H37*7.5,I37*7.5,J37*7.5)</f>
        <v>3142.5</v>
      </c>
      <c r="N37" s="13"/>
      <c r="O37" s="16"/>
      <c r="P37" s="15"/>
    </row>
    <row r="38" spans="1:16" ht="12.75" customHeight="1">
      <c r="A38" s="223"/>
      <c r="B38" s="10" t="s">
        <v>22</v>
      </c>
      <c r="C38" s="11">
        <v>122</v>
      </c>
      <c r="D38" s="11"/>
      <c r="E38" s="11"/>
      <c r="F38" s="11">
        <v>17</v>
      </c>
      <c r="G38" s="11"/>
      <c r="H38" s="12">
        <v>2</v>
      </c>
      <c r="I38" s="12"/>
      <c r="J38" s="24">
        <v>5</v>
      </c>
      <c r="K38" s="24"/>
      <c r="L38" s="24"/>
      <c r="M38" s="43">
        <f>SUM(C38*15,F38*7.5,G38*7.5,H38*7.5,I38*7.5,J38*7.5)</f>
        <v>2010</v>
      </c>
      <c r="N38" s="13"/>
      <c r="O38" s="16"/>
      <c r="P38" s="15"/>
    </row>
    <row r="39" spans="1:16" ht="12.75" customHeight="1">
      <c r="A39" s="223"/>
      <c r="B39" s="10" t="s">
        <v>23</v>
      </c>
      <c r="C39" s="11">
        <v>35</v>
      </c>
      <c r="D39" s="11"/>
      <c r="E39" s="11">
        <v>1</v>
      </c>
      <c r="F39" s="11">
        <v>3</v>
      </c>
      <c r="G39" s="11"/>
      <c r="H39" s="12">
        <v>2</v>
      </c>
      <c r="I39" s="12"/>
      <c r="J39" s="24">
        <v>5</v>
      </c>
      <c r="K39" s="24"/>
      <c r="L39" s="24"/>
      <c r="M39" s="43">
        <f>SUM(C39*15,F39*7.5,G39*7.5,H39*7.5,I39*7.5,J39*7.5)</f>
        <v>600</v>
      </c>
      <c r="N39" s="13"/>
      <c r="O39" s="16"/>
      <c r="P39" s="15"/>
    </row>
    <row r="40" spans="1:16" ht="12.75" customHeight="1">
      <c r="A40" s="223"/>
      <c r="B40" s="17" t="s">
        <v>24</v>
      </c>
      <c r="C40" s="18">
        <f>SUM(C35:C39)</f>
        <v>802</v>
      </c>
      <c r="D40" s="18"/>
      <c r="E40" s="18">
        <f aca="true" t="shared" si="6" ref="E40:J40">SUM(E35:E39)</f>
        <v>35</v>
      </c>
      <c r="F40" s="18">
        <f t="shared" si="6"/>
        <v>104</v>
      </c>
      <c r="G40" s="18">
        <f t="shared" si="6"/>
        <v>1</v>
      </c>
      <c r="H40" s="18">
        <f t="shared" si="6"/>
        <v>16</v>
      </c>
      <c r="I40" s="18">
        <f t="shared" si="6"/>
        <v>0</v>
      </c>
      <c r="J40" s="18">
        <f t="shared" si="6"/>
        <v>58</v>
      </c>
      <c r="K40" s="18"/>
      <c r="L40" s="18"/>
      <c r="M40" s="44">
        <f>SUM(M35:M39)</f>
        <v>13372.5</v>
      </c>
      <c r="N40" s="18">
        <f>SUM(N35:N39)</f>
        <v>0</v>
      </c>
      <c r="O40" s="18">
        <f>SUM(O35:O39)</f>
        <v>0</v>
      </c>
      <c r="P40" s="20">
        <f>SUM(M35:M39)-N40+O40</f>
        <v>13372.5</v>
      </c>
    </row>
    <row r="41" spans="1:16" ht="12.75" customHeight="1">
      <c r="A41" s="223">
        <v>42801</v>
      </c>
      <c r="B41" s="10" t="s">
        <v>19</v>
      </c>
      <c r="C41" s="11">
        <v>76</v>
      </c>
      <c r="D41" s="11"/>
      <c r="E41" s="11">
        <v>1</v>
      </c>
      <c r="F41" s="11">
        <v>7</v>
      </c>
      <c r="G41" s="11"/>
      <c r="H41" s="12">
        <v>6</v>
      </c>
      <c r="I41" s="12"/>
      <c r="J41" s="24">
        <v>19</v>
      </c>
      <c r="K41" s="24"/>
      <c r="L41" s="24"/>
      <c r="M41" s="43">
        <f>SUM(C41*15,F41*7.5,G41*7.5,H41*7.5,I41*7.5,J41*7.5)</f>
        <v>1380</v>
      </c>
      <c r="N41" s="46"/>
      <c r="O41"/>
      <c r="P41" s="15"/>
    </row>
    <row r="42" spans="1:16" ht="12.75" customHeight="1">
      <c r="A42" s="223"/>
      <c r="B42" s="10" t="s">
        <v>20</v>
      </c>
      <c r="C42" s="11">
        <v>107</v>
      </c>
      <c r="D42" s="11"/>
      <c r="E42" s="11">
        <v>7</v>
      </c>
      <c r="F42" s="11">
        <v>15</v>
      </c>
      <c r="G42" s="11"/>
      <c r="H42" s="12">
        <v>2</v>
      </c>
      <c r="I42" s="12"/>
      <c r="J42" s="24">
        <v>4</v>
      </c>
      <c r="K42" s="24"/>
      <c r="L42" s="24"/>
      <c r="M42" s="43">
        <f>SUM(C42*15,F42*7.5,G42*7.5,H42*7.5,I42*7.5,J42*7.5)</f>
        <v>1762.5</v>
      </c>
      <c r="N42" s="13"/>
      <c r="O42" s="16"/>
      <c r="P42" s="15"/>
    </row>
    <row r="43" spans="1:16" ht="12.75" customHeight="1">
      <c r="A43" s="223"/>
      <c r="B43" s="10" t="s">
        <v>21</v>
      </c>
      <c r="C43" s="11">
        <v>217</v>
      </c>
      <c r="D43" s="11"/>
      <c r="E43" s="11">
        <v>7</v>
      </c>
      <c r="F43" s="11">
        <v>33</v>
      </c>
      <c r="G43" s="11">
        <v>1</v>
      </c>
      <c r="H43" s="12">
        <v>2</v>
      </c>
      <c r="I43" s="12"/>
      <c r="J43" s="24">
        <v>25</v>
      </c>
      <c r="K43" s="24"/>
      <c r="L43" s="24"/>
      <c r="M43" s="43">
        <f>SUM(C43*15,F43*7.5,G43*7.5,H43*7.5,I43*7.5,J43*7.5)</f>
        <v>3712.5</v>
      </c>
      <c r="N43" s="13"/>
      <c r="O43" s="16"/>
      <c r="P43" s="15"/>
    </row>
    <row r="44" spans="1:16" ht="12.75" customHeight="1">
      <c r="A44" s="223"/>
      <c r="B44" s="10" t="s">
        <v>22</v>
      </c>
      <c r="C44" s="11">
        <v>112</v>
      </c>
      <c r="D44" s="11"/>
      <c r="E44" s="11"/>
      <c r="F44" s="11">
        <v>16</v>
      </c>
      <c r="G44" s="11">
        <v>1</v>
      </c>
      <c r="H44" s="12">
        <v>1</v>
      </c>
      <c r="I44" s="12"/>
      <c r="J44" s="24">
        <v>12</v>
      </c>
      <c r="K44" s="24"/>
      <c r="L44" s="24"/>
      <c r="M44" s="43">
        <f>SUM(C44*15,F44*7.5,G44*7.5,H44*7.5,I44*7.5,J44*7.5)</f>
        <v>1905</v>
      </c>
      <c r="N44" s="13"/>
      <c r="O44" s="16"/>
      <c r="P44" s="15"/>
    </row>
    <row r="45" spans="1:18" ht="12.75" customHeight="1">
      <c r="A45" s="223"/>
      <c r="B45" s="10" t="s">
        <v>23</v>
      </c>
      <c r="C45" s="11">
        <v>16</v>
      </c>
      <c r="D45" s="11"/>
      <c r="E45" s="11">
        <v>36</v>
      </c>
      <c r="F45" s="11">
        <v>4</v>
      </c>
      <c r="G45" s="11"/>
      <c r="H45" s="12"/>
      <c r="I45" s="12"/>
      <c r="J45" s="24">
        <v>3</v>
      </c>
      <c r="K45" s="24"/>
      <c r="L45" s="24"/>
      <c r="M45" s="43">
        <f>SUM(C45*15,F45*7.5,G45*7.5,H45*7.5,I45*7.5,J45*7.5)</f>
        <v>292.5</v>
      </c>
      <c r="N45" s="13"/>
      <c r="O45" s="16"/>
      <c r="P45" s="15"/>
      <c r="Q45" s="54"/>
      <c r="R45" s="54"/>
    </row>
    <row r="46" spans="1:18" ht="12.75" customHeight="1">
      <c r="A46" s="223"/>
      <c r="B46" s="17" t="s">
        <v>24</v>
      </c>
      <c r="C46" s="18">
        <f>SUM(C41:C45)</f>
        <v>528</v>
      </c>
      <c r="D46" s="18"/>
      <c r="E46" s="18">
        <f aca="true" t="shared" si="7" ref="E46:J46">SUM(E41:E45)</f>
        <v>51</v>
      </c>
      <c r="F46" s="18">
        <f t="shared" si="7"/>
        <v>75</v>
      </c>
      <c r="G46" s="18">
        <f t="shared" si="7"/>
        <v>2</v>
      </c>
      <c r="H46" s="18">
        <f t="shared" si="7"/>
        <v>11</v>
      </c>
      <c r="I46" s="18">
        <f t="shared" si="7"/>
        <v>0</v>
      </c>
      <c r="J46" s="18">
        <f t="shared" si="7"/>
        <v>63</v>
      </c>
      <c r="K46" s="18"/>
      <c r="L46" s="18"/>
      <c r="M46" s="44">
        <f>SUM(M41:M45)</f>
        <v>9052.5</v>
      </c>
      <c r="N46" s="18">
        <f>SUM(N41:N45)</f>
        <v>0</v>
      </c>
      <c r="O46" s="18">
        <f>SUM(O41:O45)</f>
        <v>0</v>
      </c>
      <c r="P46" s="20">
        <f>SUM(M41:M45)-N46+O46</f>
        <v>9052.5</v>
      </c>
      <c r="Q46" s="231"/>
      <c r="R46" s="231"/>
    </row>
    <row r="47" spans="1:19" ht="12.75" customHeight="1">
      <c r="A47" s="223">
        <v>42043</v>
      </c>
      <c r="B47" s="10" t="s">
        <v>19</v>
      </c>
      <c r="C47" s="11">
        <v>76</v>
      </c>
      <c r="D47" s="11"/>
      <c r="E47" s="11">
        <v>214</v>
      </c>
      <c r="F47" s="11">
        <v>9</v>
      </c>
      <c r="G47" s="11"/>
      <c r="H47" s="12">
        <v>6</v>
      </c>
      <c r="I47" s="12"/>
      <c r="J47" s="24">
        <v>13</v>
      </c>
      <c r="K47" s="24"/>
      <c r="L47" s="24"/>
      <c r="M47" s="43">
        <f>SUM(C47*15,F47*7.5,G47*7.5,H47*7.5,I47*7.5,J47*7.5)</f>
        <v>1350</v>
      </c>
      <c r="N47" s="46"/>
      <c r="O47"/>
      <c r="P47" s="15"/>
      <c r="Q47" s="55"/>
      <c r="R47" s="232" t="s">
        <v>33</v>
      </c>
      <c r="S47" s="232"/>
    </row>
    <row r="48" spans="1:19" ht="12.75" customHeight="1">
      <c r="A48" s="223"/>
      <c r="B48" s="10" t="s">
        <v>20</v>
      </c>
      <c r="C48" s="11">
        <v>59</v>
      </c>
      <c r="D48" s="11"/>
      <c r="E48" s="11">
        <v>242</v>
      </c>
      <c r="F48" s="11">
        <v>4</v>
      </c>
      <c r="G48" s="11"/>
      <c r="H48" s="12">
        <v>2</v>
      </c>
      <c r="I48" s="12">
        <v>3</v>
      </c>
      <c r="J48" s="24">
        <v>14</v>
      </c>
      <c r="K48" s="24"/>
      <c r="L48" s="24"/>
      <c r="M48" s="43">
        <f>SUM(C48*15,F48*7.5,G48*7.5,H48*7.5,I48*7.5,J48*7.5)</f>
        <v>1057.5</v>
      </c>
      <c r="N48" s="13"/>
      <c r="O48" s="16"/>
      <c r="P48" s="15"/>
      <c r="Q48" s="55"/>
      <c r="R48" s="56" t="s">
        <v>34</v>
      </c>
      <c r="S48" s="57">
        <v>221</v>
      </c>
    </row>
    <row r="49" spans="1:19" ht="12.75" customHeight="1">
      <c r="A49" s="223"/>
      <c r="B49" s="10" t="s">
        <v>21</v>
      </c>
      <c r="C49" s="11">
        <v>88</v>
      </c>
      <c r="D49" s="11"/>
      <c r="E49" s="11">
        <v>5</v>
      </c>
      <c r="F49" s="11">
        <v>9</v>
      </c>
      <c r="G49" s="11"/>
      <c r="H49" s="12"/>
      <c r="I49" s="12"/>
      <c r="J49" s="24">
        <v>11</v>
      </c>
      <c r="K49" s="24"/>
      <c r="L49" s="24"/>
      <c r="M49" s="43">
        <f>SUM(C49*15,F49*7.5,G49*7.5,H49*7.5,I49*7.5,J49*7.5)</f>
        <v>1470</v>
      </c>
      <c r="N49" s="13"/>
      <c r="O49" s="16"/>
      <c r="P49" s="15"/>
      <c r="Q49" s="55"/>
      <c r="R49" s="56" t="s">
        <v>35</v>
      </c>
      <c r="S49" s="57">
        <v>163</v>
      </c>
    </row>
    <row r="50" spans="1:19" ht="12.75" customHeight="1">
      <c r="A50" s="223"/>
      <c r="B50" s="10" t="s">
        <v>22</v>
      </c>
      <c r="C50" s="11">
        <v>50</v>
      </c>
      <c r="D50" s="11"/>
      <c r="E50" s="11">
        <v>76</v>
      </c>
      <c r="F50" s="11">
        <v>6</v>
      </c>
      <c r="G50" s="11"/>
      <c r="H50" s="12">
        <v>1</v>
      </c>
      <c r="I50" s="12"/>
      <c r="J50" s="24">
        <v>4</v>
      </c>
      <c r="K50" s="24"/>
      <c r="L50" s="24"/>
      <c r="M50" s="43">
        <f>SUM(C50*15,F50*7.5,G50*7.5,H50*7.5,I50*7.5,J50*7.5)</f>
        <v>832.5</v>
      </c>
      <c r="N50" s="13"/>
      <c r="O50" s="16"/>
      <c r="P50" s="15"/>
      <c r="Q50" s="58"/>
      <c r="R50" s="56" t="s">
        <v>36</v>
      </c>
      <c r="S50" s="57">
        <v>75</v>
      </c>
    </row>
    <row r="51" spans="1:19" ht="12.75" customHeight="1">
      <c r="A51" s="223"/>
      <c r="B51" s="10" t="s">
        <v>23</v>
      </c>
      <c r="C51" s="11">
        <v>21</v>
      </c>
      <c r="D51" s="11"/>
      <c r="E51" s="11">
        <v>56</v>
      </c>
      <c r="F51" s="11"/>
      <c r="G51" s="11"/>
      <c r="H51" s="12">
        <v>2</v>
      </c>
      <c r="I51" s="12"/>
      <c r="J51" s="24">
        <v>1</v>
      </c>
      <c r="K51" s="24"/>
      <c r="L51" s="24"/>
      <c r="M51" s="43">
        <f>SUM(C51*15,F51*7.5,G51*7.5,H51*7.5,I51*7.5,J51*7.5)</f>
        <v>337.5</v>
      </c>
      <c r="N51" s="13"/>
      <c r="O51" s="16"/>
      <c r="P51" s="15"/>
      <c r="Q51" s="55"/>
      <c r="R51" s="56" t="s">
        <v>37</v>
      </c>
      <c r="S51" s="57">
        <v>26</v>
      </c>
    </row>
    <row r="52" spans="1:19" ht="12.75" customHeight="1">
      <c r="A52" s="223"/>
      <c r="B52" s="17" t="s">
        <v>24</v>
      </c>
      <c r="C52" s="18">
        <f>SUM(C47:C51)</f>
        <v>294</v>
      </c>
      <c r="D52" s="18"/>
      <c r="E52" s="18">
        <f aca="true" t="shared" si="8" ref="E52:J52">SUM(E47:E51)</f>
        <v>593</v>
      </c>
      <c r="F52" s="18">
        <f t="shared" si="8"/>
        <v>28</v>
      </c>
      <c r="G52" s="18">
        <f t="shared" si="8"/>
        <v>0</v>
      </c>
      <c r="H52" s="18">
        <f t="shared" si="8"/>
        <v>11</v>
      </c>
      <c r="I52" s="18">
        <f t="shared" si="8"/>
        <v>3</v>
      </c>
      <c r="J52" s="18">
        <f t="shared" si="8"/>
        <v>43</v>
      </c>
      <c r="K52" s="18"/>
      <c r="L52" s="18"/>
      <c r="M52" s="44">
        <f>SUM(M47:M51)</f>
        <v>5047.5</v>
      </c>
      <c r="N52" s="18">
        <f>SUM(N47:N51)</f>
        <v>0</v>
      </c>
      <c r="O52" s="18">
        <f>SUM(O47:O51)</f>
        <v>0</v>
      </c>
      <c r="P52" s="20">
        <f>SUM(M47:M51)-N52+O52</f>
        <v>5047.5</v>
      </c>
      <c r="Q52" s="59"/>
      <c r="R52" s="60" t="s">
        <v>38</v>
      </c>
      <c r="S52" s="61">
        <f>SUM(S48:S51)</f>
        <v>485</v>
      </c>
    </row>
    <row r="53" spans="1:18" ht="12.75" customHeight="1">
      <c r="A53" s="223">
        <v>42044</v>
      </c>
      <c r="B53" s="10" t="s">
        <v>19</v>
      </c>
      <c r="C53" s="11">
        <v>172</v>
      </c>
      <c r="D53" s="11"/>
      <c r="E53" s="11">
        <v>10</v>
      </c>
      <c r="F53" s="11">
        <v>25</v>
      </c>
      <c r="G53" s="11">
        <v>1</v>
      </c>
      <c r="H53" s="12">
        <v>10</v>
      </c>
      <c r="I53" s="12"/>
      <c r="J53" s="24">
        <v>13</v>
      </c>
      <c r="K53" s="24"/>
      <c r="L53" s="24"/>
      <c r="M53" s="43">
        <f>SUM(C53*15,F53*7.5,G53*7.5,H53*7.5,I53*7.5,J53*7.5)</f>
        <v>2947.5</v>
      </c>
      <c r="N53" s="46"/>
      <c r="O53"/>
      <c r="P53" s="15"/>
      <c r="Q53" s="54"/>
      <c r="R53" s="54"/>
    </row>
    <row r="54" spans="1:18" ht="12.75" customHeight="1">
      <c r="A54" s="223"/>
      <c r="B54" s="10" t="s">
        <v>20</v>
      </c>
      <c r="C54" s="11">
        <v>258</v>
      </c>
      <c r="D54" s="11"/>
      <c r="E54" s="11">
        <v>5</v>
      </c>
      <c r="F54" s="11">
        <v>22</v>
      </c>
      <c r="G54" s="11"/>
      <c r="H54" s="12"/>
      <c r="I54" s="12"/>
      <c r="J54" s="24"/>
      <c r="K54" s="24"/>
      <c r="L54" s="24"/>
      <c r="M54" s="43">
        <f>SUM(C54*15,F54*7.5,G54*7.5,H54*7.5,I54*7.5,J54*7.5)</f>
        <v>4035</v>
      </c>
      <c r="N54" s="13"/>
      <c r="O54" s="16"/>
      <c r="P54" s="15"/>
      <c r="Q54" s="54"/>
      <c r="R54" s="54"/>
    </row>
    <row r="55" spans="1:18" ht="12.75" customHeight="1">
      <c r="A55" s="223"/>
      <c r="B55" s="10" t="s">
        <v>21</v>
      </c>
      <c r="C55" s="11"/>
      <c r="D55" s="11"/>
      <c r="E55" s="11"/>
      <c r="F55" s="11"/>
      <c r="G55" s="11"/>
      <c r="H55" s="12"/>
      <c r="I55" s="12"/>
      <c r="J55" s="24"/>
      <c r="K55" s="24"/>
      <c r="L55" s="24"/>
      <c r="M55" s="43">
        <f>SUM(C55*15,F55*7.5,G55*7.5,H55*7.5,I55*7.5,J55*7.5)</f>
        <v>0</v>
      </c>
      <c r="N55" s="13"/>
      <c r="O55" s="16"/>
      <c r="P55" s="15"/>
      <c r="Q55" s="54"/>
      <c r="R55" s="54"/>
    </row>
    <row r="56" spans="1:18" ht="12.75" customHeight="1">
      <c r="A56" s="223"/>
      <c r="B56" s="10" t="s">
        <v>22</v>
      </c>
      <c r="C56" s="11">
        <v>58</v>
      </c>
      <c r="D56" s="11"/>
      <c r="E56" s="11">
        <v>3</v>
      </c>
      <c r="F56" s="11">
        <v>4</v>
      </c>
      <c r="G56" s="11"/>
      <c r="H56" s="12">
        <v>1</v>
      </c>
      <c r="I56" s="12">
        <v>10</v>
      </c>
      <c r="J56" s="24">
        <v>11</v>
      </c>
      <c r="K56" s="24"/>
      <c r="L56" s="24"/>
      <c r="M56" s="43">
        <f>SUM(C56*15,F56*7.5,G56*7.5,H56*7.5,I56*7.5,J56*7.5)</f>
        <v>1065</v>
      </c>
      <c r="N56" s="13"/>
      <c r="O56" s="16"/>
      <c r="P56" s="15"/>
      <c r="Q56" s="54"/>
      <c r="R56" s="62"/>
    </row>
    <row r="57" spans="1:18" ht="12.75" customHeight="1">
      <c r="A57" s="223"/>
      <c r="B57" s="10" t="s">
        <v>23</v>
      </c>
      <c r="C57" s="11">
        <v>21</v>
      </c>
      <c r="D57" s="11"/>
      <c r="E57" s="11">
        <v>9</v>
      </c>
      <c r="F57" s="11">
        <v>3</v>
      </c>
      <c r="G57" s="11"/>
      <c r="H57" s="12"/>
      <c r="I57" s="12"/>
      <c r="J57" s="24">
        <v>7</v>
      </c>
      <c r="K57" s="24"/>
      <c r="L57" s="24"/>
      <c r="M57" s="43">
        <f>SUM(C57*15,F57*7.5,G57*7.5,H57*7.5,I57*7.5,J57*7.5)</f>
        <v>390</v>
      </c>
      <c r="N57" s="13"/>
      <c r="O57" s="16"/>
      <c r="P57" s="15"/>
      <c r="R57" s="62"/>
    </row>
    <row r="58" spans="1:18" ht="12.75" customHeight="1">
      <c r="A58" s="223"/>
      <c r="B58" s="17" t="s">
        <v>24</v>
      </c>
      <c r="C58" s="18">
        <f>SUM(C53:C57)</f>
        <v>509</v>
      </c>
      <c r="D58" s="18"/>
      <c r="E58" s="18">
        <f aca="true" t="shared" si="9" ref="E58:J58">SUM(E53:E57)</f>
        <v>27</v>
      </c>
      <c r="F58" s="18">
        <f t="shared" si="9"/>
        <v>54</v>
      </c>
      <c r="G58" s="18">
        <f t="shared" si="9"/>
        <v>1</v>
      </c>
      <c r="H58" s="18">
        <f t="shared" si="9"/>
        <v>11</v>
      </c>
      <c r="I58" s="18">
        <f t="shared" si="9"/>
        <v>10</v>
      </c>
      <c r="J58" s="18">
        <f t="shared" si="9"/>
        <v>31</v>
      </c>
      <c r="K58" s="18"/>
      <c r="L58" s="18"/>
      <c r="M58" s="44">
        <f>SUM(M53:M57)</f>
        <v>8437.5</v>
      </c>
      <c r="N58" s="18">
        <f>SUM(N53:N57)</f>
        <v>0</v>
      </c>
      <c r="O58" s="18">
        <f>SUM(O53:O57)</f>
        <v>0</v>
      </c>
      <c r="P58" s="20">
        <f>SUM(M53:M57)-N58+O58</f>
        <v>8437.5</v>
      </c>
      <c r="R58" s="63"/>
    </row>
    <row r="59" spans="1:18" ht="12.75" customHeight="1">
      <c r="A59" s="223">
        <v>42045</v>
      </c>
      <c r="B59" s="10" t="s">
        <v>19</v>
      </c>
      <c r="C59" s="11">
        <v>52</v>
      </c>
      <c r="D59" s="11"/>
      <c r="E59" s="11">
        <v>0</v>
      </c>
      <c r="F59" s="11">
        <v>13</v>
      </c>
      <c r="G59" s="11">
        <v>3</v>
      </c>
      <c r="H59" s="12">
        <v>1</v>
      </c>
      <c r="I59" s="12"/>
      <c r="J59" s="24">
        <v>19</v>
      </c>
      <c r="K59" s="24"/>
      <c r="L59" s="24"/>
      <c r="M59" s="43">
        <f>SUM(C59*15,F59*7.5,G59*7.5,H59*7.5,I59*7.5,J59*7.5)</f>
        <v>1050</v>
      </c>
      <c r="N59" s="46"/>
      <c r="O59"/>
      <c r="P59" s="15"/>
      <c r="R59" s="63"/>
    </row>
    <row r="60" spans="1:18" ht="12.75" customHeight="1">
      <c r="A60" s="223"/>
      <c r="B60" s="10" t="s">
        <v>20</v>
      </c>
      <c r="C60" s="11">
        <v>212</v>
      </c>
      <c r="D60" s="11"/>
      <c r="E60" s="11">
        <v>3</v>
      </c>
      <c r="F60" s="11">
        <v>52</v>
      </c>
      <c r="G60" s="11">
        <v>1</v>
      </c>
      <c r="H60" s="12">
        <v>3</v>
      </c>
      <c r="I60" s="12"/>
      <c r="J60" s="24">
        <v>25</v>
      </c>
      <c r="K60" s="24"/>
      <c r="L60" s="24"/>
      <c r="M60" s="43">
        <f>SUM(C60*15,F60*7.5,G60*7.5,H60*7.5,I60*7.5,J60*7.5)</f>
        <v>3787.5</v>
      </c>
      <c r="N60" s="13"/>
      <c r="O60" s="16"/>
      <c r="P60" s="15"/>
      <c r="R60" s="62"/>
    </row>
    <row r="61" spans="1:18" ht="12.75" customHeight="1">
      <c r="A61" s="223"/>
      <c r="B61" s="10" t="s">
        <v>21</v>
      </c>
      <c r="C61" s="11">
        <v>225</v>
      </c>
      <c r="D61" s="11"/>
      <c r="E61" s="11">
        <v>33</v>
      </c>
      <c r="F61" s="11">
        <v>38</v>
      </c>
      <c r="G61" s="11"/>
      <c r="H61" s="12">
        <v>9</v>
      </c>
      <c r="I61" s="12"/>
      <c r="J61" s="24">
        <v>28</v>
      </c>
      <c r="K61" s="24"/>
      <c r="L61" s="24"/>
      <c r="M61" s="43">
        <f>SUM(C61*15,F61*7.5,G61*7.5,H61*7.5,I61*7.5,J61*7.5)</f>
        <v>3937.5</v>
      </c>
      <c r="N61" s="13">
        <v>45</v>
      </c>
      <c r="O61" s="16"/>
      <c r="P61" s="15"/>
      <c r="R61" s="62"/>
    </row>
    <row r="62" spans="1:16" ht="12.75" customHeight="1">
      <c r="A62" s="223"/>
      <c r="B62" s="10" t="s">
        <v>22</v>
      </c>
      <c r="C62" s="11">
        <v>99</v>
      </c>
      <c r="D62" s="11"/>
      <c r="E62" s="11">
        <v>0</v>
      </c>
      <c r="F62" s="11">
        <v>15</v>
      </c>
      <c r="G62" s="11">
        <v>2</v>
      </c>
      <c r="H62" s="12">
        <v>2</v>
      </c>
      <c r="I62" s="12">
        <v>3</v>
      </c>
      <c r="J62" s="24">
        <v>18</v>
      </c>
      <c r="K62" s="24"/>
      <c r="L62" s="24"/>
      <c r="M62" s="43">
        <f>SUM(C62*15,F62*7.5,G62*7.5,H62*7.5,I62*7.5,J62*7.5)</f>
        <v>1785</v>
      </c>
      <c r="N62" s="13"/>
      <c r="O62" s="16"/>
      <c r="P62" s="15"/>
    </row>
    <row r="63" spans="1:16" ht="12.75" customHeight="1">
      <c r="A63" s="223"/>
      <c r="B63" s="10" t="s">
        <v>23</v>
      </c>
      <c r="C63" s="11">
        <v>79</v>
      </c>
      <c r="D63" s="11"/>
      <c r="E63" s="11">
        <v>1</v>
      </c>
      <c r="F63" s="11">
        <v>5</v>
      </c>
      <c r="G63" s="11"/>
      <c r="H63" s="12">
        <v>3</v>
      </c>
      <c r="I63" s="12"/>
      <c r="J63" s="24">
        <v>10</v>
      </c>
      <c r="K63" s="24"/>
      <c r="L63" s="24"/>
      <c r="M63" s="43">
        <f>SUM(C63*15,F63*7.5,G63*7.5,H63*7.5,I63*7.5,J63*7.5)</f>
        <v>1320</v>
      </c>
      <c r="N63" s="13"/>
      <c r="O63" s="16"/>
      <c r="P63" s="15"/>
    </row>
    <row r="64" spans="1:16" ht="12.75" customHeight="1">
      <c r="A64" s="223"/>
      <c r="B64" s="17" t="s">
        <v>24</v>
      </c>
      <c r="C64" s="18">
        <f>SUM(C59:C63)</f>
        <v>667</v>
      </c>
      <c r="D64" s="18"/>
      <c r="E64" s="18">
        <f aca="true" t="shared" si="10" ref="E64:J64">SUM(E59:E63)</f>
        <v>37</v>
      </c>
      <c r="F64" s="18">
        <f t="shared" si="10"/>
        <v>123</v>
      </c>
      <c r="G64" s="18">
        <f t="shared" si="10"/>
        <v>6</v>
      </c>
      <c r="H64" s="18">
        <f t="shared" si="10"/>
        <v>18</v>
      </c>
      <c r="I64" s="18">
        <f t="shared" si="10"/>
        <v>3</v>
      </c>
      <c r="J64" s="18">
        <f t="shared" si="10"/>
        <v>100</v>
      </c>
      <c r="K64" s="18"/>
      <c r="L64" s="18"/>
      <c r="M64" s="44">
        <f>SUM(M59:M63)</f>
        <v>11880</v>
      </c>
      <c r="N64" s="18">
        <f>SUM(N59:N63)</f>
        <v>45</v>
      </c>
      <c r="O64" s="18">
        <f>SUM(O59:O63)</f>
        <v>0</v>
      </c>
      <c r="P64" s="20">
        <f>SUM(M59:M63)-N64+O64</f>
        <v>11835</v>
      </c>
    </row>
    <row r="65" spans="1:16" ht="12.75" customHeight="1">
      <c r="A65" s="223">
        <v>42805</v>
      </c>
      <c r="B65" s="10" t="s">
        <v>19</v>
      </c>
      <c r="C65" s="11">
        <v>338</v>
      </c>
      <c r="D65" s="11"/>
      <c r="E65" s="11">
        <v>3</v>
      </c>
      <c r="F65" s="11">
        <v>74</v>
      </c>
      <c r="G65" s="11">
        <v>3</v>
      </c>
      <c r="H65" s="12">
        <v>35</v>
      </c>
      <c r="I65" s="12"/>
      <c r="J65" s="24">
        <v>44</v>
      </c>
      <c r="K65" s="24"/>
      <c r="L65" s="24"/>
      <c r="M65" s="43">
        <f>SUM(C65*15,F65*7.5,G65*7.5,H65*7.5,I65*7.5,J65*7.5)</f>
        <v>6240</v>
      </c>
      <c r="N65" s="46"/>
      <c r="O65"/>
      <c r="P65" s="15"/>
    </row>
    <row r="66" spans="1:16" ht="12.75" customHeight="1">
      <c r="A66" s="223"/>
      <c r="B66" s="10" t="s">
        <v>20</v>
      </c>
      <c r="C66" s="11">
        <v>417</v>
      </c>
      <c r="D66" s="11"/>
      <c r="E66" s="11">
        <v>1</v>
      </c>
      <c r="F66" s="11">
        <v>61</v>
      </c>
      <c r="G66" s="11">
        <v>7</v>
      </c>
      <c r="H66" s="12">
        <v>68</v>
      </c>
      <c r="I66" s="12">
        <v>2</v>
      </c>
      <c r="J66" s="24">
        <v>64</v>
      </c>
      <c r="K66" s="24"/>
      <c r="L66" s="24"/>
      <c r="M66" s="43">
        <f>SUM(C66*15,F66*7.5,G66*7.5,H66*7.5,I66*7.5,J66*7.5)</f>
        <v>7770</v>
      </c>
      <c r="N66" s="13"/>
      <c r="O66" s="16"/>
      <c r="P66" s="15"/>
    </row>
    <row r="67" spans="1:16" ht="12.75" customHeight="1">
      <c r="A67" s="223"/>
      <c r="B67" s="10" t="s">
        <v>21</v>
      </c>
      <c r="C67" s="11">
        <v>373</v>
      </c>
      <c r="D67" s="11"/>
      <c r="E67" s="11">
        <v>3</v>
      </c>
      <c r="F67" s="11">
        <v>107</v>
      </c>
      <c r="G67" s="11">
        <v>7</v>
      </c>
      <c r="H67" s="12">
        <v>32</v>
      </c>
      <c r="I67" s="12"/>
      <c r="J67" s="24">
        <v>52</v>
      </c>
      <c r="K67" s="24"/>
      <c r="L67" s="24"/>
      <c r="M67" s="43">
        <f>SUM(C67*15,F67*7.5,G67*7.5,H67*7.5,I67*7.5,J67*7.5)</f>
        <v>7080</v>
      </c>
      <c r="N67" s="13"/>
      <c r="O67" s="16">
        <v>15</v>
      </c>
      <c r="P67" s="15"/>
    </row>
    <row r="68" spans="1:16" ht="12.75" customHeight="1">
      <c r="A68" s="223"/>
      <c r="B68" s="10" t="s">
        <v>22</v>
      </c>
      <c r="C68" s="11">
        <v>246</v>
      </c>
      <c r="D68" s="11"/>
      <c r="E68" s="11">
        <v>3</v>
      </c>
      <c r="F68" s="11">
        <v>67</v>
      </c>
      <c r="G68" s="11">
        <v>3</v>
      </c>
      <c r="H68" s="12">
        <v>8</v>
      </c>
      <c r="I68" s="12"/>
      <c r="J68" s="24">
        <v>38</v>
      </c>
      <c r="K68" s="24"/>
      <c r="L68" s="24"/>
      <c r="M68" s="43">
        <f>SUM(C68*15,F68*7.5,G68*7.5,H68*7.5,I68*7.5,J68*7.5)</f>
        <v>4560</v>
      </c>
      <c r="N68" s="13">
        <v>15</v>
      </c>
      <c r="O68" s="16"/>
      <c r="P68" s="15"/>
    </row>
    <row r="69" spans="1:16" ht="12.75" customHeight="1">
      <c r="A69" s="223"/>
      <c r="B69" s="10" t="s">
        <v>23</v>
      </c>
      <c r="C69" s="11">
        <v>92</v>
      </c>
      <c r="D69" s="11"/>
      <c r="E69" s="11">
        <v>47</v>
      </c>
      <c r="F69" s="11">
        <v>3</v>
      </c>
      <c r="G69" s="11"/>
      <c r="H69" s="12">
        <v>2</v>
      </c>
      <c r="I69" s="12"/>
      <c r="J69" s="24">
        <v>10</v>
      </c>
      <c r="K69" s="24"/>
      <c r="L69" s="24"/>
      <c r="M69" s="43">
        <f>SUM(C69*15,F69*7.5,G69*7.5,H69*7.5,I69*7.5,J69*7.5)</f>
        <v>1492.5</v>
      </c>
      <c r="N69" s="13"/>
      <c r="O69" s="16"/>
      <c r="P69" s="15"/>
    </row>
    <row r="70" spans="1:16" ht="12.75" customHeight="1">
      <c r="A70" s="223"/>
      <c r="B70" s="17" t="s">
        <v>24</v>
      </c>
      <c r="C70" s="18">
        <f>SUM(C65:C69)</f>
        <v>1466</v>
      </c>
      <c r="D70" s="18"/>
      <c r="E70" s="18">
        <f aca="true" t="shared" si="11" ref="E70:J70">SUM(E65:E69)</f>
        <v>57</v>
      </c>
      <c r="F70" s="18">
        <f t="shared" si="11"/>
        <v>312</v>
      </c>
      <c r="G70" s="18">
        <f t="shared" si="11"/>
        <v>20</v>
      </c>
      <c r="H70" s="18">
        <f t="shared" si="11"/>
        <v>145</v>
      </c>
      <c r="I70" s="18">
        <f t="shared" si="11"/>
        <v>2</v>
      </c>
      <c r="J70" s="18">
        <f t="shared" si="11"/>
        <v>208</v>
      </c>
      <c r="K70" s="18"/>
      <c r="L70" s="18"/>
      <c r="M70" s="44">
        <f>SUM(M65:M69)</f>
        <v>27142.5</v>
      </c>
      <c r="N70" s="18">
        <f>SUM(N65:N69)</f>
        <v>15</v>
      </c>
      <c r="O70" s="18">
        <f>SUM(O65:O69)</f>
        <v>15</v>
      </c>
      <c r="P70" s="20">
        <f>SUM(M65:M69)-N70+O70</f>
        <v>27142.5</v>
      </c>
    </row>
    <row r="71" spans="1:16" ht="12.75" customHeight="1">
      <c r="A71" s="223">
        <v>42806</v>
      </c>
      <c r="B71" s="10" t="s">
        <v>19</v>
      </c>
      <c r="C71" s="11">
        <v>360</v>
      </c>
      <c r="D71" s="11"/>
      <c r="E71" s="11">
        <v>14</v>
      </c>
      <c r="F71" s="11">
        <v>82</v>
      </c>
      <c r="G71" s="11">
        <v>2</v>
      </c>
      <c r="H71" s="12">
        <v>27</v>
      </c>
      <c r="I71" s="12"/>
      <c r="J71" s="24">
        <v>46</v>
      </c>
      <c r="K71" s="24"/>
      <c r="L71" s="24"/>
      <c r="M71" s="43">
        <f>SUM(C71*15,F71*7.5,G71*7.5,H71*7.5,I71*7.5,J71*7.5)</f>
        <v>6577.5</v>
      </c>
      <c r="N71" s="46"/>
      <c r="O71" s="64">
        <v>9.25</v>
      </c>
      <c r="P71" s="15"/>
    </row>
    <row r="72" spans="1:16" ht="12.75" customHeight="1">
      <c r="A72" s="223"/>
      <c r="B72" s="10" t="s">
        <v>20</v>
      </c>
      <c r="C72" s="11">
        <v>555</v>
      </c>
      <c r="D72" s="11"/>
      <c r="E72" s="11">
        <v>1</v>
      </c>
      <c r="F72" s="11">
        <v>86</v>
      </c>
      <c r="G72" s="11">
        <v>1</v>
      </c>
      <c r="H72" s="12">
        <v>76</v>
      </c>
      <c r="I72" s="12"/>
      <c r="J72" s="24">
        <v>56</v>
      </c>
      <c r="K72" s="24"/>
      <c r="L72" s="24"/>
      <c r="M72" s="43">
        <f>SUM(C72*15,F72*7.5,G72*7.5,H72*7.5,I72*7.5,J72*7.5)</f>
        <v>9967.5</v>
      </c>
      <c r="N72" s="13"/>
      <c r="O72" s="33">
        <v>6.5</v>
      </c>
      <c r="P72" s="15"/>
    </row>
    <row r="73" spans="1:16" ht="12.75" customHeight="1">
      <c r="A73" s="223"/>
      <c r="B73" s="10" t="s">
        <v>21</v>
      </c>
      <c r="C73" s="11">
        <v>660</v>
      </c>
      <c r="D73" s="11"/>
      <c r="E73" s="11">
        <v>5</v>
      </c>
      <c r="F73" s="11">
        <v>134</v>
      </c>
      <c r="G73" s="11">
        <v>5</v>
      </c>
      <c r="H73" s="12">
        <v>27</v>
      </c>
      <c r="I73" s="12"/>
      <c r="J73" s="24">
        <v>114</v>
      </c>
      <c r="K73" s="24"/>
      <c r="L73" s="24"/>
      <c r="M73" s="49">
        <f>SUM(C73*15,F73*7.5,G73*7.5,H73*7.5,I73*7.5,J73*7.5)</f>
        <v>12000</v>
      </c>
      <c r="N73" s="13">
        <v>3.75</v>
      </c>
      <c r="O73" s="16"/>
      <c r="P73" s="15"/>
    </row>
    <row r="74" spans="1:16" ht="12.75" customHeight="1">
      <c r="A74" s="223"/>
      <c r="B74" s="10" t="s">
        <v>22</v>
      </c>
      <c r="C74" s="11">
        <v>367</v>
      </c>
      <c r="D74" s="11"/>
      <c r="E74" s="11">
        <v>2</v>
      </c>
      <c r="F74" s="11">
        <v>84</v>
      </c>
      <c r="G74" s="11">
        <v>1</v>
      </c>
      <c r="H74" s="12">
        <v>24</v>
      </c>
      <c r="I74" s="12"/>
      <c r="J74" s="24">
        <v>49</v>
      </c>
      <c r="K74" s="24"/>
      <c r="L74" s="24"/>
      <c r="M74" s="43">
        <f>SUM(C74*15,F74*7.5,G74*7.5,H74*7.5,I74*7.5,J74*7.5)</f>
        <v>6690</v>
      </c>
      <c r="N74" s="13"/>
      <c r="O74" s="16"/>
      <c r="P74" s="15"/>
    </row>
    <row r="75" spans="1:16" ht="12.75" customHeight="1">
      <c r="A75" s="223"/>
      <c r="B75" s="10" t="s">
        <v>23</v>
      </c>
      <c r="C75" s="11">
        <v>106</v>
      </c>
      <c r="D75" s="11"/>
      <c r="E75" s="11">
        <v>3</v>
      </c>
      <c r="F75" s="11">
        <v>25</v>
      </c>
      <c r="G75" s="11">
        <v>5</v>
      </c>
      <c r="H75" s="12">
        <v>11</v>
      </c>
      <c r="I75" s="12"/>
      <c r="J75" s="24">
        <v>27</v>
      </c>
      <c r="K75" s="24"/>
      <c r="L75" s="24"/>
      <c r="M75" s="43">
        <f>SUM(C75*15,F75*7.5,G75*7.5,H75*7.5,I75*7.5,J75*7.5)</f>
        <v>2100</v>
      </c>
      <c r="N75" s="13"/>
      <c r="O75" s="16"/>
      <c r="P75" s="15"/>
    </row>
    <row r="76" spans="1:16" ht="12.75" customHeight="1">
      <c r="A76" s="223"/>
      <c r="B76" s="17" t="s">
        <v>24</v>
      </c>
      <c r="C76" s="18">
        <f>SUM(C71:C75)</f>
        <v>2048</v>
      </c>
      <c r="D76" s="18"/>
      <c r="E76" s="18">
        <f aca="true" t="shared" si="12" ref="E76:J76">SUM(E71:E75)</f>
        <v>25</v>
      </c>
      <c r="F76" s="18">
        <f t="shared" si="12"/>
        <v>411</v>
      </c>
      <c r="G76" s="18">
        <f t="shared" si="12"/>
        <v>14</v>
      </c>
      <c r="H76" s="18">
        <f t="shared" si="12"/>
        <v>165</v>
      </c>
      <c r="I76" s="18">
        <f t="shared" si="12"/>
        <v>0</v>
      </c>
      <c r="J76" s="18">
        <f t="shared" si="12"/>
        <v>292</v>
      </c>
      <c r="K76" s="18"/>
      <c r="L76" s="18"/>
      <c r="M76" s="44">
        <f>SUM(M71:M75)</f>
        <v>37335</v>
      </c>
      <c r="N76" s="18">
        <f>SUM(N71:N75)</f>
        <v>3.75</v>
      </c>
      <c r="O76" s="18">
        <f>SUM(O71:O75)</f>
        <v>15.75</v>
      </c>
      <c r="P76" s="20">
        <f>SUM(M71:M75)-N76+O76</f>
        <v>37347</v>
      </c>
    </row>
    <row r="77" spans="1:16" ht="12.75" customHeight="1">
      <c r="A77" s="224" t="s">
        <v>25</v>
      </c>
      <c r="B77" s="224">
        <v>920</v>
      </c>
      <c r="C77" s="21">
        <f>SUM(C40,C46,C52,C58,C64,C70,C76)</f>
        <v>6314</v>
      </c>
      <c r="D77" s="21"/>
      <c r="E77" s="21">
        <f aca="true" t="shared" si="13" ref="E77:J77">SUM(E40,E46,E52,E58,E64,E70,E76)</f>
        <v>825</v>
      </c>
      <c r="F77" s="21">
        <f t="shared" si="13"/>
        <v>1107</v>
      </c>
      <c r="G77" s="21">
        <f t="shared" si="13"/>
        <v>44</v>
      </c>
      <c r="H77" s="21">
        <f t="shared" si="13"/>
        <v>377</v>
      </c>
      <c r="I77" s="21">
        <f t="shared" si="13"/>
        <v>18</v>
      </c>
      <c r="J77" s="21">
        <f t="shared" si="13"/>
        <v>795</v>
      </c>
      <c r="K77" s="21"/>
      <c r="L77" s="21"/>
      <c r="M77" s="21">
        <f>SUM(M40,M46,M52,M58,M64,M70,M76)</f>
        <v>112267.5</v>
      </c>
      <c r="N77" s="21">
        <f>SUM(N40,N46,N52,N58,N64,N70,N76)</f>
        <v>63.75</v>
      </c>
      <c r="O77" s="21">
        <f>SUM(O40,O46,O52,O58,O64,O70,O76)</f>
        <v>30.75</v>
      </c>
      <c r="P77" s="21">
        <f>SUM(P40,P46,P52,P58,P64,P70,P76)</f>
        <v>112234.5</v>
      </c>
    </row>
    <row r="78" spans="1:16" ht="12.75" customHeight="1">
      <c r="A78" s="223">
        <v>42076</v>
      </c>
      <c r="B78" s="10" t="s">
        <v>19</v>
      </c>
      <c r="C78" s="11">
        <v>257</v>
      </c>
      <c r="D78" s="11"/>
      <c r="E78" s="11">
        <v>1</v>
      </c>
      <c r="F78" s="11">
        <v>47</v>
      </c>
      <c r="G78" s="11"/>
      <c r="H78" s="12">
        <v>10</v>
      </c>
      <c r="I78" s="12"/>
      <c r="J78" s="24">
        <v>24</v>
      </c>
      <c r="K78" s="24"/>
      <c r="L78" s="24"/>
      <c r="M78" s="43">
        <f>SUM(C78*15,F78*7.5,G78*7.5,H78*7.5,I78*7.5,J78*7.5)</f>
        <v>4462.5</v>
      </c>
      <c r="N78" s="46"/>
      <c r="O78"/>
      <c r="P78" s="15"/>
    </row>
    <row r="79" spans="1:16" ht="12.75" customHeight="1">
      <c r="A79" s="223"/>
      <c r="B79" s="10" t="s">
        <v>20</v>
      </c>
      <c r="C79" s="11"/>
      <c r="D79" s="11"/>
      <c r="E79" s="11"/>
      <c r="F79" s="11"/>
      <c r="G79" s="11"/>
      <c r="H79" s="12"/>
      <c r="I79" s="12"/>
      <c r="J79" s="24"/>
      <c r="K79" s="24"/>
      <c r="L79" s="24"/>
      <c r="M79" s="43">
        <f>SUM(C79*15,F79*7.5,G79*7.5,H79*7.5,I79*7.5,J79*7.5)</f>
        <v>0</v>
      </c>
      <c r="N79" s="13"/>
      <c r="O79" s="16"/>
      <c r="P79" s="15"/>
    </row>
    <row r="80" spans="1:16" ht="12.75" customHeight="1">
      <c r="A80" s="223"/>
      <c r="B80" s="10" t="s">
        <v>21</v>
      </c>
      <c r="C80" s="11">
        <v>236</v>
      </c>
      <c r="D80" s="11"/>
      <c r="E80" s="11">
        <v>3</v>
      </c>
      <c r="F80" s="11">
        <v>29</v>
      </c>
      <c r="G80" s="11">
        <v>2</v>
      </c>
      <c r="H80" s="12">
        <v>19</v>
      </c>
      <c r="I80" s="12"/>
      <c r="J80" s="24">
        <v>20</v>
      </c>
      <c r="K80" s="24"/>
      <c r="L80" s="24"/>
      <c r="M80" s="43">
        <f>SUM(C80*15,F80*7.5,G80*7.5,H80*7.5,I80*7.5,J80*7.5)</f>
        <v>4065</v>
      </c>
      <c r="N80" s="13"/>
      <c r="O80" s="16"/>
      <c r="P80" s="15"/>
    </row>
    <row r="81" spans="1:16" ht="12.75" customHeight="1">
      <c r="A81" s="223"/>
      <c r="B81" s="10" t="s">
        <v>22</v>
      </c>
      <c r="C81" s="11">
        <v>120</v>
      </c>
      <c r="D81" s="11"/>
      <c r="E81" s="11">
        <v>8</v>
      </c>
      <c r="F81" s="11">
        <v>22</v>
      </c>
      <c r="G81" s="11"/>
      <c r="H81" s="12">
        <v>2</v>
      </c>
      <c r="I81" s="12"/>
      <c r="J81" s="24">
        <v>8</v>
      </c>
      <c r="K81" s="24"/>
      <c r="L81" s="24"/>
      <c r="M81" s="43">
        <f>SUM(C81*15,F81*7.5,G81*7.5,H81*7.5,I81*7.5,J81*7.5)</f>
        <v>2040</v>
      </c>
      <c r="N81" s="13"/>
      <c r="O81" s="16"/>
      <c r="P81" s="15"/>
    </row>
    <row r="82" spans="1:18" ht="12.75" customHeight="1">
      <c r="A82" s="223"/>
      <c r="B82" s="10" t="s">
        <v>23</v>
      </c>
      <c r="C82" s="11">
        <v>27</v>
      </c>
      <c r="D82" s="11"/>
      <c r="E82" s="11">
        <v>1</v>
      </c>
      <c r="F82" s="11">
        <v>5</v>
      </c>
      <c r="G82" s="11"/>
      <c r="H82" s="12"/>
      <c r="I82" s="12"/>
      <c r="J82" s="24">
        <v>3</v>
      </c>
      <c r="K82" s="24"/>
      <c r="L82" s="24"/>
      <c r="M82" s="43">
        <f>SUM(C82*15,F82*7.5,G82*7.5,H82*7.5,I82*7.5,J82*7.5)</f>
        <v>465</v>
      </c>
      <c r="N82" s="13">
        <v>15</v>
      </c>
      <c r="O82" s="16"/>
      <c r="P82" s="15"/>
      <c r="Q82" s="65"/>
      <c r="R82" s="65"/>
    </row>
    <row r="83" spans="1:16" ht="12.75" customHeight="1">
      <c r="A83" s="223"/>
      <c r="B83" s="17" t="s">
        <v>24</v>
      </c>
      <c r="C83" s="18">
        <f>SUM(C78:C82)</f>
        <v>640</v>
      </c>
      <c r="D83" s="18"/>
      <c r="E83" s="18">
        <f aca="true" t="shared" si="14" ref="E83:J83">SUM(E78:E82)</f>
        <v>13</v>
      </c>
      <c r="F83" s="18">
        <f t="shared" si="14"/>
        <v>103</v>
      </c>
      <c r="G83" s="18">
        <f t="shared" si="14"/>
        <v>2</v>
      </c>
      <c r="H83" s="18">
        <f t="shared" si="14"/>
        <v>31</v>
      </c>
      <c r="I83" s="18">
        <f t="shared" si="14"/>
        <v>0</v>
      </c>
      <c r="J83" s="18">
        <f t="shared" si="14"/>
        <v>55</v>
      </c>
      <c r="K83" s="18"/>
      <c r="L83" s="18"/>
      <c r="M83" s="44">
        <f>SUM(M78:M82)</f>
        <v>11032.5</v>
      </c>
      <c r="N83" s="18">
        <f>SUM(N78:N82)</f>
        <v>15</v>
      </c>
      <c r="O83" s="18">
        <f>SUM(O78:O82)</f>
        <v>0</v>
      </c>
      <c r="P83" s="20">
        <f>SUM(M78:M82)-N83+O83</f>
        <v>11017.5</v>
      </c>
    </row>
    <row r="84" spans="1:16" ht="12.75" customHeight="1">
      <c r="A84" s="223">
        <v>42077</v>
      </c>
      <c r="B84" s="10" t="s">
        <v>19</v>
      </c>
      <c r="C84" s="11">
        <v>60</v>
      </c>
      <c r="D84" s="11"/>
      <c r="E84" s="11">
        <v>50</v>
      </c>
      <c r="F84" s="11">
        <v>11</v>
      </c>
      <c r="G84" s="11"/>
      <c r="H84" s="12">
        <v>1</v>
      </c>
      <c r="I84" s="12"/>
      <c r="J84" s="24">
        <v>9</v>
      </c>
      <c r="K84" s="24"/>
      <c r="L84" s="24"/>
      <c r="M84" s="43">
        <f>SUM(C84*15,F84*7.5,G84*7.5,H84*7.5,I84*7.5,J84*7.5)</f>
        <v>1057.5</v>
      </c>
      <c r="N84" s="46"/>
      <c r="O84"/>
      <c r="P84" s="15"/>
    </row>
    <row r="85" spans="1:16" ht="12.75" customHeight="1">
      <c r="A85" s="223"/>
      <c r="B85" s="10" t="s">
        <v>20</v>
      </c>
      <c r="C85" s="11">
        <v>257</v>
      </c>
      <c r="D85" s="11"/>
      <c r="E85" s="11">
        <v>5</v>
      </c>
      <c r="F85" s="11">
        <v>39</v>
      </c>
      <c r="G85" s="11">
        <v>2</v>
      </c>
      <c r="H85" s="12">
        <v>7</v>
      </c>
      <c r="I85" s="12"/>
      <c r="J85" s="24">
        <v>32</v>
      </c>
      <c r="K85" s="24"/>
      <c r="L85" s="24"/>
      <c r="M85" s="43">
        <f>SUM(C85*15,F85*7.5,G85*7.5,H85*7.5,I85*7.5,J85*7.5)</f>
        <v>4455</v>
      </c>
      <c r="N85" s="13">
        <v>15</v>
      </c>
      <c r="O85" s="16"/>
      <c r="P85" s="15"/>
    </row>
    <row r="86" spans="1:16" ht="12.75" customHeight="1">
      <c r="A86" s="223"/>
      <c r="B86" s="10" t="s">
        <v>21</v>
      </c>
      <c r="C86" s="11">
        <v>195</v>
      </c>
      <c r="D86" s="11"/>
      <c r="E86" s="11">
        <v>6</v>
      </c>
      <c r="F86" s="11">
        <v>11</v>
      </c>
      <c r="G86" s="11"/>
      <c r="H86" s="12">
        <v>12</v>
      </c>
      <c r="I86" s="12"/>
      <c r="J86" s="24">
        <v>16</v>
      </c>
      <c r="K86" s="24"/>
      <c r="L86" s="24"/>
      <c r="M86" s="43">
        <f>SUM(C86*15,F86*7.5,G86*7.5,H86*7.5,I86*7.5,J86*7.5)</f>
        <v>3217.5</v>
      </c>
      <c r="N86" s="13"/>
      <c r="O86" s="16"/>
      <c r="P86" s="15"/>
    </row>
    <row r="87" spans="1:16" ht="12.75" customHeight="1">
      <c r="A87" s="223"/>
      <c r="B87" s="10" t="s">
        <v>22</v>
      </c>
      <c r="C87" s="11">
        <v>147</v>
      </c>
      <c r="D87" s="11"/>
      <c r="E87" s="11">
        <v>0</v>
      </c>
      <c r="F87" s="11">
        <v>15</v>
      </c>
      <c r="G87" s="11"/>
      <c r="H87" s="12">
        <v>2</v>
      </c>
      <c r="I87" s="12"/>
      <c r="J87" s="24">
        <v>30</v>
      </c>
      <c r="K87" s="24"/>
      <c r="L87" s="24"/>
      <c r="M87" s="43">
        <f>SUM(C87*15,F87*7.5,G87*7.5,H87*7.5,I87*7.5,J87*7.5)</f>
        <v>2557.5</v>
      </c>
      <c r="N87" s="13"/>
      <c r="O87" s="33">
        <v>0.5</v>
      </c>
      <c r="P87" s="15"/>
    </row>
    <row r="88" spans="1:18" ht="12.75" customHeight="1">
      <c r="A88" s="223"/>
      <c r="B88" s="10" t="s">
        <v>23</v>
      </c>
      <c r="C88" s="11">
        <v>38</v>
      </c>
      <c r="D88" s="11"/>
      <c r="E88" s="11">
        <v>42</v>
      </c>
      <c r="F88" s="11">
        <v>4</v>
      </c>
      <c r="G88" s="11"/>
      <c r="H88" s="12">
        <v>1</v>
      </c>
      <c r="I88" s="12"/>
      <c r="J88" s="24">
        <v>15</v>
      </c>
      <c r="K88" s="24"/>
      <c r="L88" s="24"/>
      <c r="M88" s="43">
        <f>SUM(C88*15,F88*7.5,G88*7.5,H88*7.5,I88*7.5,J88*7.5)</f>
        <v>720</v>
      </c>
      <c r="N88" s="13"/>
      <c r="O88" s="33">
        <v>25</v>
      </c>
      <c r="P88" s="15"/>
      <c r="Q88" s="65"/>
      <c r="R88" s="65"/>
    </row>
    <row r="89" spans="1:16" ht="12.75" customHeight="1">
      <c r="A89" s="223"/>
      <c r="B89" s="17" t="s">
        <v>24</v>
      </c>
      <c r="C89" s="18">
        <f>SUM(C84:C88)</f>
        <v>697</v>
      </c>
      <c r="D89" s="18"/>
      <c r="E89" s="18">
        <f aca="true" t="shared" si="15" ref="E89:J89">SUM(E84:E88)</f>
        <v>103</v>
      </c>
      <c r="F89" s="18">
        <f t="shared" si="15"/>
        <v>80</v>
      </c>
      <c r="G89" s="18">
        <f t="shared" si="15"/>
        <v>2</v>
      </c>
      <c r="H89" s="18">
        <f t="shared" si="15"/>
        <v>23</v>
      </c>
      <c r="I89" s="18">
        <f t="shared" si="15"/>
        <v>0</v>
      </c>
      <c r="J89" s="18">
        <f t="shared" si="15"/>
        <v>102</v>
      </c>
      <c r="K89" s="18"/>
      <c r="L89" s="18"/>
      <c r="M89" s="44">
        <f>SUM(M84:M88)</f>
        <v>12007.5</v>
      </c>
      <c r="N89" s="18">
        <f>SUM(N84:N88)</f>
        <v>15</v>
      </c>
      <c r="O89" s="18">
        <f>SUM(O84:O88)</f>
        <v>25.5</v>
      </c>
      <c r="P89" s="20">
        <f>SUM(M84:M88)-N89+O89</f>
        <v>12018</v>
      </c>
    </row>
    <row r="90" spans="1:16" ht="12.75" customHeight="1">
      <c r="A90" s="223">
        <v>42078</v>
      </c>
      <c r="B90" s="10" t="s">
        <v>19</v>
      </c>
      <c r="C90" s="11">
        <v>84</v>
      </c>
      <c r="D90" s="11"/>
      <c r="E90" s="11">
        <v>6</v>
      </c>
      <c r="F90" s="11">
        <v>16</v>
      </c>
      <c r="G90" s="11">
        <v>1</v>
      </c>
      <c r="H90" s="12">
        <v>2</v>
      </c>
      <c r="I90" s="12"/>
      <c r="J90" s="24">
        <v>6</v>
      </c>
      <c r="K90" s="24"/>
      <c r="L90" s="24"/>
      <c r="M90" s="43">
        <f>SUM(C90*15,F90*7.5,G90*7.5,H90*7.5,I90*7.5,J90*7.5)</f>
        <v>1447.5</v>
      </c>
      <c r="N90" s="46"/>
      <c r="O90"/>
      <c r="P90" s="15"/>
    </row>
    <row r="91" spans="1:16" ht="12.75" customHeight="1">
      <c r="A91" s="223"/>
      <c r="B91" s="10" t="s">
        <v>20</v>
      </c>
      <c r="C91" s="11">
        <v>289</v>
      </c>
      <c r="D91" s="11"/>
      <c r="E91" s="11">
        <v>4</v>
      </c>
      <c r="F91" s="11">
        <v>33</v>
      </c>
      <c r="G91" s="11">
        <v>7</v>
      </c>
      <c r="H91" s="12">
        <v>12</v>
      </c>
      <c r="I91" s="12"/>
      <c r="J91" s="24">
        <v>46</v>
      </c>
      <c r="K91" s="24"/>
      <c r="L91" s="24"/>
      <c r="M91" s="43">
        <f>SUM(C91*15,F91*7.5,G91*7.5,H91*7.5,I91*7.5,J91*7.5)</f>
        <v>5070</v>
      </c>
      <c r="N91" s="13">
        <v>34</v>
      </c>
      <c r="O91" s="16"/>
      <c r="P91" s="15"/>
    </row>
    <row r="92" spans="1:16" ht="12.75" customHeight="1">
      <c r="A92" s="223"/>
      <c r="B92" s="10" t="s">
        <v>21</v>
      </c>
      <c r="C92" s="11">
        <v>265</v>
      </c>
      <c r="D92" s="11"/>
      <c r="E92" s="11">
        <v>5</v>
      </c>
      <c r="F92" s="11">
        <v>36</v>
      </c>
      <c r="G92" s="11">
        <v>7</v>
      </c>
      <c r="H92" s="12">
        <v>3</v>
      </c>
      <c r="I92" s="12"/>
      <c r="J92" s="24">
        <v>50</v>
      </c>
      <c r="K92" s="24"/>
      <c r="L92" s="24"/>
      <c r="M92" s="43">
        <f>SUM(C92*15,F92*7.5,G92*7.5,H92*7.5,I92*7.5,J92*7.5)</f>
        <v>4695</v>
      </c>
      <c r="N92" s="13"/>
      <c r="O92" s="16"/>
      <c r="P92" s="15"/>
    </row>
    <row r="93" spans="1:16" ht="12.75" customHeight="1">
      <c r="A93" s="223"/>
      <c r="B93" s="10" t="s">
        <v>22</v>
      </c>
      <c r="C93" s="11">
        <v>120</v>
      </c>
      <c r="D93" s="11"/>
      <c r="E93" s="11">
        <v>5</v>
      </c>
      <c r="F93" s="11">
        <v>19</v>
      </c>
      <c r="G93" s="11"/>
      <c r="H93" s="12">
        <v>2</v>
      </c>
      <c r="I93" s="12"/>
      <c r="J93" s="24">
        <v>25</v>
      </c>
      <c r="K93" s="24"/>
      <c r="L93" s="24"/>
      <c r="M93" s="43">
        <f>SUM(C93*15,F93*7.5,G93*7.5,H93*7.5,I93*7.5,J93*7.5)</f>
        <v>2145</v>
      </c>
      <c r="N93" s="13"/>
      <c r="O93" s="16"/>
      <c r="P93" s="15"/>
    </row>
    <row r="94" spans="1:18" ht="12.75" customHeight="1">
      <c r="A94" s="223"/>
      <c r="B94" s="10" t="s">
        <v>23</v>
      </c>
      <c r="C94" s="11">
        <v>25</v>
      </c>
      <c r="D94" s="11"/>
      <c r="E94" s="11">
        <v>0</v>
      </c>
      <c r="F94" s="11">
        <v>4</v>
      </c>
      <c r="G94" s="11"/>
      <c r="H94" s="12"/>
      <c r="I94" s="12"/>
      <c r="J94" s="24">
        <v>7</v>
      </c>
      <c r="K94" s="24"/>
      <c r="L94" s="24"/>
      <c r="M94" s="43">
        <f>SUM(C94*15,F94*7.5,G94*7.5,H94*7.5,I94*7.5,J94*7.5)</f>
        <v>457.5</v>
      </c>
      <c r="N94" s="13"/>
      <c r="O94" s="16"/>
      <c r="P94" s="15"/>
      <c r="Q94" s="65"/>
      <c r="R94" s="65"/>
    </row>
    <row r="95" spans="1:16" ht="12.75" customHeight="1">
      <c r="A95" s="223"/>
      <c r="B95" s="17" t="s">
        <v>24</v>
      </c>
      <c r="C95" s="18">
        <f>SUM(C90:C94)</f>
        <v>783</v>
      </c>
      <c r="D95" s="18"/>
      <c r="E95" s="18">
        <f aca="true" t="shared" si="16" ref="E95:J95">SUM(E90:E94)</f>
        <v>20</v>
      </c>
      <c r="F95" s="18">
        <f t="shared" si="16"/>
        <v>108</v>
      </c>
      <c r="G95" s="18">
        <f t="shared" si="16"/>
        <v>15</v>
      </c>
      <c r="H95" s="18">
        <f t="shared" si="16"/>
        <v>19</v>
      </c>
      <c r="I95" s="18">
        <f t="shared" si="16"/>
        <v>0</v>
      </c>
      <c r="J95" s="18">
        <f t="shared" si="16"/>
        <v>134</v>
      </c>
      <c r="K95" s="18"/>
      <c r="L95" s="18"/>
      <c r="M95" s="44">
        <f>SUM(M90:M94)</f>
        <v>13815</v>
      </c>
      <c r="N95" s="18">
        <f>SUM(N90:N94)</f>
        <v>34</v>
      </c>
      <c r="O95" s="18">
        <f>SUM(O90:O94)</f>
        <v>0</v>
      </c>
      <c r="P95" s="20">
        <f>SUM(M90:M94)-N95+O95</f>
        <v>13781</v>
      </c>
    </row>
    <row r="96" spans="1:16" ht="12.75" customHeight="1">
      <c r="A96" s="223">
        <v>42079</v>
      </c>
      <c r="B96" s="10" t="s">
        <v>19</v>
      </c>
      <c r="C96" s="11">
        <v>106</v>
      </c>
      <c r="D96" s="11"/>
      <c r="E96" s="11">
        <v>3</v>
      </c>
      <c r="F96" s="11">
        <v>16</v>
      </c>
      <c r="G96" s="11">
        <v>2</v>
      </c>
      <c r="H96" s="12">
        <v>6</v>
      </c>
      <c r="I96" s="12"/>
      <c r="J96" s="24">
        <v>19</v>
      </c>
      <c r="K96" s="24"/>
      <c r="L96" s="24"/>
      <c r="M96" s="43">
        <f>SUM(C96*15,F96*7.5,G96*7.5,H96*7.5,I96*7.5,J96*7.5)</f>
        <v>1912.5</v>
      </c>
      <c r="N96" s="46"/>
      <c r="O96"/>
      <c r="P96" s="15"/>
    </row>
    <row r="97" spans="1:16" ht="12.75" customHeight="1">
      <c r="A97" s="223"/>
      <c r="B97" s="10" t="s">
        <v>20</v>
      </c>
      <c r="C97" s="11">
        <v>147</v>
      </c>
      <c r="D97" s="11"/>
      <c r="E97" s="11">
        <v>4</v>
      </c>
      <c r="F97" s="11">
        <v>15</v>
      </c>
      <c r="G97" s="11">
        <v>2</v>
      </c>
      <c r="H97" s="12">
        <v>11</v>
      </c>
      <c r="I97" s="12"/>
      <c r="J97" s="24">
        <v>12</v>
      </c>
      <c r="K97" s="24"/>
      <c r="L97" s="24"/>
      <c r="M97" s="43">
        <f>SUM(C97*15,F97*7.5,G97*7.5,H97*7.5,I97*7.5,J97*7.5)</f>
        <v>2505</v>
      </c>
      <c r="N97" s="13"/>
      <c r="O97" s="16"/>
      <c r="P97" s="15"/>
    </row>
    <row r="98" spans="1:16" ht="12.75" customHeight="1">
      <c r="A98" s="223"/>
      <c r="B98" s="10" t="s">
        <v>21</v>
      </c>
      <c r="C98" s="11">
        <v>226</v>
      </c>
      <c r="D98" s="11"/>
      <c r="E98" s="11">
        <v>3</v>
      </c>
      <c r="F98" s="11">
        <v>31</v>
      </c>
      <c r="G98" s="11">
        <v>1</v>
      </c>
      <c r="H98" s="12"/>
      <c r="I98" s="12"/>
      <c r="J98" s="24">
        <v>30</v>
      </c>
      <c r="K98" s="24"/>
      <c r="L98" s="24"/>
      <c r="M98" s="43">
        <f>SUM(C98*15,F98*7.5,G98*7.5,H98*7.5,I98*7.5,J98*7.5)</f>
        <v>3855</v>
      </c>
      <c r="N98" s="13"/>
      <c r="O98" s="16"/>
      <c r="P98" s="15"/>
    </row>
    <row r="99" spans="1:16" ht="12.75" customHeight="1">
      <c r="A99" s="223"/>
      <c r="B99" s="10" t="s">
        <v>22</v>
      </c>
      <c r="C99" s="11">
        <v>94</v>
      </c>
      <c r="D99" s="11"/>
      <c r="E99" s="11"/>
      <c r="F99" s="11">
        <v>16</v>
      </c>
      <c r="G99" s="11">
        <v>3</v>
      </c>
      <c r="H99" s="12"/>
      <c r="I99" s="12"/>
      <c r="J99" s="24">
        <v>24</v>
      </c>
      <c r="K99" s="24"/>
      <c r="L99" s="24"/>
      <c r="M99" s="43">
        <f>SUM(C99*15,F99*7.5,G99*7.5,H99*7.5,I99*7.5,J99*7.5)</f>
        <v>1732.5</v>
      </c>
      <c r="N99" s="13"/>
      <c r="O99" s="16"/>
      <c r="P99" s="15"/>
    </row>
    <row r="100" spans="1:18" ht="12.75" customHeight="1">
      <c r="A100" s="223"/>
      <c r="B100" s="10" t="s">
        <v>23</v>
      </c>
      <c r="C100" s="11">
        <v>33</v>
      </c>
      <c r="D100" s="11"/>
      <c r="E100" s="11">
        <v>3</v>
      </c>
      <c r="F100" s="11">
        <v>14</v>
      </c>
      <c r="G100" s="11">
        <v>1</v>
      </c>
      <c r="H100" s="12">
        <v>3</v>
      </c>
      <c r="I100" s="12"/>
      <c r="J100" s="24">
        <v>3</v>
      </c>
      <c r="K100" s="24"/>
      <c r="L100" s="24"/>
      <c r="M100" s="43">
        <f>SUM(C100*15,F100*7.5,G100*7.5,H100*7.5,I100*7.5,J100*7.5)</f>
        <v>652.5</v>
      </c>
      <c r="N100" s="13"/>
      <c r="O100" s="16"/>
      <c r="P100" s="15"/>
      <c r="Q100" s="65"/>
      <c r="R100" s="65"/>
    </row>
    <row r="101" spans="1:16" ht="12.75" customHeight="1">
      <c r="A101" s="223"/>
      <c r="B101" s="17" t="s">
        <v>24</v>
      </c>
      <c r="C101" s="18">
        <f>SUM(C96:C100)</f>
        <v>606</v>
      </c>
      <c r="D101" s="18"/>
      <c r="E101" s="18">
        <f aca="true" t="shared" si="17" ref="E101:J101">SUM(E96:E100)</f>
        <v>13</v>
      </c>
      <c r="F101" s="18">
        <f t="shared" si="17"/>
        <v>92</v>
      </c>
      <c r="G101" s="18">
        <f t="shared" si="17"/>
        <v>9</v>
      </c>
      <c r="H101" s="18">
        <f t="shared" si="17"/>
        <v>20</v>
      </c>
      <c r="I101" s="18">
        <f t="shared" si="17"/>
        <v>0</v>
      </c>
      <c r="J101" s="18">
        <f t="shared" si="17"/>
        <v>88</v>
      </c>
      <c r="K101" s="18"/>
      <c r="L101" s="18"/>
      <c r="M101" s="44">
        <f>SUM(M96:M100)</f>
        <v>10657.5</v>
      </c>
      <c r="N101" s="18">
        <f>SUM(N96:N100)</f>
        <v>0</v>
      </c>
      <c r="O101" s="18">
        <f>SUM(O96:O100)</f>
        <v>0</v>
      </c>
      <c r="P101" s="20">
        <f>SUM(M96:M100)-N101+O101</f>
        <v>10657.5</v>
      </c>
    </row>
    <row r="102" spans="1:16" ht="12.75" customHeight="1">
      <c r="A102" s="223">
        <v>42080</v>
      </c>
      <c r="B102" s="10" t="s">
        <v>19</v>
      </c>
      <c r="C102" s="11">
        <v>63</v>
      </c>
      <c r="D102" s="11"/>
      <c r="E102" s="11">
        <v>2</v>
      </c>
      <c r="F102" s="11">
        <v>2</v>
      </c>
      <c r="G102" s="11"/>
      <c r="H102" s="12">
        <v>1</v>
      </c>
      <c r="I102" s="12"/>
      <c r="J102" s="24">
        <v>29</v>
      </c>
      <c r="K102" s="24"/>
      <c r="L102" s="24"/>
      <c r="M102" s="43">
        <f>SUM(C102*15,F102*7.5,G102*7.5,H102*7.5,I102*7.5,J102*7.5)</f>
        <v>1185</v>
      </c>
      <c r="N102" s="46"/>
      <c r="O102"/>
      <c r="P102" s="15"/>
    </row>
    <row r="103" spans="1:17" ht="12.75" customHeight="1">
      <c r="A103" s="223"/>
      <c r="B103" s="10" t="s">
        <v>20</v>
      </c>
      <c r="C103" s="11">
        <v>225</v>
      </c>
      <c r="D103" s="11"/>
      <c r="E103" s="11">
        <v>3</v>
      </c>
      <c r="F103" s="11">
        <v>25</v>
      </c>
      <c r="G103" s="11">
        <v>1</v>
      </c>
      <c r="H103" s="12">
        <v>18</v>
      </c>
      <c r="I103" s="12"/>
      <c r="J103" s="24">
        <v>25</v>
      </c>
      <c r="K103" s="24"/>
      <c r="L103" s="24"/>
      <c r="M103" s="43">
        <f>SUM(C103*15,F103*7.5,G103*7.5,H103*7.5,I103*7.5,J103*7.5)</f>
        <v>3892.5</v>
      </c>
      <c r="N103" s="13"/>
      <c r="O103" s="16"/>
      <c r="P103" s="15"/>
      <c r="Q103" s="66"/>
    </row>
    <row r="104" spans="1:16" ht="12.75" customHeight="1">
      <c r="A104" s="223"/>
      <c r="B104" s="10" t="s">
        <v>21</v>
      </c>
      <c r="C104" s="11">
        <v>282</v>
      </c>
      <c r="D104" s="11"/>
      <c r="E104" s="11">
        <v>7</v>
      </c>
      <c r="F104" s="11">
        <v>59</v>
      </c>
      <c r="G104" s="11">
        <v>1</v>
      </c>
      <c r="H104" s="12">
        <v>17</v>
      </c>
      <c r="I104" s="12"/>
      <c r="J104" s="24">
        <v>39</v>
      </c>
      <c r="K104" s="24"/>
      <c r="L104" s="24"/>
      <c r="M104" s="43">
        <f>SUM(C104*15,F104*7.5,G104*7.5,H104*7.5,I104*7.5,J104*7.5)</f>
        <v>5100</v>
      </c>
      <c r="N104" s="13"/>
      <c r="O104" s="16"/>
      <c r="P104" s="15"/>
    </row>
    <row r="105" spans="1:16" ht="12.75" customHeight="1">
      <c r="A105" s="223"/>
      <c r="B105" s="10" t="s">
        <v>22</v>
      </c>
      <c r="C105" s="11">
        <v>67</v>
      </c>
      <c r="D105" s="11"/>
      <c r="E105" s="11">
        <v>1</v>
      </c>
      <c r="F105" s="11">
        <v>18</v>
      </c>
      <c r="G105" s="11">
        <v>3</v>
      </c>
      <c r="H105" s="12">
        <v>5</v>
      </c>
      <c r="I105" s="12">
        <v>2</v>
      </c>
      <c r="J105" s="24">
        <v>19</v>
      </c>
      <c r="K105" s="24"/>
      <c r="L105" s="24"/>
      <c r="M105" s="43">
        <f>SUM(C105*15,F105*7.5,G105*7.5,H105*7.5,I105*7.5,J105*7.5)</f>
        <v>1357.5</v>
      </c>
      <c r="N105" s="13"/>
      <c r="O105" s="16"/>
      <c r="P105" s="15"/>
    </row>
    <row r="106" spans="1:16" ht="12.75" customHeight="1">
      <c r="A106" s="223"/>
      <c r="B106" s="10" t="s">
        <v>23</v>
      </c>
      <c r="C106" s="11">
        <v>27</v>
      </c>
      <c r="D106" s="11"/>
      <c r="E106" s="11"/>
      <c r="F106" s="11">
        <v>3</v>
      </c>
      <c r="G106" s="11">
        <v>1</v>
      </c>
      <c r="H106" s="12"/>
      <c r="I106" s="12"/>
      <c r="J106" s="24">
        <v>5</v>
      </c>
      <c r="K106" s="24"/>
      <c r="L106" s="24"/>
      <c r="M106" s="43">
        <f>SUM(C106*15,F106*7.5,G106*7.5,H106*7.5,I106*7.5,J106*7.5)</f>
        <v>472.5</v>
      </c>
      <c r="N106" s="13"/>
      <c r="O106" s="16"/>
      <c r="P106" s="15"/>
    </row>
    <row r="107" spans="1:16" ht="12.75" customHeight="1">
      <c r="A107" s="223"/>
      <c r="B107" s="17" t="s">
        <v>24</v>
      </c>
      <c r="C107" s="18">
        <f>SUM(C102:C106)</f>
        <v>664</v>
      </c>
      <c r="D107" s="18"/>
      <c r="E107" s="18">
        <f aca="true" t="shared" si="18" ref="E107:J107">SUM(E102:E106)</f>
        <v>13</v>
      </c>
      <c r="F107" s="18">
        <f t="shared" si="18"/>
        <v>107</v>
      </c>
      <c r="G107" s="18">
        <f t="shared" si="18"/>
        <v>6</v>
      </c>
      <c r="H107" s="18">
        <f t="shared" si="18"/>
        <v>41</v>
      </c>
      <c r="I107" s="18">
        <f t="shared" si="18"/>
        <v>2</v>
      </c>
      <c r="J107" s="18">
        <f t="shared" si="18"/>
        <v>117</v>
      </c>
      <c r="K107" s="18"/>
      <c r="L107" s="18"/>
      <c r="M107" s="18">
        <f>SUM(M102:M106)</f>
        <v>12007.5</v>
      </c>
      <c r="N107" s="18">
        <f>SUM(N102:N106)</f>
        <v>0</v>
      </c>
      <c r="O107" s="18">
        <f>SUM(O102:O106)</f>
        <v>0</v>
      </c>
      <c r="P107" s="20">
        <f>SUM(M102:M106)-N107+O107</f>
        <v>12007.5</v>
      </c>
    </row>
    <row r="108" spans="1:16" ht="12.75" customHeight="1">
      <c r="A108" s="223">
        <v>42081</v>
      </c>
      <c r="B108" s="10" t="s">
        <v>19</v>
      </c>
      <c r="C108" s="11">
        <v>416</v>
      </c>
      <c r="D108" s="11"/>
      <c r="E108" s="11">
        <v>7</v>
      </c>
      <c r="F108" s="11">
        <v>78</v>
      </c>
      <c r="G108" s="11">
        <v>4</v>
      </c>
      <c r="H108" s="12">
        <v>21</v>
      </c>
      <c r="I108" s="12"/>
      <c r="J108" s="24">
        <v>45</v>
      </c>
      <c r="K108" s="24"/>
      <c r="L108" s="24"/>
      <c r="M108" s="43">
        <f>SUM(C108*15,F108*7.5,G108*7.5,H108*7.5,I108*7.5,J108*7.5)</f>
        <v>7350</v>
      </c>
      <c r="N108" s="46"/>
      <c r="O108">
        <v>16.5</v>
      </c>
      <c r="P108" s="15"/>
    </row>
    <row r="109" spans="1:16" ht="12.75" customHeight="1">
      <c r="A109" s="223"/>
      <c r="B109" s="10" t="s">
        <v>20</v>
      </c>
      <c r="C109" s="11">
        <v>433</v>
      </c>
      <c r="D109" s="11"/>
      <c r="E109" s="11">
        <v>4</v>
      </c>
      <c r="F109" s="11">
        <v>75</v>
      </c>
      <c r="G109" s="11"/>
      <c r="H109" s="12">
        <v>4</v>
      </c>
      <c r="I109" s="12">
        <v>1</v>
      </c>
      <c r="J109" s="24">
        <v>78</v>
      </c>
      <c r="K109" s="24"/>
      <c r="L109" s="24"/>
      <c r="M109" s="43">
        <f>SUM(C109*15,F109*7.5,G109*7.5,H109*7.5,I109*7.5,J109*7.5)</f>
        <v>7680</v>
      </c>
      <c r="N109" s="13">
        <v>15</v>
      </c>
      <c r="O109" s="16"/>
      <c r="P109" s="15"/>
    </row>
    <row r="110" spans="1:16" ht="12.75" customHeight="1">
      <c r="A110" s="223"/>
      <c r="B110" s="10" t="s">
        <v>21</v>
      </c>
      <c r="C110" s="11">
        <v>47</v>
      </c>
      <c r="D110" s="11"/>
      <c r="E110" s="11">
        <v>1</v>
      </c>
      <c r="F110" s="11">
        <v>20</v>
      </c>
      <c r="G110" s="11"/>
      <c r="H110" s="12">
        <v>14</v>
      </c>
      <c r="I110" s="12"/>
      <c r="J110" s="24">
        <v>15</v>
      </c>
      <c r="K110" s="24"/>
      <c r="L110" s="24"/>
      <c r="M110" s="43">
        <f>SUM(C110*15,F110*7.5,G110*7.5,H110*7.5,I110*7.5,J110*7.5)</f>
        <v>1072.5</v>
      </c>
      <c r="N110" s="13"/>
      <c r="O110" s="16">
        <v>2.5</v>
      </c>
      <c r="P110" s="15"/>
    </row>
    <row r="111" spans="1:16" ht="12.75" customHeight="1">
      <c r="A111" s="223"/>
      <c r="B111" s="10" t="s">
        <v>22</v>
      </c>
      <c r="C111" s="11">
        <v>178</v>
      </c>
      <c r="D111" s="11"/>
      <c r="E111" s="11">
        <v>2</v>
      </c>
      <c r="F111" s="11">
        <v>32</v>
      </c>
      <c r="G111" s="11">
        <v>1</v>
      </c>
      <c r="H111" s="12">
        <v>12</v>
      </c>
      <c r="I111" s="12"/>
      <c r="J111" s="24">
        <v>14</v>
      </c>
      <c r="K111" s="24"/>
      <c r="L111" s="24"/>
      <c r="M111" s="43">
        <f>SUM(C111*15,F111*7.5,G111*7.5,H111*7.5,I111*7.5,J111*7.5)</f>
        <v>3112.5</v>
      </c>
      <c r="N111" s="13"/>
      <c r="O111" s="16"/>
      <c r="P111" s="15"/>
    </row>
    <row r="112" spans="1:16" ht="12.75" customHeight="1">
      <c r="A112" s="223"/>
      <c r="B112" s="10" t="s">
        <v>23</v>
      </c>
      <c r="C112" s="11">
        <v>29</v>
      </c>
      <c r="D112" s="11"/>
      <c r="E112" s="11"/>
      <c r="F112" s="11">
        <v>5</v>
      </c>
      <c r="G112" s="11"/>
      <c r="H112" s="12"/>
      <c r="I112" s="12"/>
      <c r="J112" s="24">
        <v>5</v>
      </c>
      <c r="K112" s="24"/>
      <c r="L112" s="24"/>
      <c r="M112" s="43">
        <f>SUM(C112*15,F112*7.5,G112*7.5,H112*7.5,I112*7.5,J112*7.5)</f>
        <v>510</v>
      </c>
      <c r="N112" s="13"/>
      <c r="O112" s="16"/>
      <c r="P112" s="15"/>
    </row>
    <row r="113" spans="1:16" ht="12.75" customHeight="1">
      <c r="A113" s="223"/>
      <c r="B113" s="17" t="s">
        <v>24</v>
      </c>
      <c r="C113" s="18">
        <f>SUM(C108:C112)</f>
        <v>1103</v>
      </c>
      <c r="D113" s="18"/>
      <c r="E113" s="18">
        <f aca="true" t="shared" si="19" ref="E113:J113">SUM(E108:E112)</f>
        <v>14</v>
      </c>
      <c r="F113" s="18">
        <f t="shared" si="19"/>
        <v>210</v>
      </c>
      <c r="G113" s="18">
        <f t="shared" si="19"/>
        <v>5</v>
      </c>
      <c r="H113" s="18">
        <f t="shared" si="19"/>
        <v>51</v>
      </c>
      <c r="I113" s="18">
        <f t="shared" si="19"/>
        <v>1</v>
      </c>
      <c r="J113" s="18">
        <f t="shared" si="19"/>
        <v>157</v>
      </c>
      <c r="K113" s="18"/>
      <c r="L113" s="18"/>
      <c r="M113" s="44">
        <f>SUM(M108:M112)</f>
        <v>19725</v>
      </c>
      <c r="N113" s="18">
        <f>SUM(N108:N112)</f>
        <v>15</v>
      </c>
      <c r="O113" s="18">
        <f>SUM(O108:O112)</f>
        <v>19</v>
      </c>
      <c r="P113" s="20">
        <f>SUM(M108:M112)-N113+O113</f>
        <v>19729</v>
      </c>
    </row>
    <row r="114" spans="1:16" ht="12.75" customHeight="1">
      <c r="A114" s="223">
        <v>42082</v>
      </c>
      <c r="B114" s="10" t="s">
        <v>19</v>
      </c>
      <c r="C114" s="11">
        <v>86</v>
      </c>
      <c r="D114" s="11"/>
      <c r="E114" s="11">
        <v>2</v>
      </c>
      <c r="F114" s="11">
        <v>9</v>
      </c>
      <c r="G114" s="11"/>
      <c r="H114" s="12">
        <v>1</v>
      </c>
      <c r="I114" s="12"/>
      <c r="J114" s="24">
        <v>8</v>
      </c>
      <c r="K114" s="24"/>
      <c r="L114" s="24"/>
      <c r="M114" s="43">
        <f>SUM(C114*15,F114*7.5,G114*7.5,H114*7.5,I114*7.5,J114*7.5)</f>
        <v>1425</v>
      </c>
      <c r="N114" s="46"/>
      <c r="O114">
        <v>1</v>
      </c>
      <c r="P114" s="15"/>
    </row>
    <row r="115" spans="1:16" ht="12.75" customHeight="1">
      <c r="A115" s="223"/>
      <c r="B115" s="10" t="s">
        <v>20</v>
      </c>
      <c r="C115" s="11">
        <v>283</v>
      </c>
      <c r="D115" s="11"/>
      <c r="E115" s="11">
        <v>2</v>
      </c>
      <c r="F115" s="11">
        <v>53</v>
      </c>
      <c r="G115" s="11">
        <v>2</v>
      </c>
      <c r="H115" s="12">
        <v>19</v>
      </c>
      <c r="I115" s="12"/>
      <c r="J115" s="24">
        <v>24</v>
      </c>
      <c r="K115" s="24"/>
      <c r="L115" s="24"/>
      <c r="M115" s="43">
        <f>SUM(C115*15,F115*7.5,G115*7.5,H115*7.5,I115*7.5,J115*7.5)</f>
        <v>4980</v>
      </c>
      <c r="N115" s="13"/>
      <c r="O115" s="16"/>
      <c r="P115" s="15"/>
    </row>
    <row r="116" spans="1:16" ht="12.75" customHeight="1">
      <c r="A116" s="223"/>
      <c r="B116" s="10" t="s">
        <v>21</v>
      </c>
      <c r="C116" s="11">
        <v>349</v>
      </c>
      <c r="D116" s="11"/>
      <c r="E116" s="11">
        <v>4</v>
      </c>
      <c r="F116" s="11">
        <v>43</v>
      </c>
      <c r="G116" s="11">
        <v>4</v>
      </c>
      <c r="H116" s="12">
        <v>22</v>
      </c>
      <c r="I116" s="12">
        <v>0</v>
      </c>
      <c r="J116" s="24">
        <v>80</v>
      </c>
      <c r="K116" s="24"/>
      <c r="L116" s="24"/>
      <c r="M116" s="43">
        <f>SUM(C116*15,F116*7.5,G116*7.5,H116*7.5,I116*7.5,J116*7.5)</f>
        <v>6352.5</v>
      </c>
      <c r="N116" s="13"/>
      <c r="O116" s="16"/>
      <c r="P116" s="15"/>
    </row>
    <row r="117" spans="1:16" ht="12.75" customHeight="1">
      <c r="A117" s="223"/>
      <c r="B117" s="10" t="s">
        <v>22</v>
      </c>
      <c r="C117" s="11">
        <v>200</v>
      </c>
      <c r="D117" s="11"/>
      <c r="E117" s="11">
        <v>7</v>
      </c>
      <c r="F117" s="11">
        <v>33</v>
      </c>
      <c r="G117" s="11">
        <v>6</v>
      </c>
      <c r="H117" s="12">
        <v>4</v>
      </c>
      <c r="I117" s="12"/>
      <c r="J117" s="24">
        <v>12</v>
      </c>
      <c r="K117" s="24"/>
      <c r="L117" s="24"/>
      <c r="M117" s="43">
        <f>SUM(C117*15,F117*7.5,G117*7.5,H117*7.5,I117*7.5,J117*7.5)</f>
        <v>3412.5</v>
      </c>
      <c r="N117" s="13"/>
      <c r="O117" s="16"/>
      <c r="P117" s="15"/>
    </row>
    <row r="118" spans="1:16" ht="12.75" customHeight="1">
      <c r="A118" s="223"/>
      <c r="B118" s="10" t="s">
        <v>23</v>
      </c>
      <c r="C118" s="11">
        <v>30</v>
      </c>
      <c r="D118" s="11"/>
      <c r="E118" s="11">
        <v>3</v>
      </c>
      <c r="F118" s="11">
        <v>8</v>
      </c>
      <c r="G118" s="11"/>
      <c r="H118" s="12">
        <v>3</v>
      </c>
      <c r="I118" s="12"/>
      <c r="J118" s="24">
        <v>9</v>
      </c>
      <c r="K118" s="24"/>
      <c r="L118" s="24"/>
      <c r="M118" s="43">
        <f>SUM(C118*15,F118*7.5,G118*7.5,H118*7.5,I118*7.5,J118*7.5)</f>
        <v>600</v>
      </c>
      <c r="N118" s="13"/>
      <c r="O118" s="16"/>
      <c r="P118" s="15"/>
    </row>
    <row r="119" spans="1:16" ht="12.75" customHeight="1">
      <c r="A119" s="223"/>
      <c r="B119" s="17" t="s">
        <v>24</v>
      </c>
      <c r="C119" s="18">
        <f>SUM(C114:C118)</f>
        <v>948</v>
      </c>
      <c r="D119" s="18"/>
      <c r="E119" s="18">
        <f aca="true" t="shared" si="20" ref="E119:J119">SUM(E114:E118)</f>
        <v>18</v>
      </c>
      <c r="F119" s="18">
        <f t="shared" si="20"/>
        <v>146</v>
      </c>
      <c r="G119" s="18">
        <f t="shared" si="20"/>
        <v>12</v>
      </c>
      <c r="H119" s="18">
        <f t="shared" si="20"/>
        <v>49</v>
      </c>
      <c r="I119" s="18">
        <f t="shared" si="20"/>
        <v>0</v>
      </c>
      <c r="J119" s="18">
        <f t="shared" si="20"/>
        <v>133</v>
      </c>
      <c r="K119" s="18"/>
      <c r="L119" s="18"/>
      <c r="M119" s="44">
        <f>SUM(M114:M118)</f>
        <v>16770</v>
      </c>
      <c r="N119" s="18">
        <f>SUM(N114:N118)</f>
        <v>0</v>
      </c>
      <c r="O119" s="18">
        <f>SUM(O114:O118)</f>
        <v>1</v>
      </c>
      <c r="P119" s="20">
        <f>SUM(M114:M118)-N119+O119</f>
        <v>16771</v>
      </c>
    </row>
    <row r="120" spans="1:16" ht="12.75" customHeight="1">
      <c r="A120" s="224" t="s">
        <v>25</v>
      </c>
      <c r="B120" s="224">
        <v>920</v>
      </c>
      <c r="C120" s="21">
        <f>SUM(C83,C89,C95,C101,C107,C113,C119)</f>
        <v>5441</v>
      </c>
      <c r="D120" s="21"/>
      <c r="E120" s="21">
        <f aca="true" t="shared" si="21" ref="E120:J120">SUM(E83,E89,E95,E101,E107,E113,E119)</f>
        <v>194</v>
      </c>
      <c r="F120" s="21">
        <f t="shared" si="21"/>
        <v>846</v>
      </c>
      <c r="G120" s="21">
        <f t="shared" si="21"/>
        <v>51</v>
      </c>
      <c r="H120" s="21">
        <f t="shared" si="21"/>
        <v>234</v>
      </c>
      <c r="I120" s="21">
        <f t="shared" si="21"/>
        <v>3</v>
      </c>
      <c r="J120" s="21">
        <f t="shared" si="21"/>
        <v>786</v>
      </c>
      <c r="K120" s="21"/>
      <c r="L120" s="21"/>
      <c r="M120" s="21">
        <f>SUM(M83,M89,M95,M101,M107,M113,M119)</f>
        <v>96015</v>
      </c>
      <c r="N120" s="21">
        <f>SUM(N95,N101,N107,N113,N119)</f>
        <v>49</v>
      </c>
      <c r="O120" s="21">
        <f>SUM(O95,O101,O107,O113,O119)</f>
        <v>20</v>
      </c>
      <c r="P120" s="21">
        <f>SUM(P83,P89,P95,P101,P107,P113,P119)</f>
        <v>95981.5</v>
      </c>
    </row>
    <row r="121" spans="1:16" ht="12.75" customHeight="1">
      <c r="A121" s="223">
        <v>42083</v>
      </c>
      <c r="B121" s="10" t="s">
        <v>19</v>
      </c>
      <c r="C121" s="11">
        <v>253</v>
      </c>
      <c r="D121" s="11"/>
      <c r="E121" s="11">
        <v>1</v>
      </c>
      <c r="F121" s="11">
        <v>28</v>
      </c>
      <c r="G121" s="11"/>
      <c r="H121" s="12">
        <v>16</v>
      </c>
      <c r="I121" s="12">
        <v>29</v>
      </c>
      <c r="J121" s="24"/>
      <c r="K121" s="24">
        <v>2</v>
      </c>
      <c r="L121" s="24">
        <v>2</v>
      </c>
      <c r="M121" s="43">
        <f>SUM(C121*15,F121*7.5,G121*7.5,H121*7.5,I121*7.5,J121*7.5,K121*100,L121*20)</f>
        <v>4582.5</v>
      </c>
      <c r="N121" s="46"/>
      <c r="O121"/>
      <c r="P121" s="15"/>
    </row>
    <row r="122" spans="1:16" ht="12.75" customHeight="1">
      <c r="A122" s="223"/>
      <c r="B122" s="10" t="s">
        <v>20</v>
      </c>
      <c r="C122" s="11">
        <v>241</v>
      </c>
      <c r="D122" s="11"/>
      <c r="E122" s="11">
        <v>32</v>
      </c>
      <c r="F122" s="11">
        <v>28</v>
      </c>
      <c r="G122" s="11"/>
      <c r="H122" s="12">
        <v>17</v>
      </c>
      <c r="I122" s="12"/>
      <c r="J122" s="24">
        <v>20</v>
      </c>
      <c r="K122" s="24">
        <v>1</v>
      </c>
      <c r="L122" s="24"/>
      <c r="M122" s="43">
        <f>SUM(C122*15,F122*7.5,G122*7.5,H122*7.5,I122*7.5,J122*7.5,K122*100,L122*20)</f>
        <v>4202.5</v>
      </c>
      <c r="N122" s="13"/>
      <c r="O122" s="16"/>
      <c r="P122" s="15"/>
    </row>
    <row r="123" spans="1:16" ht="12.75" customHeight="1">
      <c r="A123" s="223"/>
      <c r="B123" s="10" t="s">
        <v>21</v>
      </c>
      <c r="C123" s="11"/>
      <c r="D123" s="11"/>
      <c r="E123" s="11"/>
      <c r="F123" s="11"/>
      <c r="G123" s="11"/>
      <c r="H123" s="12"/>
      <c r="I123" s="12"/>
      <c r="J123" s="24"/>
      <c r="K123" s="24"/>
      <c r="L123" s="24"/>
      <c r="M123" s="43">
        <f>SUM(C123*15,F123*7.5,G123*7.5,H123*7.5,I123*7.5,J123*7.5,K123*100,L123*20)</f>
        <v>0</v>
      </c>
      <c r="N123" s="13"/>
      <c r="O123" s="16"/>
      <c r="P123" s="15"/>
    </row>
    <row r="124" spans="1:16" ht="12.75" customHeight="1">
      <c r="A124" s="223"/>
      <c r="B124" s="10" t="s">
        <v>22</v>
      </c>
      <c r="C124" s="11">
        <v>87</v>
      </c>
      <c r="D124" s="11"/>
      <c r="E124" s="11">
        <v>0</v>
      </c>
      <c r="F124" s="11">
        <v>15</v>
      </c>
      <c r="G124" s="11"/>
      <c r="H124" s="12">
        <v>3</v>
      </c>
      <c r="I124" s="12"/>
      <c r="J124" s="24">
        <v>20</v>
      </c>
      <c r="K124" s="24"/>
      <c r="L124" s="24"/>
      <c r="M124" s="43">
        <f>SUM(C124*15,F124*7.5,G124*7.5,H124*7.5,I124*7.5,J124*7.5,K124*100,L124*20)</f>
        <v>1590</v>
      </c>
      <c r="N124" s="13"/>
      <c r="O124" s="16"/>
      <c r="P124" s="15"/>
    </row>
    <row r="125" spans="1:16" ht="12.75" customHeight="1">
      <c r="A125" s="223"/>
      <c r="B125" s="10" t="s">
        <v>23</v>
      </c>
      <c r="C125" s="11">
        <v>38</v>
      </c>
      <c r="D125" s="11"/>
      <c r="E125" s="11">
        <v>1</v>
      </c>
      <c r="F125" s="11">
        <v>6</v>
      </c>
      <c r="G125" s="11"/>
      <c r="H125" s="12">
        <v>1</v>
      </c>
      <c r="I125" s="12"/>
      <c r="J125" s="24">
        <v>6</v>
      </c>
      <c r="K125" s="24"/>
      <c r="L125" s="24"/>
      <c r="M125" s="43">
        <f>SUM(C125*15,F125*7.5,G125*7.5,H125*7.5,I125*7.5,J125*7.5,K125*100,L125*20)</f>
        <v>667.5</v>
      </c>
      <c r="N125" s="13"/>
      <c r="O125" s="16"/>
      <c r="P125" s="15"/>
    </row>
    <row r="126" spans="1:16" ht="12.75" customHeight="1">
      <c r="A126" s="223"/>
      <c r="B126" s="17" t="s">
        <v>24</v>
      </c>
      <c r="C126" s="18">
        <f>SUM(C121:C125)</f>
        <v>619</v>
      </c>
      <c r="D126" s="18"/>
      <c r="E126" s="18">
        <f aca="true" t="shared" si="22" ref="E126:O126">SUM(E121:E125)</f>
        <v>34</v>
      </c>
      <c r="F126" s="18">
        <f t="shared" si="22"/>
        <v>77</v>
      </c>
      <c r="G126" s="18">
        <f t="shared" si="22"/>
        <v>0</v>
      </c>
      <c r="H126" s="18">
        <f t="shared" si="22"/>
        <v>37</v>
      </c>
      <c r="I126" s="18">
        <f t="shared" si="22"/>
        <v>29</v>
      </c>
      <c r="J126" s="18">
        <f t="shared" si="22"/>
        <v>46</v>
      </c>
      <c r="K126" s="18">
        <f t="shared" si="22"/>
        <v>3</v>
      </c>
      <c r="L126" s="18">
        <f t="shared" si="22"/>
        <v>2</v>
      </c>
      <c r="M126" s="44">
        <f t="shared" si="22"/>
        <v>11042.5</v>
      </c>
      <c r="N126" s="18">
        <f t="shared" si="22"/>
        <v>0</v>
      </c>
      <c r="O126" s="18">
        <f t="shared" si="22"/>
        <v>0</v>
      </c>
      <c r="P126" s="20">
        <f>SUM(M121:M125)-N126+O126</f>
        <v>11042.5</v>
      </c>
    </row>
    <row r="127" spans="1:16" ht="12.75" customHeight="1">
      <c r="A127" s="223">
        <v>42084</v>
      </c>
      <c r="B127" s="10" t="s">
        <v>19</v>
      </c>
      <c r="C127" s="11">
        <v>179</v>
      </c>
      <c r="D127" s="11"/>
      <c r="E127" s="11">
        <v>24</v>
      </c>
      <c r="F127" s="11">
        <v>13</v>
      </c>
      <c r="G127" s="11"/>
      <c r="H127" s="12">
        <v>9</v>
      </c>
      <c r="I127" s="12"/>
      <c r="J127" s="24">
        <v>24</v>
      </c>
      <c r="K127" s="24"/>
      <c r="L127" s="24"/>
      <c r="M127" s="43">
        <f>SUM(C127*15,F127*7.5,G127*7.5,H127*7.5,I127*7.5,J127*7.5,K127*100,L127*20)</f>
        <v>3030</v>
      </c>
      <c r="N127" s="46"/>
      <c r="O127"/>
      <c r="P127" s="15"/>
    </row>
    <row r="128" spans="1:16" ht="12.75" customHeight="1">
      <c r="A128" s="223"/>
      <c r="B128" s="10" t="s">
        <v>20</v>
      </c>
      <c r="C128" s="11">
        <v>286</v>
      </c>
      <c r="D128" s="11"/>
      <c r="E128" s="11">
        <v>1</v>
      </c>
      <c r="F128" s="11">
        <v>29</v>
      </c>
      <c r="G128" s="11">
        <v>8</v>
      </c>
      <c r="H128" s="12">
        <v>22</v>
      </c>
      <c r="I128" s="12"/>
      <c r="J128" s="24">
        <v>45</v>
      </c>
      <c r="K128" s="24">
        <v>3</v>
      </c>
      <c r="L128" s="24">
        <v>2</v>
      </c>
      <c r="M128" s="43">
        <f>SUM(C128*15,F128*7.5,G128*7.5,H128*7.5,I128*7.5,J128*7.5,K128*100,L128*20)</f>
        <v>5410</v>
      </c>
      <c r="N128" s="13"/>
      <c r="O128" s="16">
        <v>10</v>
      </c>
      <c r="P128" s="15"/>
    </row>
    <row r="129" spans="1:16" ht="12.75" customHeight="1">
      <c r="A129" s="223"/>
      <c r="B129" s="10" t="s">
        <v>21</v>
      </c>
      <c r="C129" s="11"/>
      <c r="D129" s="11"/>
      <c r="E129" s="11"/>
      <c r="F129" s="11"/>
      <c r="G129" s="11"/>
      <c r="H129" s="12"/>
      <c r="I129" s="12"/>
      <c r="J129" s="24"/>
      <c r="K129" s="24"/>
      <c r="L129" s="24"/>
      <c r="M129" s="43">
        <f>SUM(C129*15,F129*7.5,G129*7.5,H129*7.5,I129*7.5,J129*7.5,K129*100,L129*20)</f>
        <v>0</v>
      </c>
      <c r="N129" s="13"/>
      <c r="O129" s="16"/>
      <c r="P129" s="15"/>
    </row>
    <row r="130" spans="1:16" ht="12.75" customHeight="1">
      <c r="A130" s="223"/>
      <c r="B130" s="10" t="s">
        <v>22</v>
      </c>
      <c r="C130" s="11">
        <v>66</v>
      </c>
      <c r="D130" s="11"/>
      <c r="E130" s="11"/>
      <c r="F130" s="11">
        <v>13</v>
      </c>
      <c r="G130" s="11"/>
      <c r="H130" s="12">
        <v>3</v>
      </c>
      <c r="I130" s="12"/>
      <c r="J130" s="24">
        <v>15</v>
      </c>
      <c r="K130" s="24"/>
      <c r="L130" s="24"/>
      <c r="M130" s="43">
        <f>SUM(C130*15,F130*7.5,G130*7.5,H130*7.5,I130*7.5,J130*7.5,K130*100,L130*20)</f>
        <v>1222.5</v>
      </c>
      <c r="N130" s="13"/>
      <c r="O130" s="16"/>
      <c r="P130" s="15"/>
    </row>
    <row r="131" spans="1:16" ht="12.75" customHeight="1">
      <c r="A131" s="223"/>
      <c r="B131" s="10" t="s">
        <v>23</v>
      </c>
      <c r="C131" s="11">
        <v>16</v>
      </c>
      <c r="D131" s="11"/>
      <c r="E131" s="11">
        <v>3</v>
      </c>
      <c r="F131" s="11">
        <v>2</v>
      </c>
      <c r="G131" s="11"/>
      <c r="H131" s="12"/>
      <c r="I131" s="12">
        <v>5</v>
      </c>
      <c r="J131" s="24"/>
      <c r="K131" s="24"/>
      <c r="L131" s="24"/>
      <c r="M131" s="43">
        <f>SUM(C131*15,F131*7.5,G131*7.5,H131*7.5,I131*7.5,J131*7.5,K131*100,L131*20)</f>
        <v>292.5</v>
      </c>
      <c r="N131" s="13"/>
      <c r="O131" s="16"/>
      <c r="P131" s="15"/>
    </row>
    <row r="132" spans="1:16" ht="12.75" customHeight="1">
      <c r="A132" s="223"/>
      <c r="B132" s="17" t="s">
        <v>24</v>
      </c>
      <c r="C132" s="18">
        <f>SUM(C127:C131)</f>
        <v>547</v>
      </c>
      <c r="D132" s="18"/>
      <c r="E132" s="18">
        <f aca="true" t="shared" si="23" ref="E132:O132">SUM(E127:E131)</f>
        <v>28</v>
      </c>
      <c r="F132" s="18">
        <f t="shared" si="23"/>
        <v>57</v>
      </c>
      <c r="G132" s="18">
        <f t="shared" si="23"/>
        <v>8</v>
      </c>
      <c r="H132" s="18">
        <f t="shared" si="23"/>
        <v>34</v>
      </c>
      <c r="I132" s="18">
        <f t="shared" si="23"/>
        <v>5</v>
      </c>
      <c r="J132" s="18">
        <f t="shared" si="23"/>
        <v>84</v>
      </c>
      <c r="K132" s="18">
        <f t="shared" si="23"/>
        <v>3</v>
      </c>
      <c r="L132" s="18">
        <f t="shared" si="23"/>
        <v>2</v>
      </c>
      <c r="M132" s="44">
        <f t="shared" si="23"/>
        <v>9955</v>
      </c>
      <c r="N132" s="18">
        <f t="shared" si="23"/>
        <v>0</v>
      </c>
      <c r="O132" s="18">
        <f t="shared" si="23"/>
        <v>10</v>
      </c>
      <c r="P132" s="20">
        <f>SUM(M127:M131)-N132+O132</f>
        <v>9965</v>
      </c>
    </row>
    <row r="133" spans="1:16" ht="12.75" customHeight="1">
      <c r="A133" s="223">
        <v>42085</v>
      </c>
      <c r="B133" s="10" t="s">
        <v>19</v>
      </c>
      <c r="C133" s="11">
        <v>114</v>
      </c>
      <c r="D133" s="11"/>
      <c r="E133" s="11">
        <v>1</v>
      </c>
      <c r="F133" s="11">
        <v>15</v>
      </c>
      <c r="G133" s="11">
        <v>1</v>
      </c>
      <c r="H133" s="12">
        <v>1</v>
      </c>
      <c r="I133" s="12"/>
      <c r="J133" s="24">
        <v>10</v>
      </c>
      <c r="K133" s="24"/>
      <c r="L133" s="24"/>
      <c r="M133" s="43">
        <f>SUM(C133*15,F133*7.5,G133*7.5,H133*7.5,I133*7.5,J133*7.5,K133*100,L133*20)</f>
        <v>1912.5</v>
      </c>
      <c r="N133" s="46"/>
      <c r="O133"/>
      <c r="P133" s="15"/>
    </row>
    <row r="134" spans="1:16" ht="12.75" customHeight="1">
      <c r="A134" s="223"/>
      <c r="B134" s="10" t="s">
        <v>20</v>
      </c>
      <c r="C134" s="11">
        <v>353</v>
      </c>
      <c r="D134" s="11"/>
      <c r="E134" s="11">
        <v>11</v>
      </c>
      <c r="F134" s="11">
        <v>88</v>
      </c>
      <c r="G134" s="11">
        <v>1</v>
      </c>
      <c r="H134" s="12">
        <v>14</v>
      </c>
      <c r="I134" s="12"/>
      <c r="J134" s="24">
        <v>45</v>
      </c>
      <c r="K134" s="24">
        <v>5</v>
      </c>
      <c r="L134" s="24">
        <v>2</v>
      </c>
      <c r="M134" s="43">
        <f>SUM(C134*15,F134*7.5,G134*7.5,H134*7.5,I134*7.5,J134*7.5,K134*100,L134*20)</f>
        <v>6945</v>
      </c>
      <c r="N134" s="13"/>
      <c r="O134" s="16"/>
      <c r="P134" s="15"/>
    </row>
    <row r="135" spans="1:16" ht="12.75" customHeight="1">
      <c r="A135" s="223"/>
      <c r="B135" s="10" t="s">
        <v>21</v>
      </c>
      <c r="C135" s="11"/>
      <c r="D135" s="11"/>
      <c r="E135" s="11"/>
      <c r="F135" s="11"/>
      <c r="G135" s="11"/>
      <c r="H135" s="12"/>
      <c r="I135" s="12"/>
      <c r="J135" s="24"/>
      <c r="K135" s="24"/>
      <c r="L135" s="24"/>
      <c r="M135" s="43">
        <f>SUM(C135*15,F135*7.5,G135*7.5,H135*7.5,I135*7.5,J135*7.5,K135*100,L135*20)</f>
        <v>0</v>
      </c>
      <c r="N135" s="13"/>
      <c r="O135" s="16"/>
      <c r="P135" s="15"/>
    </row>
    <row r="136" spans="1:16" ht="12.75" customHeight="1">
      <c r="A136" s="223"/>
      <c r="B136" s="10" t="s">
        <v>22</v>
      </c>
      <c r="C136" s="11">
        <v>82</v>
      </c>
      <c r="D136" s="11"/>
      <c r="E136" s="11">
        <v>1</v>
      </c>
      <c r="F136" s="11">
        <v>11</v>
      </c>
      <c r="G136" s="11"/>
      <c r="H136" s="12">
        <v>3</v>
      </c>
      <c r="I136" s="12"/>
      <c r="J136" s="24">
        <v>9</v>
      </c>
      <c r="K136" s="24"/>
      <c r="L136" s="24"/>
      <c r="M136" s="43">
        <f>SUM(C136*15,F136*7.5,G136*7.5,H136*7.5,I136*7.5,J136*7.5,K136*100,L136*20)</f>
        <v>1402.5</v>
      </c>
      <c r="N136" s="13"/>
      <c r="O136" s="16"/>
      <c r="P136" s="15"/>
    </row>
    <row r="137" spans="1:16" ht="12.75" customHeight="1">
      <c r="A137" s="223"/>
      <c r="B137" s="10" t="s">
        <v>23</v>
      </c>
      <c r="C137" s="11">
        <v>42</v>
      </c>
      <c r="D137" s="11"/>
      <c r="E137" s="11">
        <v>3</v>
      </c>
      <c r="F137" s="11">
        <v>1</v>
      </c>
      <c r="G137" s="11"/>
      <c r="H137" s="12">
        <v>1</v>
      </c>
      <c r="I137" s="12"/>
      <c r="J137" s="24">
        <v>8</v>
      </c>
      <c r="K137" s="24"/>
      <c r="L137" s="24"/>
      <c r="M137" s="43">
        <f>SUM(C137*15,F137*7.5,G137*7.5,H137*7.5,I137*7.5,J137*7.5,K137*100,L137*20)</f>
        <v>705</v>
      </c>
      <c r="N137" s="13"/>
      <c r="O137" s="16"/>
      <c r="P137" s="15"/>
    </row>
    <row r="138" spans="1:16" ht="12.75" customHeight="1">
      <c r="A138" s="223"/>
      <c r="B138" s="17" t="s">
        <v>24</v>
      </c>
      <c r="C138" s="18">
        <f>SUM(C133:C137)</f>
        <v>591</v>
      </c>
      <c r="D138" s="18"/>
      <c r="E138" s="18">
        <f aca="true" t="shared" si="24" ref="E138:O138">SUM(E133:E137)</f>
        <v>16</v>
      </c>
      <c r="F138" s="18">
        <f t="shared" si="24"/>
        <v>115</v>
      </c>
      <c r="G138" s="18">
        <f t="shared" si="24"/>
        <v>2</v>
      </c>
      <c r="H138" s="18">
        <f t="shared" si="24"/>
        <v>19</v>
      </c>
      <c r="I138" s="18">
        <f t="shared" si="24"/>
        <v>0</v>
      </c>
      <c r="J138" s="18">
        <f t="shared" si="24"/>
        <v>72</v>
      </c>
      <c r="K138" s="18">
        <f t="shared" si="24"/>
        <v>5</v>
      </c>
      <c r="L138" s="18">
        <f t="shared" si="24"/>
        <v>2</v>
      </c>
      <c r="M138" s="44">
        <f t="shared" si="24"/>
        <v>10965</v>
      </c>
      <c r="N138" s="18">
        <f t="shared" si="24"/>
        <v>0</v>
      </c>
      <c r="O138" s="18">
        <f t="shared" si="24"/>
        <v>0</v>
      </c>
      <c r="P138" s="20">
        <f>SUM(M133:M137)-N138+O138</f>
        <v>10965</v>
      </c>
    </row>
    <row r="139" spans="1:16" ht="12.75" customHeight="1">
      <c r="A139" s="223">
        <v>42086</v>
      </c>
      <c r="B139" s="10" t="s">
        <v>19</v>
      </c>
      <c r="C139" s="11">
        <v>92</v>
      </c>
      <c r="D139" s="11"/>
      <c r="E139" s="11">
        <v>28</v>
      </c>
      <c r="F139" s="11">
        <v>19</v>
      </c>
      <c r="G139" s="11">
        <v>1</v>
      </c>
      <c r="H139" s="12">
        <v>3</v>
      </c>
      <c r="I139" s="12"/>
      <c r="J139" s="24"/>
      <c r="K139" s="24"/>
      <c r="L139" s="24"/>
      <c r="M139" s="43">
        <f>SUM(C139*15,F139*7.5,G139*7.5,H139*7.5,I139*7.5,J139*7.5,K139*100,L139*20)</f>
        <v>1552.5</v>
      </c>
      <c r="N139" s="46"/>
      <c r="O139"/>
      <c r="P139" s="15"/>
    </row>
    <row r="140" spans="1:16" ht="12.75" customHeight="1">
      <c r="A140" s="223"/>
      <c r="B140" s="10" t="s">
        <v>20</v>
      </c>
      <c r="C140" s="11">
        <v>220</v>
      </c>
      <c r="D140" s="11"/>
      <c r="E140" s="11">
        <v>0</v>
      </c>
      <c r="F140" s="11">
        <v>34</v>
      </c>
      <c r="G140" s="11"/>
      <c r="H140" s="12">
        <v>11</v>
      </c>
      <c r="I140" s="12"/>
      <c r="J140" s="24">
        <v>30</v>
      </c>
      <c r="K140" s="24">
        <v>1</v>
      </c>
      <c r="L140" s="24">
        <v>1</v>
      </c>
      <c r="M140" s="43">
        <f>SUM(C140*15,F140*7.5,G140*7.5,H140*7.5,I140*7.5,J140*7.5,K140*100,L140*20)</f>
        <v>3982.5</v>
      </c>
      <c r="N140" s="13">
        <v>7.5</v>
      </c>
      <c r="O140" s="16"/>
      <c r="P140" s="15"/>
    </row>
    <row r="141" spans="1:16" ht="12.75" customHeight="1">
      <c r="A141" s="223"/>
      <c r="B141" s="10" t="s">
        <v>21</v>
      </c>
      <c r="C141" s="11">
        <v>265</v>
      </c>
      <c r="D141" s="11"/>
      <c r="E141" s="11">
        <v>26</v>
      </c>
      <c r="F141" s="11">
        <v>39</v>
      </c>
      <c r="G141" s="11">
        <v>7</v>
      </c>
      <c r="H141" s="12">
        <v>6</v>
      </c>
      <c r="I141" s="12"/>
      <c r="J141" s="24">
        <v>52</v>
      </c>
      <c r="K141" s="24"/>
      <c r="L141" s="24"/>
      <c r="M141" s="43">
        <f>SUM(C141*15,F141*7.5,G141*7.5,H141*7.5,I141*7.5,J141*7.5,K141*100,L141*20)</f>
        <v>4755</v>
      </c>
      <c r="N141" s="13"/>
      <c r="O141" s="16"/>
      <c r="P141" s="15"/>
    </row>
    <row r="142" spans="1:16" ht="12.75" customHeight="1">
      <c r="A142" s="223"/>
      <c r="B142" s="10" t="s">
        <v>22</v>
      </c>
      <c r="C142" s="11">
        <v>84</v>
      </c>
      <c r="D142" s="11"/>
      <c r="E142" s="11">
        <v>4</v>
      </c>
      <c r="F142" s="11">
        <v>15</v>
      </c>
      <c r="G142" s="11"/>
      <c r="H142" s="12">
        <v>6</v>
      </c>
      <c r="I142" s="12">
        <v>1</v>
      </c>
      <c r="J142" s="24">
        <v>16</v>
      </c>
      <c r="K142" s="24"/>
      <c r="L142" s="24"/>
      <c r="M142" s="43">
        <f>SUM(C142*15,F142*7.5,G142*7.5,H142*7.5,I142*7.5,J142*7.5,K142*100,L142*20)</f>
        <v>1545</v>
      </c>
      <c r="N142" s="13"/>
      <c r="O142" s="16"/>
      <c r="P142" s="15"/>
    </row>
    <row r="143" spans="1:16" ht="12.75" customHeight="1">
      <c r="A143" s="223"/>
      <c r="B143" s="10" t="s">
        <v>23</v>
      </c>
      <c r="C143" s="11">
        <v>47</v>
      </c>
      <c r="D143" s="11"/>
      <c r="E143" s="11">
        <v>1</v>
      </c>
      <c r="F143" s="11">
        <v>2</v>
      </c>
      <c r="G143" s="11"/>
      <c r="H143" s="12">
        <v>2</v>
      </c>
      <c r="I143" s="12"/>
      <c r="J143" s="24">
        <v>2</v>
      </c>
      <c r="K143" s="24"/>
      <c r="L143" s="24"/>
      <c r="M143" s="43">
        <f>SUM(C143*15,F143*7.5,G143*7.5,H143*7.5,I143*7.5,J143*7.5,K143*100,L143*20)</f>
        <v>750</v>
      </c>
      <c r="N143" s="13"/>
      <c r="O143" s="16"/>
      <c r="P143" s="15"/>
    </row>
    <row r="144" spans="1:16" ht="12.75" customHeight="1">
      <c r="A144" s="223"/>
      <c r="B144" s="17" t="s">
        <v>24</v>
      </c>
      <c r="C144" s="18">
        <f>SUM(C139:C143)</f>
        <v>708</v>
      </c>
      <c r="D144" s="18"/>
      <c r="E144" s="18">
        <f aca="true" t="shared" si="25" ref="E144:O144">SUM(E139:E143)</f>
        <v>59</v>
      </c>
      <c r="F144" s="18">
        <f t="shared" si="25"/>
        <v>109</v>
      </c>
      <c r="G144" s="18">
        <f t="shared" si="25"/>
        <v>8</v>
      </c>
      <c r="H144" s="18">
        <f t="shared" si="25"/>
        <v>28</v>
      </c>
      <c r="I144" s="18">
        <f t="shared" si="25"/>
        <v>1</v>
      </c>
      <c r="J144" s="18">
        <f t="shared" si="25"/>
        <v>100</v>
      </c>
      <c r="K144" s="18">
        <f t="shared" si="25"/>
        <v>1</v>
      </c>
      <c r="L144" s="18">
        <f t="shared" si="25"/>
        <v>1</v>
      </c>
      <c r="M144" s="44">
        <f t="shared" si="25"/>
        <v>12585</v>
      </c>
      <c r="N144" s="18">
        <f t="shared" si="25"/>
        <v>7.5</v>
      </c>
      <c r="O144" s="18">
        <f t="shared" si="25"/>
        <v>0</v>
      </c>
      <c r="P144" s="20">
        <f>SUM(M139:M143)-N144+O144</f>
        <v>12577.5</v>
      </c>
    </row>
    <row r="145" spans="1:16" ht="12.75" customHeight="1">
      <c r="A145" s="223">
        <v>42087</v>
      </c>
      <c r="B145" s="10" t="s">
        <v>19</v>
      </c>
      <c r="C145" s="11">
        <v>141</v>
      </c>
      <c r="D145" s="11"/>
      <c r="E145" s="11">
        <v>26</v>
      </c>
      <c r="F145" s="11">
        <v>26</v>
      </c>
      <c r="G145" s="11">
        <v>4</v>
      </c>
      <c r="H145" s="12">
        <v>7</v>
      </c>
      <c r="I145" s="12"/>
      <c r="J145" s="24">
        <v>16</v>
      </c>
      <c r="K145" s="24">
        <v>3</v>
      </c>
      <c r="L145" s="24">
        <v>2</v>
      </c>
      <c r="M145" s="43">
        <f>SUM(C145*15,F145*7.5,G145*7.5,H145*7.5,I145*7.5,J145*7.5,K145*100,L145*20)</f>
        <v>2852.5</v>
      </c>
      <c r="N145" s="46"/>
      <c r="O145"/>
      <c r="P145" s="15"/>
    </row>
    <row r="146" spans="1:16" ht="12.75" customHeight="1">
      <c r="A146" s="223"/>
      <c r="B146" s="10" t="s">
        <v>20</v>
      </c>
      <c r="C146" s="11">
        <v>115</v>
      </c>
      <c r="D146" s="11"/>
      <c r="E146" s="11">
        <v>7</v>
      </c>
      <c r="F146" s="11">
        <v>28</v>
      </c>
      <c r="G146" s="11"/>
      <c r="H146" s="12">
        <v>2</v>
      </c>
      <c r="I146" s="12"/>
      <c r="J146" s="24">
        <v>19</v>
      </c>
      <c r="K146" s="24">
        <v>2</v>
      </c>
      <c r="L146" s="24">
        <v>1</v>
      </c>
      <c r="M146" s="43">
        <f>SUM(C146*15,F146*7.5,G146*7.5,H146*7.5,I146*7.5,J146*7.5,K146*100,L146*20)</f>
        <v>2312.5</v>
      </c>
      <c r="N146" s="13">
        <v>15</v>
      </c>
      <c r="O146" s="16"/>
      <c r="P146" s="15"/>
    </row>
    <row r="147" spans="1:16" ht="12.75" customHeight="1">
      <c r="A147" s="223"/>
      <c r="B147" s="10" t="s">
        <v>21</v>
      </c>
      <c r="C147" s="11">
        <v>154</v>
      </c>
      <c r="D147" s="11"/>
      <c r="E147" s="11"/>
      <c r="F147" s="11">
        <v>32</v>
      </c>
      <c r="G147" s="11">
        <v>2</v>
      </c>
      <c r="H147" s="12"/>
      <c r="I147" s="12"/>
      <c r="J147" s="24">
        <v>17</v>
      </c>
      <c r="K147" s="24"/>
      <c r="L147" s="24"/>
      <c r="M147" s="43">
        <f>SUM(C147*15,F147*7.5,G147*7.5,H147*7.5,I147*7.5,J147*7.5,K147*100,L147*20)</f>
        <v>2692.5</v>
      </c>
      <c r="N147" s="13"/>
      <c r="O147" s="16"/>
      <c r="P147" s="15"/>
    </row>
    <row r="148" spans="1:16" ht="12.75" customHeight="1">
      <c r="A148" s="223"/>
      <c r="B148" s="10" t="s">
        <v>22</v>
      </c>
      <c r="C148" s="11">
        <v>68</v>
      </c>
      <c r="D148" s="11"/>
      <c r="E148" s="11">
        <v>0</v>
      </c>
      <c r="F148" s="11">
        <v>20</v>
      </c>
      <c r="G148" s="11">
        <v>1</v>
      </c>
      <c r="H148" s="12">
        <v>5</v>
      </c>
      <c r="I148" s="12"/>
      <c r="J148" s="24">
        <v>18</v>
      </c>
      <c r="K148" s="24"/>
      <c r="L148" s="24"/>
      <c r="M148" s="43">
        <f>SUM(C148*15,F148*7.5,G148*7.5,H148*7.5,I148*7.5,J148*7.5,K148*100,L148*20)</f>
        <v>1350</v>
      </c>
      <c r="N148" s="13"/>
      <c r="O148" s="16"/>
      <c r="P148" s="15"/>
    </row>
    <row r="149" spans="1:16" ht="12.75" customHeight="1">
      <c r="A149" s="223"/>
      <c r="B149" s="10" t="s">
        <v>23</v>
      </c>
      <c r="C149" s="11">
        <v>31</v>
      </c>
      <c r="D149" s="11"/>
      <c r="E149" s="11">
        <v>1</v>
      </c>
      <c r="F149" s="11">
        <v>1</v>
      </c>
      <c r="G149" s="11"/>
      <c r="H149" s="12">
        <v>2</v>
      </c>
      <c r="I149" s="12"/>
      <c r="J149" s="24">
        <v>3</v>
      </c>
      <c r="K149" s="24"/>
      <c r="L149" s="24"/>
      <c r="M149" s="43">
        <f>SUM(C149*15,F149*7.5,G149*7.5,H149*7.5,I149*7.5,J149*7.5,K149*100,L149*20)</f>
        <v>510</v>
      </c>
      <c r="N149" s="13"/>
      <c r="O149" s="16"/>
      <c r="P149" s="15"/>
    </row>
    <row r="150" spans="1:16" ht="12.75" customHeight="1">
      <c r="A150" s="223"/>
      <c r="B150" s="17" t="s">
        <v>24</v>
      </c>
      <c r="C150" s="18">
        <f>SUM(C145:C149)</f>
        <v>509</v>
      </c>
      <c r="D150" s="18"/>
      <c r="E150" s="18">
        <f aca="true" t="shared" si="26" ref="E150:O150">SUM(E145:E149)</f>
        <v>34</v>
      </c>
      <c r="F150" s="18">
        <f t="shared" si="26"/>
        <v>107</v>
      </c>
      <c r="G150" s="18">
        <f t="shared" si="26"/>
        <v>7</v>
      </c>
      <c r="H150" s="18">
        <f t="shared" si="26"/>
        <v>16</v>
      </c>
      <c r="I150" s="18">
        <f t="shared" si="26"/>
        <v>0</v>
      </c>
      <c r="J150" s="18">
        <f t="shared" si="26"/>
        <v>73</v>
      </c>
      <c r="K150" s="18">
        <f t="shared" si="26"/>
        <v>5</v>
      </c>
      <c r="L150" s="18">
        <f t="shared" si="26"/>
        <v>3</v>
      </c>
      <c r="M150" s="44">
        <f t="shared" si="26"/>
        <v>9717.5</v>
      </c>
      <c r="N150" s="18">
        <f t="shared" si="26"/>
        <v>15</v>
      </c>
      <c r="O150" s="18">
        <f t="shared" si="26"/>
        <v>0</v>
      </c>
      <c r="P150" s="20">
        <f>SUM(M145:M149)-N150+O150</f>
        <v>9702.5</v>
      </c>
    </row>
    <row r="151" spans="1:16" ht="12.75" customHeight="1">
      <c r="A151" s="223">
        <v>42819</v>
      </c>
      <c r="B151" s="10" t="s">
        <v>19</v>
      </c>
      <c r="C151" s="11">
        <v>339</v>
      </c>
      <c r="D151" s="11"/>
      <c r="E151" s="11">
        <v>11</v>
      </c>
      <c r="F151" s="11">
        <v>70</v>
      </c>
      <c r="G151" s="11">
        <v>5</v>
      </c>
      <c r="H151" s="12">
        <v>49</v>
      </c>
      <c r="I151" s="12"/>
      <c r="J151" s="24">
        <v>52</v>
      </c>
      <c r="K151" s="24">
        <v>6</v>
      </c>
      <c r="L151" s="24">
        <v>9</v>
      </c>
      <c r="M151" s="43">
        <f>SUM(C151*15,F151*7.5,G151*7.5,H151*7.5,I151*7.5,J151*7.5,K151*100,L151*20)</f>
        <v>7185</v>
      </c>
      <c r="N151" s="46"/>
      <c r="O151"/>
      <c r="P151" s="15"/>
    </row>
    <row r="152" spans="1:16" ht="12.75" customHeight="1">
      <c r="A152" s="223"/>
      <c r="B152" s="10" t="s">
        <v>20</v>
      </c>
      <c r="C152" s="11">
        <v>408</v>
      </c>
      <c r="D152" s="11"/>
      <c r="E152" s="11">
        <v>7</v>
      </c>
      <c r="F152" s="11">
        <v>74</v>
      </c>
      <c r="G152" s="11">
        <v>4</v>
      </c>
      <c r="H152" s="12">
        <v>34</v>
      </c>
      <c r="I152" s="12"/>
      <c r="J152" s="24">
        <v>66</v>
      </c>
      <c r="K152" s="24">
        <v>8</v>
      </c>
      <c r="L152" s="24">
        <v>8</v>
      </c>
      <c r="M152" s="43">
        <f>SUM(C152*15,F152*7.5,G152*7.5,H152*7.5,I152*7.5,J152*7.5,K152*100,L152*20)</f>
        <v>8415</v>
      </c>
      <c r="N152" s="13"/>
      <c r="O152" s="16">
        <v>5</v>
      </c>
      <c r="P152" s="15"/>
    </row>
    <row r="153" spans="1:16" ht="12.75" customHeight="1">
      <c r="A153" s="223"/>
      <c r="B153" s="10" t="s">
        <v>21</v>
      </c>
      <c r="C153" s="11">
        <v>327</v>
      </c>
      <c r="D153" s="11"/>
      <c r="E153" s="11">
        <v>3</v>
      </c>
      <c r="F153" s="11">
        <v>50</v>
      </c>
      <c r="G153" s="11">
        <v>7</v>
      </c>
      <c r="H153" s="12">
        <v>39</v>
      </c>
      <c r="I153" s="12"/>
      <c r="J153" s="24">
        <v>72</v>
      </c>
      <c r="K153" s="24"/>
      <c r="L153" s="24"/>
      <c r="M153" s="43">
        <f>SUM(C153*15,F153*7.5,G153*7.5,H153*7.5,I153*7.5,J153*7.5,K153*100,L153*20)</f>
        <v>6165</v>
      </c>
      <c r="N153" s="13"/>
      <c r="O153" s="16"/>
      <c r="P153" s="15"/>
    </row>
    <row r="154" spans="1:16" ht="12.75" customHeight="1">
      <c r="A154" s="223"/>
      <c r="B154" s="10" t="s">
        <v>22</v>
      </c>
      <c r="C154" s="11">
        <v>178</v>
      </c>
      <c r="D154" s="11"/>
      <c r="E154" s="11">
        <v>0</v>
      </c>
      <c r="F154" s="11">
        <v>43</v>
      </c>
      <c r="G154" s="11">
        <v>1</v>
      </c>
      <c r="H154" s="12">
        <v>12</v>
      </c>
      <c r="I154" s="12"/>
      <c r="J154" s="24">
        <v>34</v>
      </c>
      <c r="K154" s="24"/>
      <c r="L154" s="24"/>
      <c r="M154" s="43">
        <f>SUM(C154*15,F154*7.5,G154*7.5,H154*7.5,I154*7.5,J154*7.5,K154*100,L154*20)</f>
        <v>3345</v>
      </c>
      <c r="N154" s="13"/>
      <c r="O154" s="16"/>
      <c r="P154" s="15"/>
    </row>
    <row r="155" spans="1:16" ht="12.75" customHeight="1">
      <c r="A155" s="223"/>
      <c r="B155" s="10" t="s">
        <v>23</v>
      </c>
      <c r="C155" s="11">
        <v>55</v>
      </c>
      <c r="D155" s="11"/>
      <c r="E155" s="11">
        <v>0</v>
      </c>
      <c r="F155" s="11">
        <v>8</v>
      </c>
      <c r="G155" s="11"/>
      <c r="H155" s="12">
        <v>1</v>
      </c>
      <c r="I155" s="12"/>
      <c r="J155" s="24">
        <v>17</v>
      </c>
      <c r="K155" s="24"/>
      <c r="L155" s="24"/>
      <c r="M155" s="43">
        <f>SUM(C155*15,F155*7.5,G155*7.5,H155*7.5,I155*7.5,J155*7.5,K155*100,L155*20)</f>
        <v>1020</v>
      </c>
      <c r="N155" s="13"/>
      <c r="O155" s="16"/>
      <c r="P155" s="15"/>
    </row>
    <row r="156" spans="1:16" ht="12.75" customHeight="1">
      <c r="A156" s="223"/>
      <c r="B156" s="17" t="s">
        <v>24</v>
      </c>
      <c r="C156" s="18">
        <f>SUM(C151:C155)</f>
        <v>1307</v>
      </c>
      <c r="D156" s="18"/>
      <c r="E156" s="18">
        <f aca="true" t="shared" si="27" ref="E156:O156">SUM(E151:E155)</f>
        <v>21</v>
      </c>
      <c r="F156" s="18">
        <f t="shared" si="27"/>
        <v>245</v>
      </c>
      <c r="G156" s="18">
        <f t="shared" si="27"/>
        <v>17</v>
      </c>
      <c r="H156" s="18">
        <f t="shared" si="27"/>
        <v>135</v>
      </c>
      <c r="I156" s="18">
        <f t="shared" si="27"/>
        <v>0</v>
      </c>
      <c r="J156" s="18">
        <f t="shared" si="27"/>
        <v>241</v>
      </c>
      <c r="K156" s="18">
        <f t="shared" si="27"/>
        <v>14</v>
      </c>
      <c r="L156" s="18">
        <f t="shared" si="27"/>
        <v>17</v>
      </c>
      <c r="M156" s="44">
        <f t="shared" si="27"/>
        <v>26130</v>
      </c>
      <c r="N156" s="18">
        <f t="shared" si="27"/>
        <v>0</v>
      </c>
      <c r="O156" s="18">
        <f t="shared" si="27"/>
        <v>5</v>
      </c>
      <c r="P156" s="20">
        <f>SUM(M151:M155)-N156+O156</f>
        <v>26135</v>
      </c>
    </row>
    <row r="157" spans="1:16" ht="12.75" customHeight="1">
      <c r="A157" s="223">
        <v>42089</v>
      </c>
      <c r="B157" s="10" t="s">
        <v>19</v>
      </c>
      <c r="C157" s="11">
        <v>194</v>
      </c>
      <c r="D157" s="11"/>
      <c r="E157" s="11">
        <v>3</v>
      </c>
      <c r="F157" s="11">
        <v>47</v>
      </c>
      <c r="G157" s="11">
        <v>1</v>
      </c>
      <c r="H157" s="12">
        <v>25</v>
      </c>
      <c r="I157" s="12"/>
      <c r="J157" s="24">
        <v>29</v>
      </c>
      <c r="K157" s="24">
        <v>7</v>
      </c>
      <c r="L157" s="24">
        <v>7</v>
      </c>
      <c r="M157" s="43">
        <f>SUM(C157*15,F157*7.5,G157*7.5,H157*7.5,I157*7.5,J157*7.5,K157*100,L157*20)</f>
        <v>4515</v>
      </c>
      <c r="N157" s="46"/>
      <c r="O157">
        <v>3</v>
      </c>
      <c r="P157" s="15"/>
    </row>
    <row r="158" spans="1:16" ht="12.75" customHeight="1">
      <c r="A158" s="223"/>
      <c r="B158" s="10" t="s">
        <v>20</v>
      </c>
      <c r="C158" s="11">
        <v>530</v>
      </c>
      <c r="D158" s="11"/>
      <c r="E158" s="11">
        <v>4</v>
      </c>
      <c r="F158" s="11">
        <v>76</v>
      </c>
      <c r="G158" s="11">
        <v>8</v>
      </c>
      <c r="H158" s="12">
        <v>32</v>
      </c>
      <c r="I158" s="12"/>
      <c r="J158" s="24">
        <v>84</v>
      </c>
      <c r="K158" s="24">
        <v>3</v>
      </c>
      <c r="L158" s="24">
        <v>3</v>
      </c>
      <c r="M158" s="43">
        <f>SUM(C158*15,F158*7.5,G158*7.5,H158*7.5,I158*7.5,J158*7.5,K158*100,L158*20)</f>
        <v>9810</v>
      </c>
      <c r="N158" s="13">
        <v>3.5</v>
      </c>
      <c r="O158" s="16"/>
      <c r="P158" s="15"/>
    </row>
    <row r="159" spans="1:16" ht="12.75" customHeight="1">
      <c r="A159" s="223"/>
      <c r="B159" s="10" t="s">
        <v>21</v>
      </c>
      <c r="C159" s="11">
        <v>465</v>
      </c>
      <c r="D159" s="11"/>
      <c r="E159" s="11">
        <v>30</v>
      </c>
      <c r="F159" s="11">
        <v>81</v>
      </c>
      <c r="G159" s="11">
        <v>6</v>
      </c>
      <c r="H159" s="12">
        <v>66</v>
      </c>
      <c r="I159" s="12"/>
      <c r="J159" s="24">
        <v>126</v>
      </c>
      <c r="K159" s="24"/>
      <c r="L159" s="24"/>
      <c r="M159" s="43">
        <f>SUM(C159*15,F159*7.5,G159*7.5,H159*7.5,I159*7.5,J159*7.5,K159*100,L159*20)</f>
        <v>9067.5</v>
      </c>
      <c r="N159" s="13">
        <v>30</v>
      </c>
      <c r="O159" s="16"/>
      <c r="P159" s="15"/>
    </row>
    <row r="160" spans="1:16" ht="12.75" customHeight="1">
      <c r="A160" s="223"/>
      <c r="B160" s="10" t="s">
        <v>22</v>
      </c>
      <c r="C160" s="11">
        <v>253</v>
      </c>
      <c r="D160" s="11"/>
      <c r="E160" s="11">
        <v>3</v>
      </c>
      <c r="F160" s="11">
        <v>41</v>
      </c>
      <c r="G160" s="11">
        <v>2</v>
      </c>
      <c r="H160" s="12">
        <v>26</v>
      </c>
      <c r="I160" s="12"/>
      <c r="J160" s="24">
        <v>53</v>
      </c>
      <c r="K160" s="24"/>
      <c r="L160" s="24"/>
      <c r="M160" s="43">
        <f>SUM(C160*15,F160*7.5,G160*7.5,H160*7.5,I160*7.5,J160*7.5,K160*100,L160*20)</f>
        <v>4710</v>
      </c>
      <c r="N160" s="13">
        <v>15</v>
      </c>
      <c r="O160" s="16"/>
      <c r="P160" s="15"/>
    </row>
    <row r="161" spans="1:16" ht="12.75" customHeight="1">
      <c r="A161" s="223"/>
      <c r="B161" s="10" t="s">
        <v>23</v>
      </c>
      <c r="C161" s="11">
        <v>57</v>
      </c>
      <c r="D161" s="11"/>
      <c r="E161" s="11">
        <v>2</v>
      </c>
      <c r="F161" s="11">
        <v>6</v>
      </c>
      <c r="G161" s="11"/>
      <c r="H161" s="12">
        <v>2</v>
      </c>
      <c r="I161" s="12"/>
      <c r="J161" s="24">
        <v>16</v>
      </c>
      <c r="K161" s="24"/>
      <c r="L161" s="24"/>
      <c r="M161" s="43">
        <f>SUM(C161*15,F161*7.5,G161*7.5,H161*7.5,I161*7.5,J161*7.5,K161*100,L161*20)</f>
        <v>1035</v>
      </c>
      <c r="N161" s="13"/>
      <c r="O161" s="16"/>
      <c r="P161" s="15"/>
    </row>
    <row r="162" spans="1:16" ht="12.75" customHeight="1">
      <c r="A162" s="223"/>
      <c r="B162" s="17" t="s">
        <v>24</v>
      </c>
      <c r="C162" s="18">
        <f>SUM(C157:C161)</f>
        <v>1499</v>
      </c>
      <c r="D162" s="18"/>
      <c r="E162" s="18">
        <f aca="true" t="shared" si="28" ref="E162:O162">SUM(E157:E161)</f>
        <v>42</v>
      </c>
      <c r="F162" s="18">
        <f t="shared" si="28"/>
        <v>251</v>
      </c>
      <c r="G162" s="18">
        <f t="shared" si="28"/>
        <v>17</v>
      </c>
      <c r="H162" s="18">
        <f t="shared" si="28"/>
        <v>151</v>
      </c>
      <c r="I162" s="18">
        <f t="shared" si="28"/>
        <v>0</v>
      </c>
      <c r="J162" s="18">
        <f t="shared" si="28"/>
        <v>308</v>
      </c>
      <c r="K162" s="18">
        <f t="shared" si="28"/>
        <v>10</v>
      </c>
      <c r="L162" s="18">
        <f t="shared" si="28"/>
        <v>10</v>
      </c>
      <c r="M162" s="44">
        <f t="shared" si="28"/>
        <v>29137.5</v>
      </c>
      <c r="N162" s="18">
        <f t="shared" si="28"/>
        <v>48.5</v>
      </c>
      <c r="O162" s="18">
        <f t="shared" si="28"/>
        <v>3</v>
      </c>
      <c r="P162" s="20">
        <f>SUM(M157:M161)-N162+O162</f>
        <v>29092</v>
      </c>
    </row>
    <row r="163" spans="1:16" ht="12.75" customHeight="1">
      <c r="A163" s="224" t="s">
        <v>25</v>
      </c>
      <c r="B163" s="224">
        <v>920</v>
      </c>
      <c r="C163" s="21">
        <f>SUM(C126,,C132,C138,C144,C150,C156,C162)</f>
        <v>5780</v>
      </c>
      <c r="D163" s="21"/>
      <c r="E163" s="21">
        <f aca="true" t="shared" si="29" ref="E163:J163">SUM(E126,E132,E138,E144,E150,E156,E162)</f>
        <v>234</v>
      </c>
      <c r="F163" s="21">
        <f t="shared" si="29"/>
        <v>961</v>
      </c>
      <c r="G163" s="21">
        <f t="shared" si="29"/>
        <v>59</v>
      </c>
      <c r="H163" s="21">
        <f t="shared" si="29"/>
        <v>420</v>
      </c>
      <c r="I163" s="21">
        <f t="shared" si="29"/>
        <v>35</v>
      </c>
      <c r="J163" s="21">
        <f t="shared" si="29"/>
        <v>924</v>
      </c>
      <c r="K163" s="21">
        <f>SUM(K126,K132,K138,K14,K150,K156,K162)</f>
        <v>40</v>
      </c>
      <c r="L163" s="21">
        <f>SUM(L126,L132,L138,L144,L150,L156,L162)</f>
        <v>37</v>
      </c>
      <c r="M163" s="21">
        <f>SUM(M126,M132,M138,M144,M150,M156,M162)</f>
        <v>109532.5</v>
      </c>
      <c r="N163" s="21">
        <f>SUM(N138,N144,N150,N156,N162)</f>
        <v>71</v>
      </c>
      <c r="O163" s="21">
        <f>SUM(O126,O132,O138,O144,O150,O156,O162)</f>
        <v>18</v>
      </c>
      <c r="P163" s="21">
        <f>SUM(P126,P132,P138,P144,P150,P156,P162)</f>
        <v>109479.5</v>
      </c>
    </row>
    <row r="164" spans="1:16" ht="12.75" customHeight="1">
      <c r="A164" s="223">
        <v>42090</v>
      </c>
      <c r="B164" s="10" t="s">
        <v>19</v>
      </c>
      <c r="C164" s="11">
        <v>259</v>
      </c>
      <c r="D164" s="11"/>
      <c r="E164" s="11">
        <v>7</v>
      </c>
      <c r="F164" s="11">
        <v>70</v>
      </c>
      <c r="G164" s="11">
        <v>3</v>
      </c>
      <c r="H164" s="12">
        <v>7</v>
      </c>
      <c r="I164" s="12"/>
      <c r="J164" s="24">
        <v>25</v>
      </c>
      <c r="K164" s="24">
        <v>1</v>
      </c>
      <c r="L164" s="24">
        <v>1</v>
      </c>
      <c r="M164" s="43">
        <f>SUM(C164*15,F164*7.5,G164*7.5,H164*7.5,I164*7.5,J164*7.5,K164*100,L164*20)</f>
        <v>4792.5</v>
      </c>
      <c r="N164" s="46"/>
      <c r="O164"/>
      <c r="P164" s="15"/>
    </row>
    <row r="165" spans="1:16" ht="12.75" customHeight="1">
      <c r="A165" s="223"/>
      <c r="B165" s="10" t="s">
        <v>20</v>
      </c>
      <c r="C165" s="11">
        <v>220</v>
      </c>
      <c r="D165" s="11"/>
      <c r="E165" s="11">
        <v>2</v>
      </c>
      <c r="F165" s="11">
        <v>26</v>
      </c>
      <c r="G165" s="11">
        <v>2</v>
      </c>
      <c r="H165" s="12">
        <v>4</v>
      </c>
      <c r="I165" s="12"/>
      <c r="J165" s="24">
        <v>24</v>
      </c>
      <c r="K165" s="24">
        <v>1</v>
      </c>
      <c r="L165" s="24"/>
      <c r="M165" s="43">
        <f>SUM(C165*15,F165*7.5,G165*7.5,H165*7.5,I165*7.5,J165*7.5,K165*100,L165*20)</f>
        <v>3820</v>
      </c>
      <c r="N165" s="13"/>
      <c r="O165" s="16"/>
      <c r="P165" s="15"/>
    </row>
    <row r="166" spans="1:16" ht="12.75" customHeight="1">
      <c r="A166" s="223"/>
      <c r="B166" s="10" t="s">
        <v>21</v>
      </c>
      <c r="C166" s="11"/>
      <c r="D166" s="11"/>
      <c r="E166" s="11"/>
      <c r="F166" s="11"/>
      <c r="G166" s="11"/>
      <c r="H166" s="12"/>
      <c r="I166" s="12"/>
      <c r="J166" s="24"/>
      <c r="K166" s="24"/>
      <c r="L166" s="24"/>
      <c r="M166" s="43">
        <f>SUM(C166*15,F166*7.5,G166*7.5,H166*7.5,I166*7.5,J166*7.5,K166*100,L166*20)</f>
        <v>0</v>
      </c>
      <c r="N166" s="13"/>
      <c r="O166" s="16"/>
      <c r="P166" s="15"/>
    </row>
    <row r="167" spans="1:16" ht="12.75" customHeight="1">
      <c r="A167" s="223"/>
      <c r="B167" s="10" t="s">
        <v>22</v>
      </c>
      <c r="C167" s="11">
        <v>107</v>
      </c>
      <c r="D167" s="11"/>
      <c r="E167" s="11">
        <v>0</v>
      </c>
      <c r="F167" s="11">
        <v>12</v>
      </c>
      <c r="G167" s="11"/>
      <c r="H167" s="12">
        <v>3</v>
      </c>
      <c r="I167" s="12"/>
      <c r="J167" s="24">
        <v>10</v>
      </c>
      <c r="K167" s="24"/>
      <c r="L167" s="24"/>
      <c r="M167" s="43">
        <f>SUM(C167*15,F167*7.5,G167*7.5,H167*7.5,I167*7.5,J167*7.5,K167*100,L167*20)</f>
        <v>1792.5</v>
      </c>
      <c r="N167" s="13"/>
      <c r="O167" s="16"/>
      <c r="P167" s="15"/>
    </row>
    <row r="168" spans="1:16" ht="12.75" customHeight="1">
      <c r="A168" s="223"/>
      <c r="B168" s="10" t="s">
        <v>23</v>
      </c>
      <c r="C168" s="11">
        <v>27</v>
      </c>
      <c r="D168" s="11"/>
      <c r="E168" s="11">
        <v>2</v>
      </c>
      <c r="F168" s="11">
        <v>3</v>
      </c>
      <c r="G168" s="11"/>
      <c r="H168" s="12">
        <v>3</v>
      </c>
      <c r="I168" s="12"/>
      <c r="J168" s="24">
        <v>1</v>
      </c>
      <c r="K168" s="24"/>
      <c r="L168" s="24"/>
      <c r="M168" s="43">
        <f>SUM(C168*15,F168*7.5,G168*7.5,H168*7.5,I168*7.5,J168*7.5,K168*100,L168*20)</f>
        <v>457.5</v>
      </c>
      <c r="N168" s="13"/>
      <c r="O168" s="16"/>
      <c r="P168" s="15"/>
    </row>
    <row r="169" spans="1:16" ht="12.75" customHeight="1">
      <c r="A169" s="223"/>
      <c r="B169" s="17" t="s">
        <v>24</v>
      </c>
      <c r="C169" s="18">
        <f>SUM(C164:C168)</f>
        <v>613</v>
      </c>
      <c r="D169" s="18"/>
      <c r="E169" s="18">
        <f aca="true" t="shared" si="30" ref="E169:O169">SUM(E164:E168)</f>
        <v>11</v>
      </c>
      <c r="F169" s="18">
        <f t="shared" si="30"/>
        <v>111</v>
      </c>
      <c r="G169" s="18">
        <f t="shared" si="30"/>
        <v>5</v>
      </c>
      <c r="H169" s="18">
        <f t="shared" si="30"/>
        <v>17</v>
      </c>
      <c r="I169" s="18">
        <f t="shared" si="30"/>
        <v>0</v>
      </c>
      <c r="J169" s="18">
        <f t="shared" si="30"/>
        <v>60</v>
      </c>
      <c r="K169" s="18">
        <f t="shared" si="30"/>
        <v>2</v>
      </c>
      <c r="L169" s="18">
        <f t="shared" si="30"/>
        <v>1</v>
      </c>
      <c r="M169" s="44">
        <f t="shared" si="30"/>
        <v>10862.5</v>
      </c>
      <c r="N169" s="18">
        <f t="shared" si="30"/>
        <v>0</v>
      </c>
      <c r="O169" s="18">
        <f t="shared" si="30"/>
        <v>0</v>
      </c>
      <c r="P169" s="20">
        <f>SUM(M164:M168)-N169+O169</f>
        <v>10862.5</v>
      </c>
    </row>
    <row r="170" spans="1:16" ht="12.75" customHeight="1">
      <c r="A170" s="223">
        <v>42091</v>
      </c>
      <c r="B170" s="10" t="s">
        <v>19</v>
      </c>
      <c r="C170" s="11">
        <v>104</v>
      </c>
      <c r="D170" s="11"/>
      <c r="E170" s="11">
        <v>3</v>
      </c>
      <c r="F170" s="11">
        <v>6</v>
      </c>
      <c r="G170" s="11"/>
      <c r="H170" s="12">
        <v>9</v>
      </c>
      <c r="I170" s="12"/>
      <c r="J170" s="24">
        <v>46</v>
      </c>
      <c r="K170" s="24"/>
      <c r="L170" s="24"/>
      <c r="M170" s="43">
        <f>SUM(C170*15,F170*7.5,G170*7.5,H170*7.5,I170*7.5,J170*7.5,K170*100,L170*20)</f>
        <v>2017.5</v>
      </c>
      <c r="N170" s="46"/>
      <c r="O170"/>
      <c r="P170" s="15"/>
    </row>
    <row r="171" spans="1:16" ht="12.75" customHeight="1">
      <c r="A171" s="223"/>
      <c r="B171" s="10" t="s">
        <v>20</v>
      </c>
      <c r="C171" s="11">
        <v>145</v>
      </c>
      <c r="D171" s="11"/>
      <c r="E171" s="11">
        <v>2</v>
      </c>
      <c r="F171" s="11">
        <v>15</v>
      </c>
      <c r="G171" s="11"/>
      <c r="H171" s="12">
        <v>11</v>
      </c>
      <c r="I171" s="12"/>
      <c r="J171" s="24">
        <v>14</v>
      </c>
      <c r="K171" s="24"/>
      <c r="L171" s="24"/>
      <c r="M171" s="43">
        <f>SUM(C171*15,F171*7.5,G171*7.5,H171*7.5,I171*7.5,J171*7.5,K171*100,L171*20)</f>
        <v>2475</v>
      </c>
      <c r="N171" s="13"/>
      <c r="O171" s="16"/>
      <c r="P171" s="15"/>
    </row>
    <row r="172" spans="1:16" ht="12.75" customHeight="1">
      <c r="A172" s="223"/>
      <c r="B172" s="10" t="s">
        <v>21</v>
      </c>
      <c r="C172" s="11">
        <v>190</v>
      </c>
      <c r="D172" s="11"/>
      <c r="E172" s="11">
        <v>3</v>
      </c>
      <c r="F172" s="11">
        <v>19</v>
      </c>
      <c r="G172" s="11"/>
      <c r="H172" s="12">
        <v>7</v>
      </c>
      <c r="I172" s="12"/>
      <c r="J172" s="24">
        <v>35</v>
      </c>
      <c r="K172" s="24"/>
      <c r="L172" s="24"/>
      <c r="M172" s="43">
        <f>SUM(C172*15,F172*7.5,G172*7.5,H172*7.5,I172*7.5,J172*7.5,K172*100,L172*20)</f>
        <v>3307.5</v>
      </c>
      <c r="N172" s="13">
        <v>7.5</v>
      </c>
      <c r="O172" s="16"/>
      <c r="P172" s="15"/>
    </row>
    <row r="173" spans="1:16" ht="12.75" customHeight="1">
      <c r="A173" s="223"/>
      <c r="B173" s="10" t="s">
        <v>22</v>
      </c>
      <c r="C173" s="11">
        <v>96</v>
      </c>
      <c r="D173" s="11"/>
      <c r="E173" s="11">
        <v>0</v>
      </c>
      <c r="F173" s="11">
        <v>18</v>
      </c>
      <c r="G173" s="11"/>
      <c r="H173" s="12"/>
      <c r="I173" s="12"/>
      <c r="J173" s="24">
        <v>7</v>
      </c>
      <c r="K173" s="24"/>
      <c r="L173" s="24"/>
      <c r="M173" s="43">
        <f>SUM(C173*15,F173*7.5,G173*7.5,H173*7.5,I173*7.5,J173*7.5,K173*100,L173*20)</f>
        <v>1627.5</v>
      </c>
      <c r="N173" s="13"/>
      <c r="O173" s="16"/>
      <c r="P173" s="15"/>
    </row>
    <row r="174" spans="1:16" ht="12.75" customHeight="1">
      <c r="A174" s="223"/>
      <c r="B174" s="10" t="s">
        <v>23</v>
      </c>
      <c r="C174" s="11">
        <v>19</v>
      </c>
      <c r="D174" s="11"/>
      <c r="E174" s="11">
        <v>2</v>
      </c>
      <c r="F174" s="11">
        <v>2</v>
      </c>
      <c r="G174" s="11">
        <v>2</v>
      </c>
      <c r="H174" s="12"/>
      <c r="I174" s="12"/>
      <c r="J174" s="24">
        <v>4</v>
      </c>
      <c r="K174" s="24"/>
      <c r="L174" s="24"/>
      <c r="M174" s="43">
        <f>SUM(C174*15,F174*7.5,G174*7.5,H174*7.5,I174*7.5,J174*7.5,K174*100,L174*20)</f>
        <v>345</v>
      </c>
      <c r="N174" s="13"/>
      <c r="O174" s="16"/>
      <c r="P174" s="15"/>
    </row>
    <row r="175" spans="1:16" ht="12.75" customHeight="1">
      <c r="A175" s="223"/>
      <c r="B175" s="17" t="s">
        <v>24</v>
      </c>
      <c r="C175" s="18">
        <f>SUM(C170:C174)</f>
        <v>554</v>
      </c>
      <c r="D175" s="18"/>
      <c r="E175" s="18">
        <f aca="true" t="shared" si="31" ref="E175:O175">SUM(E170:E174)</f>
        <v>10</v>
      </c>
      <c r="F175" s="18">
        <f t="shared" si="31"/>
        <v>60</v>
      </c>
      <c r="G175" s="18">
        <f t="shared" si="31"/>
        <v>2</v>
      </c>
      <c r="H175" s="18">
        <f t="shared" si="31"/>
        <v>27</v>
      </c>
      <c r="I175" s="18">
        <f t="shared" si="31"/>
        <v>0</v>
      </c>
      <c r="J175" s="18">
        <f t="shared" si="31"/>
        <v>106</v>
      </c>
      <c r="K175" s="18">
        <f t="shared" si="31"/>
        <v>0</v>
      </c>
      <c r="L175" s="18">
        <f t="shared" si="31"/>
        <v>0</v>
      </c>
      <c r="M175" s="44">
        <f t="shared" si="31"/>
        <v>9772.5</v>
      </c>
      <c r="N175" s="18">
        <f t="shared" si="31"/>
        <v>7.5</v>
      </c>
      <c r="O175" s="18">
        <f t="shared" si="31"/>
        <v>0</v>
      </c>
      <c r="P175" s="20">
        <f>SUM(M170:M174)-N175+O175</f>
        <v>9765</v>
      </c>
    </row>
    <row r="176" spans="1:16" ht="12.75" customHeight="1">
      <c r="A176" s="223">
        <v>42823</v>
      </c>
      <c r="B176" s="10" t="s">
        <v>19</v>
      </c>
      <c r="C176" s="11">
        <v>51</v>
      </c>
      <c r="D176" s="11"/>
      <c r="E176" s="11"/>
      <c r="F176" s="11">
        <v>5</v>
      </c>
      <c r="G176" s="11"/>
      <c r="H176" s="12">
        <v>2</v>
      </c>
      <c r="I176" s="12"/>
      <c r="J176" s="24">
        <v>10</v>
      </c>
      <c r="K176" s="24"/>
      <c r="L176" s="24"/>
      <c r="M176" s="43">
        <f>SUM(C176*15,F176*7.5,G176*7.5,H176*7.5,I176*7.5,J176*7.5,K176*100,L176*20)</f>
        <v>892.5</v>
      </c>
      <c r="N176" s="46"/>
      <c r="O176"/>
      <c r="P176" s="15"/>
    </row>
    <row r="177" spans="1:16" ht="12.75" customHeight="1">
      <c r="A177" s="223"/>
      <c r="B177" s="10" t="s">
        <v>20</v>
      </c>
      <c r="C177" s="11">
        <v>160</v>
      </c>
      <c r="D177" s="11"/>
      <c r="E177" s="11">
        <v>0</v>
      </c>
      <c r="F177" s="11">
        <v>17</v>
      </c>
      <c r="G177" s="11"/>
      <c r="H177" s="12">
        <v>10</v>
      </c>
      <c r="I177" s="12"/>
      <c r="J177" s="24">
        <v>21</v>
      </c>
      <c r="K177" s="24">
        <v>2</v>
      </c>
      <c r="L177" s="24">
        <v>1</v>
      </c>
      <c r="M177" s="43">
        <f>SUM(C177*15,F177*7.5,G177*7.5,H177*7.5,I177*7.5,J177*7.5,K177*100,L177*20)</f>
        <v>2980</v>
      </c>
      <c r="N177" s="13"/>
      <c r="O177" s="16"/>
      <c r="P177" s="15"/>
    </row>
    <row r="178" spans="1:16" ht="12.75" customHeight="1">
      <c r="A178" s="223"/>
      <c r="B178" s="10" t="s">
        <v>21</v>
      </c>
      <c r="C178" s="11">
        <v>151</v>
      </c>
      <c r="D178" s="11"/>
      <c r="E178" s="11">
        <v>4</v>
      </c>
      <c r="F178" s="11">
        <v>22</v>
      </c>
      <c r="G178" s="11">
        <v>1</v>
      </c>
      <c r="H178" s="12">
        <v>9</v>
      </c>
      <c r="I178" s="12"/>
      <c r="J178" s="24">
        <v>29</v>
      </c>
      <c r="K178" s="24"/>
      <c r="L178" s="24"/>
      <c r="M178" s="43">
        <f>SUM(C178*15,F178*7.5,G178*7.5,H178*7.5,I178*7.5,J178*7.5,K178*100,L178*20)</f>
        <v>2722.5</v>
      </c>
      <c r="N178" s="13"/>
      <c r="O178" s="16"/>
      <c r="P178" s="15"/>
    </row>
    <row r="179" spans="1:16" ht="12.75" customHeight="1">
      <c r="A179" s="223"/>
      <c r="B179" s="10" t="s">
        <v>22</v>
      </c>
      <c r="C179" s="11">
        <v>58</v>
      </c>
      <c r="D179" s="11"/>
      <c r="E179" s="11"/>
      <c r="F179" s="11">
        <v>15</v>
      </c>
      <c r="G179" s="11"/>
      <c r="H179" s="12"/>
      <c r="I179" s="12"/>
      <c r="J179" s="24">
        <v>29</v>
      </c>
      <c r="K179" s="24"/>
      <c r="L179" s="24"/>
      <c r="M179" s="43">
        <f>SUM(C179*15,F179*7.5,G179*7.5,H179*7.5,I179*7.5,J179*7.5,K179*100,L179*20)</f>
        <v>1200</v>
      </c>
      <c r="N179" s="13"/>
      <c r="O179" s="16"/>
      <c r="P179" s="15"/>
    </row>
    <row r="180" spans="1:16" ht="12.75" customHeight="1">
      <c r="A180" s="223"/>
      <c r="B180" s="10" t="s">
        <v>23</v>
      </c>
      <c r="C180" s="11">
        <v>22</v>
      </c>
      <c r="D180" s="11"/>
      <c r="E180" s="11"/>
      <c r="F180" s="11">
        <v>4</v>
      </c>
      <c r="G180" s="11"/>
      <c r="H180" s="12"/>
      <c r="I180" s="12"/>
      <c r="J180" s="24">
        <v>1</v>
      </c>
      <c r="K180" s="24"/>
      <c r="L180" s="24"/>
      <c r="M180" s="43">
        <f>SUM(C180*15,F180*7.5,G180*7.5,H180*7.5,I180*7.5,J180*7.5,K180*100,L180*20)</f>
        <v>367.5</v>
      </c>
      <c r="N180" s="13"/>
      <c r="O180" s="16"/>
      <c r="P180" s="15"/>
    </row>
    <row r="181" spans="1:16" ht="12.75" customHeight="1">
      <c r="A181" s="223"/>
      <c r="B181" s="17" t="s">
        <v>24</v>
      </c>
      <c r="C181" s="18">
        <f>SUM(C176:C180)</f>
        <v>442</v>
      </c>
      <c r="D181" s="18"/>
      <c r="E181" s="18">
        <f aca="true" t="shared" si="32" ref="E181:O181">SUM(E176:E180)</f>
        <v>4</v>
      </c>
      <c r="F181" s="18">
        <f t="shared" si="32"/>
        <v>63</v>
      </c>
      <c r="G181" s="18">
        <f t="shared" si="32"/>
        <v>1</v>
      </c>
      <c r="H181" s="18">
        <f t="shared" si="32"/>
        <v>21</v>
      </c>
      <c r="I181" s="18">
        <f t="shared" si="32"/>
        <v>0</v>
      </c>
      <c r="J181" s="18">
        <f t="shared" si="32"/>
        <v>90</v>
      </c>
      <c r="K181" s="18">
        <f t="shared" si="32"/>
        <v>2</v>
      </c>
      <c r="L181" s="18">
        <f t="shared" si="32"/>
        <v>1</v>
      </c>
      <c r="M181" s="44">
        <f t="shared" si="32"/>
        <v>8162.5</v>
      </c>
      <c r="N181" s="18">
        <f t="shared" si="32"/>
        <v>0</v>
      </c>
      <c r="O181" s="18">
        <f t="shared" si="32"/>
        <v>0</v>
      </c>
      <c r="P181" s="20">
        <f>SUM(M176:M180)-N181+O181</f>
        <v>8162.5</v>
      </c>
    </row>
    <row r="182" spans="1:16" ht="12.75" customHeight="1">
      <c r="A182" s="223">
        <v>42824</v>
      </c>
      <c r="B182" s="10" t="s">
        <v>19</v>
      </c>
      <c r="C182" s="11">
        <v>136</v>
      </c>
      <c r="D182" s="11"/>
      <c r="E182" s="11">
        <v>4</v>
      </c>
      <c r="F182" s="11">
        <v>24</v>
      </c>
      <c r="G182" s="11">
        <v>1</v>
      </c>
      <c r="H182" s="12">
        <v>9</v>
      </c>
      <c r="I182" s="12"/>
      <c r="J182" s="24">
        <v>16</v>
      </c>
      <c r="K182" s="24">
        <v>1</v>
      </c>
      <c r="L182" s="24">
        <v>2</v>
      </c>
      <c r="M182" s="43">
        <f>SUM(C182*15,F182*7.5,G182*7.5,H182*7.5,I182*7.5,J182*7.5,K182*100,L182*20)</f>
        <v>2555</v>
      </c>
      <c r="N182" s="46"/>
      <c r="O182"/>
      <c r="P182" s="15"/>
    </row>
    <row r="183" spans="1:16" ht="12.75" customHeight="1">
      <c r="A183" s="223"/>
      <c r="B183" s="10" t="s">
        <v>20</v>
      </c>
      <c r="C183" s="11">
        <v>97</v>
      </c>
      <c r="D183" s="11"/>
      <c r="E183" s="11">
        <v>2</v>
      </c>
      <c r="F183" s="11">
        <v>12</v>
      </c>
      <c r="G183" s="11"/>
      <c r="H183" s="12">
        <v>11</v>
      </c>
      <c r="I183" s="12"/>
      <c r="J183" s="24">
        <v>10</v>
      </c>
      <c r="K183" s="24">
        <v>2</v>
      </c>
      <c r="L183" s="24">
        <v>1</v>
      </c>
      <c r="M183" s="43">
        <f>SUM(C183*15,F183*7.5,G183*7.5,H183*7.5,I183*7.5,J183*7.5,K183*100,L183*20)</f>
        <v>1922.5</v>
      </c>
      <c r="N183" s="13"/>
      <c r="O183" s="16"/>
      <c r="P183" s="15"/>
    </row>
    <row r="184" spans="1:16" ht="12.75" customHeight="1">
      <c r="A184" s="223"/>
      <c r="B184" s="10" t="s">
        <v>21</v>
      </c>
      <c r="C184" s="11">
        <v>122</v>
      </c>
      <c r="D184" s="11"/>
      <c r="E184" s="11">
        <v>19</v>
      </c>
      <c r="F184" s="11">
        <v>53</v>
      </c>
      <c r="G184" s="11">
        <v>4</v>
      </c>
      <c r="H184" s="12">
        <v>14</v>
      </c>
      <c r="I184" s="12"/>
      <c r="J184" s="24">
        <v>25</v>
      </c>
      <c r="K184" s="24"/>
      <c r="L184" s="24"/>
      <c r="M184" s="43">
        <f>SUM(C184*15,F184*7.5,G184*7.5,H184*7.5,I184*7.5,J184*7.5,K184*100,L184*20)</f>
        <v>2550</v>
      </c>
      <c r="N184" s="13"/>
      <c r="O184" s="16"/>
      <c r="P184" s="15"/>
    </row>
    <row r="185" spans="1:16" ht="12.75" customHeight="1">
      <c r="A185" s="223"/>
      <c r="B185" s="10" t="s">
        <v>22</v>
      </c>
      <c r="C185" s="11">
        <v>56</v>
      </c>
      <c r="D185" s="11"/>
      <c r="E185" s="11"/>
      <c r="F185" s="11">
        <v>18</v>
      </c>
      <c r="G185" s="11"/>
      <c r="H185" s="12">
        <v>6</v>
      </c>
      <c r="I185" s="12"/>
      <c r="J185" s="24">
        <v>20</v>
      </c>
      <c r="K185" s="24"/>
      <c r="L185" s="24"/>
      <c r="M185" s="43">
        <f>SUM(C185*15,F185*7.5,G185*7.5,H185*7.5,I185*7.5,J185*7.5,K185*100,L185*20)</f>
        <v>1170</v>
      </c>
      <c r="N185" s="13"/>
      <c r="O185" s="16"/>
      <c r="P185" s="15"/>
    </row>
    <row r="186" spans="1:16" ht="12.75" customHeight="1">
      <c r="A186" s="223"/>
      <c r="B186" s="10" t="s">
        <v>23</v>
      </c>
      <c r="C186" s="11">
        <v>22</v>
      </c>
      <c r="D186" s="11"/>
      <c r="E186" s="11">
        <v>1</v>
      </c>
      <c r="F186" s="11">
        <v>3</v>
      </c>
      <c r="G186" s="11"/>
      <c r="H186" s="12">
        <v>3</v>
      </c>
      <c r="I186" s="12"/>
      <c r="J186" s="24">
        <v>7</v>
      </c>
      <c r="K186" s="24"/>
      <c r="L186" s="24"/>
      <c r="M186" s="43">
        <f>SUM(C186*15,F186*7.5,G186*7.5,H186*7.5,I186*7.5,J186*7.5,K186*100,L186*20)</f>
        <v>427.5</v>
      </c>
      <c r="N186" s="13"/>
      <c r="O186" s="16"/>
      <c r="P186" s="15"/>
    </row>
    <row r="187" spans="1:16" ht="12.75" customHeight="1">
      <c r="A187" s="223"/>
      <c r="B187" s="17" t="s">
        <v>24</v>
      </c>
      <c r="C187" s="18">
        <f>SUM(C182:C186)</f>
        <v>433</v>
      </c>
      <c r="D187" s="18"/>
      <c r="E187" s="18">
        <f aca="true" t="shared" si="33" ref="E187:O187">SUM(E182:E186)</f>
        <v>26</v>
      </c>
      <c r="F187" s="18">
        <f t="shared" si="33"/>
        <v>110</v>
      </c>
      <c r="G187" s="18">
        <f t="shared" si="33"/>
        <v>5</v>
      </c>
      <c r="H187" s="18">
        <f t="shared" si="33"/>
        <v>43</v>
      </c>
      <c r="I187" s="18">
        <f t="shared" si="33"/>
        <v>0</v>
      </c>
      <c r="J187" s="18">
        <f t="shared" si="33"/>
        <v>78</v>
      </c>
      <c r="K187" s="18">
        <f t="shared" si="33"/>
        <v>3</v>
      </c>
      <c r="L187" s="18">
        <f t="shared" si="33"/>
        <v>3</v>
      </c>
      <c r="M187" s="44">
        <f t="shared" si="33"/>
        <v>8625</v>
      </c>
      <c r="N187" s="18">
        <f t="shared" si="33"/>
        <v>0</v>
      </c>
      <c r="O187" s="18">
        <f t="shared" si="33"/>
        <v>0</v>
      </c>
      <c r="P187" s="20">
        <f>SUM(M182:M186)-N187+O187</f>
        <v>8625</v>
      </c>
    </row>
    <row r="188" spans="1:16" ht="12.75" customHeight="1">
      <c r="A188" s="223">
        <v>42825</v>
      </c>
      <c r="B188" s="10" t="s">
        <v>19</v>
      </c>
      <c r="C188" s="11">
        <v>78</v>
      </c>
      <c r="D188" s="11"/>
      <c r="E188" s="11">
        <v>49</v>
      </c>
      <c r="F188" s="11">
        <v>10</v>
      </c>
      <c r="G188" s="11"/>
      <c r="H188" s="12">
        <v>4</v>
      </c>
      <c r="I188" s="12"/>
      <c r="J188" s="24"/>
      <c r="K188" s="24">
        <v>1</v>
      </c>
      <c r="L188" s="24">
        <v>1</v>
      </c>
      <c r="M188" s="43">
        <f>SUM(C188*15,F188*7.5,G188*7.5,H188*7.5,I188*7.5,J188*7.5,K188*100,L188*20)</f>
        <v>1395</v>
      </c>
      <c r="N188" s="46"/>
      <c r="O188">
        <v>15</v>
      </c>
      <c r="P188" s="15"/>
    </row>
    <row r="189" spans="1:16" ht="12.75" customHeight="1">
      <c r="A189" s="223"/>
      <c r="B189" s="10" t="s">
        <v>20</v>
      </c>
      <c r="C189" s="11">
        <v>158</v>
      </c>
      <c r="D189" s="11"/>
      <c r="E189" s="11">
        <v>2</v>
      </c>
      <c r="F189" s="11">
        <v>25</v>
      </c>
      <c r="G189" s="11"/>
      <c r="H189" s="12">
        <v>21</v>
      </c>
      <c r="I189" s="12"/>
      <c r="J189" s="24">
        <v>23</v>
      </c>
      <c r="K189" s="24">
        <v>2</v>
      </c>
      <c r="L189" s="24"/>
      <c r="M189" s="43">
        <f>SUM(C189*15,F189*7.5,G189*7.5,H189*7.5,I189*7.5,J189*7.5,K189*100,L189*20)</f>
        <v>3087.5</v>
      </c>
      <c r="N189" s="13"/>
      <c r="O189" s="16"/>
      <c r="P189" s="15"/>
    </row>
    <row r="190" spans="1:16" ht="12.75" customHeight="1">
      <c r="A190" s="223"/>
      <c r="B190" s="10" t="s">
        <v>21</v>
      </c>
      <c r="C190" s="11">
        <v>160</v>
      </c>
      <c r="D190" s="11"/>
      <c r="E190" s="11">
        <v>0</v>
      </c>
      <c r="F190" s="11">
        <v>30</v>
      </c>
      <c r="G190" s="11">
        <v>1</v>
      </c>
      <c r="H190" s="12">
        <v>5</v>
      </c>
      <c r="I190" s="12"/>
      <c r="J190" s="24">
        <v>16</v>
      </c>
      <c r="K190" s="24"/>
      <c r="L190" s="24"/>
      <c r="M190" s="43">
        <f>SUM(C190*15,F190*7.5,G190*7.5,H190*7.5,I190*7.5,J190*7.5,K190*100,L190*20)</f>
        <v>2790</v>
      </c>
      <c r="N190" s="13"/>
      <c r="O190" s="16"/>
      <c r="P190" s="15"/>
    </row>
    <row r="191" spans="1:16" ht="12.75" customHeight="1">
      <c r="A191" s="223"/>
      <c r="B191" s="10" t="s">
        <v>22</v>
      </c>
      <c r="C191" s="11">
        <v>110</v>
      </c>
      <c r="D191" s="11"/>
      <c r="E191" s="11"/>
      <c r="F191" s="11">
        <v>16</v>
      </c>
      <c r="G191" s="11"/>
      <c r="H191" s="12">
        <v>6</v>
      </c>
      <c r="I191" s="12"/>
      <c r="J191" s="24">
        <v>8</v>
      </c>
      <c r="K191" s="24"/>
      <c r="L191" s="24"/>
      <c r="M191" s="43">
        <f>SUM(C191*15,F191*7.5,G191*7.5,H191*7.5,I191*7.5,J191*7.5,K191*100,L191*20)</f>
        <v>1875</v>
      </c>
      <c r="N191" s="13">
        <v>5</v>
      </c>
      <c r="O191" s="16"/>
      <c r="P191" s="15"/>
    </row>
    <row r="192" spans="1:16" ht="12.75" customHeight="1">
      <c r="A192" s="223"/>
      <c r="B192" s="10" t="s">
        <v>23</v>
      </c>
      <c r="C192" s="11">
        <v>42</v>
      </c>
      <c r="D192" s="11"/>
      <c r="E192" s="11">
        <v>4</v>
      </c>
      <c r="F192" s="11">
        <v>8</v>
      </c>
      <c r="G192" s="11"/>
      <c r="H192" s="12">
        <v>2</v>
      </c>
      <c r="I192" s="12"/>
      <c r="J192" s="24">
        <v>4</v>
      </c>
      <c r="K192" s="24"/>
      <c r="L192" s="24"/>
      <c r="M192" s="43">
        <f>SUM(C192*15,F192*7.5,G192*7.5,H192*7.5,I192*7.5,J192*7.5,K192*100,L192*20)</f>
        <v>735</v>
      </c>
      <c r="N192" s="13"/>
      <c r="O192" s="16"/>
      <c r="P192" s="15"/>
    </row>
    <row r="193" spans="1:16" ht="12.75" customHeight="1">
      <c r="A193" s="223"/>
      <c r="B193" s="17" t="s">
        <v>24</v>
      </c>
      <c r="C193" s="18">
        <f>SUM(C188:C192)</f>
        <v>548</v>
      </c>
      <c r="D193" s="18"/>
      <c r="E193" s="18">
        <f aca="true" t="shared" si="34" ref="E193:J193">SUM(E188:E192)</f>
        <v>55</v>
      </c>
      <c r="F193" s="18">
        <f t="shared" si="34"/>
        <v>89</v>
      </c>
      <c r="G193" s="18">
        <f t="shared" si="34"/>
        <v>1</v>
      </c>
      <c r="H193" s="18">
        <f t="shared" si="34"/>
        <v>38</v>
      </c>
      <c r="I193" s="18">
        <f t="shared" si="34"/>
        <v>0</v>
      </c>
      <c r="J193" s="18">
        <f t="shared" si="34"/>
        <v>51</v>
      </c>
      <c r="K193" s="18"/>
      <c r="L193" s="18"/>
      <c r="M193" s="44">
        <f>SUM(M188:M192)</f>
        <v>9882.5</v>
      </c>
      <c r="N193" s="18">
        <f>SUM(N188:N192)</f>
        <v>5</v>
      </c>
      <c r="O193" s="18">
        <f>SUM(O188:O192)</f>
        <v>15</v>
      </c>
      <c r="P193" s="20">
        <f>SUM(M188:M192)-N193+O193</f>
        <v>9892.5</v>
      </c>
    </row>
    <row r="194" spans="1:16" ht="12.75" customHeight="1">
      <c r="A194" s="225" t="s">
        <v>25</v>
      </c>
      <c r="B194" s="225">
        <v>920</v>
      </c>
      <c r="C194" s="51">
        <f>SUM(C187,C193,C181,C175,C169)</f>
        <v>2590</v>
      </c>
      <c r="D194" s="51"/>
      <c r="E194" s="51">
        <f aca="true" t="shared" si="35" ref="E194:M194">SUM(E187,E193,E181,E175,E169)</f>
        <v>106</v>
      </c>
      <c r="F194" s="51">
        <f t="shared" si="35"/>
        <v>433</v>
      </c>
      <c r="G194" s="51">
        <f t="shared" si="35"/>
        <v>14</v>
      </c>
      <c r="H194" s="51">
        <f t="shared" si="35"/>
        <v>146</v>
      </c>
      <c r="I194" s="51">
        <f t="shared" si="35"/>
        <v>0</v>
      </c>
      <c r="J194" s="51">
        <f t="shared" si="35"/>
        <v>385</v>
      </c>
      <c r="K194" s="51">
        <f t="shared" si="35"/>
        <v>7</v>
      </c>
      <c r="L194" s="51">
        <f t="shared" si="35"/>
        <v>5</v>
      </c>
      <c r="M194" s="51">
        <f t="shared" si="35"/>
        <v>47305</v>
      </c>
      <c r="N194" s="51">
        <f>SUM(N169,N175,N181,N187,N193)</f>
        <v>12.5</v>
      </c>
      <c r="O194" s="51">
        <f>SUM(O169,O175,O181,O187,O193)</f>
        <v>15</v>
      </c>
      <c r="P194" s="51">
        <f>SUM(P187,P193,P181,P175,P169)</f>
        <v>47307.5</v>
      </c>
    </row>
    <row r="195" spans="1:16" ht="12.75" customHeight="1">
      <c r="A195" s="230" t="s">
        <v>39</v>
      </c>
      <c r="B195" s="230" t="s">
        <v>20</v>
      </c>
      <c r="C195" s="53">
        <f>SUM(C34,C77,C120,C163,C194)</f>
        <v>26305</v>
      </c>
      <c r="D195" s="53">
        <v>3748</v>
      </c>
      <c r="E195" s="53">
        <f aca="true" t="shared" si="36" ref="E195:K195">SUM(E34,E77,E120,E163,E194)</f>
        <v>1489</v>
      </c>
      <c r="F195" s="53">
        <f t="shared" si="36"/>
        <v>4582</v>
      </c>
      <c r="G195" s="53">
        <f t="shared" si="36"/>
        <v>203</v>
      </c>
      <c r="H195" s="53">
        <f t="shared" si="36"/>
        <v>1665</v>
      </c>
      <c r="I195" s="53">
        <f t="shared" si="36"/>
        <v>86</v>
      </c>
      <c r="J195" s="53">
        <f t="shared" si="36"/>
        <v>3685</v>
      </c>
      <c r="K195" s="53">
        <f t="shared" si="36"/>
        <v>47</v>
      </c>
      <c r="L195" s="53">
        <f>SUM(L4,L77,L120,L163,L194)</f>
        <v>42</v>
      </c>
      <c r="M195" s="53">
        <f>SUM(M34,M77,M120,M163,M194)</f>
        <v>477192.5</v>
      </c>
      <c r="N195" s="53">
        <f>SUM(N34,N77,N120,N163,N194)</f>
        <v>258.75</v>
      </c>
      <c r="O195" s="53">
        <f>SUM(O34,O77,O120,O163,O194)</f>
        <v>145.75</v>
      </c>
      <c r="P195" s="53">
        <f>SUM(P34,P77,P120,P163,P194)</f>
        <v>477075</v>
      </c>
    </row>
    <row r="420" ht="12.75" customHeight="1">
      <c r="E420" s="1" t="s">
        <v>40</v>
      </c>
    </row>
  </sheetData>
  <sheetProtection selectLockedCells="1" selectUnlockedCells="1"/>
  <mergeCells count="44">
    <mergeCell ref="A1:P1"/>
    <mergeCell ref="A2:B2"/>
    <mergeCell ref="C2:E2"/>
    <mergeCell ref="F2:J2"/>
    <mergeCell ref="K2:L2"/>
    <mergeCell ref="A4:A9"/>
    <mergeCell ref="A10:A15"/>
    <mergeCell ref="A16:A21"/>
    <mergeCell ref="A22:A27"/>
    <mergeCell ref="A28:A33"/>
    <mergeCell ref="A34:B34"/>
    <mergeCell ref="A35:A40"/>
    <mergeCell ref="A41:A46"/>
    <mergeCell ref="Q46:R46"/>
    <mergeCell ref="A47:A52"/>
    <mergeCell ref="R47:S47"/>
    <mergeCell ref="A53:A58"/>
    <mergeCell ref="A59:A64"/>
    <mergeCell ref="A65:A70"/>
    <mergeCell ref="A71:A76"/>
    <mergeCell ref="A77:B77"/>
    <mergeCell ref="A78:A83"/>
    <mergeCell ref="A84:A89"/>
    <mergeCell ref="A90:A95"/>
    <mergeCell ref="A96:A101"/>
    <mergeCell ref="A102:A107"/>
    <mergeCell ref="A108:A113"/>
    <mergeCell ref="A114:A119"/>
    <mergeCell ref="A120:B120"/>
    <mergeCell ref="A121:A126"/>
    <mergeCell ref="A127:A132"/>
    <mergeCell ref="A133:A138"/>
    <mergeCell ref="A139:A144"/>
    <mergeCell ref="A145:A150"/>
    <mergeCell ref="A151:A156"/>
    <mergeCell ref="A157:A162"/>
    <mergeCell ref="A194:B194"/>
    <mergeCell ref="A195:B195"/>
    <mergeCell ref="A163:B163"/>
    <mergeCell ref="A164:A169"/>
    <mergeCell ref="A170:A175"/>
    <mergeCell ref="A176:A181"/>
    <mergeCell ref="A182:A187"/>
    <mergeCell ref="A188:A193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 scale="9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9"/>
  <sheetViews>
    <sheetView zoomScalePageLayoutView="0" workbookViewId="0" topLeftCell="A1">
      <pane ySplit="3" topLeftCell="A183" activePane="bottomLeft" state="frozen"/>
      <selection pane="topLeft" activeCell="A1" sqref="A1"/>
      <selection pane="bottomLeft" activeCell="F198" activeCellId="1" sqref="A35:IV40 F198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5" width="9.57421875" style="1" customWidth="1"/>
    <col min="6" max="6" width="7.00390625" style="1" customWidth="1"/>
    <col min="7" max="8" width="9.421875" style="1" customWidth="1"/>
    <col min="9" max="9" width="11.8515625" style="2" customWidth="1"/>
    <col min="10" max="10" width="13.421875" style="1" customWidth="1"/>
    <col min="11" max="11" width="10.57421875" style="1" customWidth="1"/>
    <col min="12" max="12" width="10.421875" style="1" customWidth="1"/>
    <col min="13" max="13" width="10.7109375" style="1" customWidth="1"/>
    <col min="14" max="14" width="12.421875" style="0" customWidth="1"/>
    <col min="15" max="15" width="14.421875" style="0" customWidth="1"/>
    <col min="16" max="16" width="14.7109375" style="0" customWidth="1"/>
  </cols>
  <sheetData>
    <row r="1" spans="1:16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4" customHeight="1">
      <c r="A2" s="228" t="s">
        <v>41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227" t="s">
        <v>29</v>
      </c>
      <c r="L2" s="227"/>
      <c r="M2" s="42" t="s">
        <v>4</v>
      </c>
      <c r="N2" s="6" t="s">
        <v>5</v>
      </c>
      <c r="O2" s="6" t="s">
        <v>6</v>
      </c>
      <c r="P2" s="7" t="s">
        <v>7</v>
      </c>
    </row>
    <row r="3" spans="1:248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30</v>
      </c>
      <c r="J3" s="4" t="s">
        <v>17</v>
      </c>
      <c r="K3" s="4" t="s">
        <v>31</v>
      </c>
      <c r="L3" s="4" t="s">
        <v>32</v>
      </c>
      <c r="M3" s="4" t="s">
        <v>18</v>
      </c>
      <c r="N3" s="4"/>
      <c r="O3" s="4"/>
      <c r="P3" s="4" t="s">
        <v>18</v>
      </c>
      <c r="IE3"/>
      <c r="IF3"/>
      <c r="IG3"/>
      <c r="IH3"/>
      <c r="II3"/>
      <c r="IJ3"/>
      <c r="IK3"/>
      <c r="IL3"/>
      <c r="IM3"/>
      <c r="IN3"/>
    </row>
    <row r="4" spans="1:16" ht="12.75" customHeight="1">
      <c r="A4" s="223">
        <v>42461</v>
      </c>
      <c r="B4" s="10" t="s">
        <v>19</v>
      </c>
      <c r="C4" s="11">
        <v>218</v>
      </c>
      <c r="D4" s="11"/>
      <c r="E4" s="11">
        <v>0</v>
      </c>
      <c r="F4" s="11">
        <v>45</v>
      </c>
      <c r="G4" s="11">
        <v>2</v>
      </c>
      <c r="H4" s="12">
        <v>32</v>
      </c>
      <c r="I4" s="12"/>
      <c r="J4" s="24">
        <v>30</v>
      </c>
      <c r="K4" s="24">
        <v>2</v>
      </c>
      <c r="L4" s="24">
        <v>4</v>
      </c>
      <c r="M4" s="43">
        <f>SUM(C4*15,F4*7.5,G4*7.5,H4*7.5,I4*7.5,J4*7.5,K4*100,L4*20)</f>
        <v>4367.5</v>
      </c>
      <c r="N4" s="46"/>
      <c r="P4" s="15"/>
    </row>
    <row r="5" spans="1:16" ht="12.75" customHeight="1">
      <c r="A5" s="223"/>
      <c r="B5" s="10" t="s">
        <v>20</v>
      </c>
      <c r="C5" s="11">
        <v>233</v>
      </c>
      <c r="D5" s="11"/>
      <c r="E5" s="11">
        <v>4</v>
      </c>
      <c r="F5" s="11">
        <v>26</v>
      </c>
      <c r="G5" s="11">
        <v>11</v>
      </c>
      <c r="H5" s="12">
        <v>31</v>
      </c>
      <c r="I5" s="12"/>
      <c r="J5" s="24">
        <v>27</v>
      </c>
      <c r="K5" s="24">
        <v>5</v>
      </c>
      <c r="L5" s="24">
        <v>10</v>
      </c>
      <c r="M5" s="43">
        <f>SUM(C5*15,F5*7.5,G5*7.5,H5*7.5,I5*7.5,J5*7.5,K5*100,L5*20)</f>
        <v>4907.5</v>
      </c>
      <c r="N5" s="13"/>
      <c r="O5" s="16">
        <v>6</v>
      </c>
      <c r="P5" s="15"/>
    </row>
    <row r="6" spans="1:16" ht="12.75" customHeight="1">
      <c r="A6" s="223"/>
      <c r="B6" s="10" t="s">
        <v>21</v>
      </c>
      <c r="C6" s="11">
        <v>403</v>
      </c>
      <c r="D6" s="11"/>
      <c r="E6" s="11">
        <v>51</v>
      </c>
      <c r="F6" s="11">
        <v>81</v>
      </c>
      <c r="G6" s="11">
        <v>4</v>
      </c>
      <c r="H6" s="12"/>
      <c r="I6" s="12"/>
      <c r="J6" s="24">
        <v>62</v>
      </c>
      <c r="K6" s="24"/>
      <c r="L6" s="24"/>
      <c r="M6" s="43">
        <f>SUM(C6*15,F6*7.5,G6*7.5,H6*7.5,I6*7.5,J6*7.5,K6*100,L6*20)</f>
        <v>7147.5</v>
      </c>
      <c r="N6" s="13"/>
      <c r="O6" s="16"/>
      <c r="P6" s="15"/>
    </row>
    <row r="7" spans="1:16" ht="12.75" customHeight="1">
      <c r="A7" s="223"/>
      <c r="B7" s="10" t="s">
        <v>22</v>
      </c>
      <c r="C7" s="11">
        <v>194</v>
      </c>
      <c r="D7" s="11"/>
      <c r="E7" s="11">
        <v>2</v>
      </c>
      <c r="F7" s="11">
        <v>58</v>
      </c>
      <c r="G7" s="11">
        <v>2</v>
      </c>
      <c r="H7" s="12">
        <v>21</v>
      </c>
      <c r="I7" s="12"/>
      <c r="J7" s="24">
        <v>30</v>
      </c>
      <c r="K7" s="24"/>
      <c r="L7" s="24"/>
      <c r="M7" s="43">
        <f>SUM(C7*15,F7*7.5,G7*7.5,H7*7.5,I7*7.5,J7*7.5,K7*100,L7*20)</f>
        <v>3742.5</v>
      </c>
      <c r="N7" s="13"/>
      <c r="O7" s="16"/>
      <c r="P7" s="15"/>
    </row>
    <row r="8" spans="1:16" ht="12.75" customHeight="1">
      <c r="A8" s="223"/>
      <c r="B8" s="10" t="s">
        <v>23</v>
      </c>
      <c r="C8" s="11">
        <v>91</v>
      </c>
      <c r="D8" s="11"/>
      <c r="E8" s="11">
        <v>1</v>
      </c>
      <c r="F8" s="11">
        <v>13</v>
      </c>
      <c r="G8" s="11">
        <v>2</v>
      </c>
      <c r="H8" s="12">
        <v>14</v>
      </c>
      <c r="I8" s="12"/>
      <c r="J8" s="24">
        <v>9</v>
      </c>
      <c r="K8" s="24"/>
      <c r="L8" s="24"/>
      <c r="M8" s="43">
        <f>SUM(C8*15,F8*7.5,G8*7.5,H8*7.5,I8*7.5,J8*7.5,K8*100,L8*20)</f>
        <v>1650</v>
      </c>
      <c r="N8" s="13"/>
      <c r="O8" s="16"/>
      <c r="P8" s="15"/>
    </row>
    <row r="9" spans="1:16" ht="12.75" customHeight="1">
      <c r="A9" s="223"/>
      <c r="B9" s="17" t="s">
        <v>24</v>
      </c>
      <c r="C9" s="18">
        <f>SUM(C4:C8)</f>
        <v>1139</v>
      </c>
      <c r="D9" s="18"/>
      <c r="E9" s="18">
        <f aca="true" t="shared" si="0" ref="E9:O9">SUM(E4:E8)</f>
        <v>58</v>
      </c>
      <c r="F9" s="18">
        <f t="shared" si="0"/>
        <v>223</v>
      </c>
      <c r="G9" s="18">
        <f t="shared" si="0"/>
        <v>21</v>
      </c>
      <c r="H9" s="18">
        <f t="shared" si="0"/>
        <v>98</v>
      </c>
      <c r="I9" s="18">
        <f t="shared" si="0"/>
        <v>0</v>
      </c>
      <c r="J9" s="18">
        <f t="shared" si="0"/>
        <v>158</v>
      </c>
      <c r="K9" s="18">
        <f t="shared" si="0"/>
        <v>7</v>
      </c>
      <c r="L9" s="18">
        <f t="shared" si="0"/>
        <v>14</v>
      </c>
      <c r="M9" s="44">
        <f t="shared" si="0"/>
        <v>21815</v>
      </c>
      <c r="N9" s="18">
        <f t="shared" si="0"/>
        <v>0</v>
      </c>
      <c r="O9" s="18">
        <f t="shared" si="0"/>
        <v>6</v>
      </c>
      <c r="P9" s="20">
        <f>SUM(M4:M8)-N9+O9</f>
        <v>21821</v>
      </c>
    </row>
    <row r="10" spans="1:16" ht="12.75" customHeight="1">
      <c r="A10" s="223">
        <v>42462</v>
      </c>
      <c r="B10" s="10" t="s">
        <v>19</v>
      </c>
      <c r="C10" s="11">
        <v>238</v>
      </c>
      <c r="D10" s="11"/>
      <c r="E10" s="11">
        <v>31</v>
      </c>
      <c r="F10" s="11">
        <v>63</v>
      </c>
      <c r="G10" s="11">
        <v>2</v>
      </c>
      <c r="H10" s="12">
        <v>41</v>
      </c>
      <c r="I10" s="12"/>
      <c r="J10" s="24">
        <v>29</v>
      </c>
      <c r="K10" s="24">
        <v>3</v>
      </c>
      <c r="L10" s="24">
        <v>2</v>
      </c>
      <c r="M10" s="43">
        <f>SUM(C10*15,F10*7.5,G10*7.5,H10*7.5,I10*7.5,J10*7.5,K10*100,L10*20)</f>
        <v>4922.5</v>
      </c>
      <c r="N10" s="46"/>
      <c r="P10" s="15"/>
    </row>
    <row r="11" spans="1:16" ht="12.75" customHeight="1">
      <c r="A11" s="223"/>
      <c r="B11" s="10" t="s">
        <v>20</v>
      </c>
      <c r="C11" s="11">
        <v>288</v>
      </c>
      <c r="D11" s="11"/>
      <c r="E11" s="11">
        <v>6</v>
      </c>
      <c r="F11" s="11">
        <v>74</v>
      </c>
      <c r="G11" s="11"/>
      <c r="H11" s="12">
        <v>44</v>
      </c>
      <c r="I11" s="12">
        <v>2</v>
      </c>
      <c r="J11" s="24">
        <v>61</v>
      </c>
      <c r="K11" s="24">
        <v>1</v>
      </c>
      <c r="L11" s="24">
        <v>1</v>
      </c>
      <c r="M11" s="43">
        <f>SUM(C11*15,F11*7.5,G11*7.5,H11*7.5,I11*7.5,J11*7.5,K11*100,L11*20)</f>
        <v>5797.5</v>
      </c>
      <c r="N11" s="13"/>
      <c r="O11" s="16"/>
      <c r="P11" s="15"/>
    </row>
    <row r="12" spans="1:16" ht="12.75" customHeight="1">
      <c r="A12" s="223"/>
      <c r="B12" s="10" t="s">
        <v>21</v>
      </c>
      <c r="C12" s="11">
        <v>245</v>
      </c>
      <c r="D12" s="11"/>
      <c r="E12" s="11">
        <v>5</v>
      </c>
      <c r="F12" s="11">
        <v>54</v>
      </c>
      <c r="G12" s="11">
        <v>2</v>
      </c>
      <c r="H12" s="12">
        <v>61</v>
      </c>
      <c r="I12" s="12"/>
      <c r="J12" s="24">
        <v>44</v>
      </c>
      <c r="K12" s="24"/>
      <c r="L12" s="24"/>
      <c r="M12" s="43">
        <f>SUM(C12*15,F12*7.5,G12*7.5,H12*7.5,I12*7.5,J12*7.5,K12*100,L12*20)</f>
        <v>4882.5</v>
      </c>
      <c r="N12" s="13"/>
      <c r="O12" s="16"/>
      <c r="P12" s="15"/>
    </row>
    <row r="13" spans="1:16" ht="12.75" customHeight="1">
      <c r="A13" s="223"/>
      <c r="B13" s="10" t="s">
        <v>22</v>
      </c>
      <c r="C13" s="11">
        <v>183</v>
      </c>
      <c r="D13" s="11"/>
      <c r="E13" s="11">
        <v>4</v>
      </c>
      <c r="F13" s="11">
        <v>31</v>
      </c>
      <c r="G13" s="11">
        <v>1</v>
      </c>
      <c r="H13" s="12">
        <v>12</v>
      </c>
      <c r="I13" s="12"/>
      <c r="J13" s="24">
        <v>28</v>
      </c>
      <c r="K13" s="24"/>
      <c r="L13" s="24"/>
      <c r="M13" s="43">
        <f>SUM(C13*15,F13*7.5,G13*7.5,H13*7.5,I13*7.5,J13*7.5,K13*100,L13*20)</f>
        <v>3285</v>
      </c>
      <c r="N13" s="13"/>
      <c r="O13" s="16"/>
      <c r="P13" s="15"/>
    </row>
    <row r="14" spans="1:16" ht="12.75" customHeight="1">
      <c r="A14" s="223"/>
      <c r="B14" s="10" t="s">
        <v>23</v>
      </c>
      <c r="C14" s="11">
        <v>65</v>
      </c>
      <c r="D14" s="11"/>
      <c r="E14" s="11">
        <v>3</v>
      </c>
      <c r="F14" s="11">
        <v>10</v>
      </c>
      <c r="G14" s="11">
        <v>1</v>
      </c>
      <c r="H14" s="12">
        <v>4</v>
      </c>
      <c r="I14" s="12"/>
      <c r="J14" s="24">
        <v>18</v>
      </c>
      <c r="K14" s="24"/>
      <c r="L14" s="24"/>
      <c r="M14" s="43">
        <f>SUM(C14*15,F14*7.5,G14*7.5,H14*7.5,I14*7.5,J14*7.5,K14*100,L14*20)</f>
        <v>1222.5</v>
      </c>
      <c r="N14" s="13"/>
      <c r="O14" s="16"/>
      <c r="P14" s="15"/>
    </row>
    <row r="15" spans="1:16" ht="12.75" customHeight="1">
      <c r="A15" s="223"/>
      <c r="B15" s="17" t="s">
        <v>24</v>
      </c>
      <c r="C15" s="18">
        <f>SUM(C10:C14)</f>
        <v>1019</v>
      </c>
      <c r="D15" s="18"/>
      <c r="E15" s="18">
        <f aca="true" t="shared" si="1" ref="E15:O15">SUM(E10:E14)</f>
        <v>49</v>
      </c>
      <c r="F15" s="18">
        <f t="shared" si="1"/>
        <v>232</v>
      </c>
      <c r="G15" s="18">
        <f t="shared" si="1"/>
        <v>6</v>
      </c>
      <c r="H15" s="18">
        <f t="shared" si="1"/>
        <v>162</v>
      </c>
      <c r="I15" s="18">
        <f t="shared" si="1"/>
        <v>2</v>
      </c>
      <c r="J15" s="18">
        <f t="shared" si="1"/>
        <v>180</v>
      </c>
      <c r="K15" s="18">
        <f t="shared" si="1"/>
        <v>4</v>
      </c>
      <c r="L15" s="18">
        <f t="shared" si="1"/>
        <v>3</v>
      </c>
      <c r="M15" s="44">
        <f t="shared" si="1"/>
        <v>20110</v>
      </c>
      <c r="N15" s="18">
        <f t="shared" si="1"/>
        <v>0</v>
      </c>
      <c r="O15" s="18">
        <f t="shared" si="1"/>
        <v>0</v>
      </c>
      <c r="P15" s="20">
        <f>SUM(M10:M14)-N15+O15</f>
        <v>20110</v>
      </c>
    </row>
    <row r="16" spans="1:16" ht="12.75" customHeight="1">
      <c r="A16" s="224" t="s">
        <v>25</v>
      </c>
      <c r="B16" s="224">
        <v>920</v>
      </c>
      <c r="C16" s="21">
        <f>SUM(C9,C15)</f>
        <v>2158</v>
      </c>
      <c r="D16" s="21"/>
      <c r="E16" s="21">
        <f aca="true" t="shared" si="2" ref="E16:P16">SUM(E9,E15)</f>
        <v>107</v>
      </c>
      <c r="F16" s="21">
        <f t="shared" si="2"/>
        <v>455</v>
      </c>
      <c r="G16" s="21">
        <f t="shared" si="2"/>
        <v>27</v>
      </c>
      <c r="H16" s="21">
        <f t="shared" si="2"/>
        <v>260</v>
      </c>
      <c r="I16" s="21">
        <f t="shared" si="2"/>
        <v>2</v>
      </c>
      <c r="J16" s="21">
        <f t="shared" si="2"/>
        <v>338</v>
      </c>
      <c r="K16" s="21">
        <f t="shared" si="2"/>
        <v>11</v>
      </c>
      <c r="L16" s="21">
        <f t="shared" si="2"/>
        <v>17</v>
      </c>
      <c r="M16" s="21">
        <f t="shared" si="2"/>
        <v>41925</v>
      </c>
      <c r="N16" s="21">
        <f t="shared" si="2"/>
        <v>0</v>
      </c>
      <c r="O16" s="21">
        <f t="shared" si="2"/>
        <v>6</v>
      </c>
      <c r="P16" s="21">
        <f t="shared" si="2"/>
        <v>41931</v>
      </c>
    </row>
    <row r="17" spans="1:16" ht="12.75" customHeight="1">
      <c r="A17" s="223">
        <v>42463</v>
      </c>
      <c r="B17" s="10" t="s">
        <v>19</v>
      </c>
      <c r="C17" s="11">
        <v>181</v>
      </c>
      <c r="D17" s="11"/>
      <c r="E17" s="11">
        <v>10</v>
      </c>
      <c r="F17" s="11">
        <v>30</v>
      </c>
      <c r="G17" s="11"/>
      <c r="H17" s="12"/>
      <c r="I17" s="12"/>
      <c r="J17" s="24">
        <v>17</v>
      </c>
      <c r="K17" s="24">
        <v>1</v>
      </c>
      <c r="L17" s="24">
        <v>1</v>
      </c>
      <c r="M17" s="43">
        <f>SUM(C17*15,F17*7.5,G17*7.5,H17*7.5,I17*7.5,J17*7.5,K17*100,L17*20)</f>
        <v>3187.5</v>
      </c>
      <c r="N17" s="13">
        <v>6</v>
      </c>
      <c r="P17" s="15"/>
    </row>
    <row r="18" spans="1:16" ht="12.75" customHeight="1">
      <c r="A18" s="223"/>
      <c r="B18" s="10" t="s">
        <v>20</v>
      </c>
      <c r="C18" s="11"/>
      <c r="D18" s="11"/>
      <c r="E18" s="11"/>
      <c r="F18" s="11"/>
      <c r="G18" s="11"/>
      <c r="H18" s="12"/>
      <c r="I18" s="12"/>
      <c r="J18" s="24"/>
      <c r="K18" s="24"/>
      <c r="L18" s="24"/>
      <c r="M18" s="43">
        <f>SUM(C18*15,F18*7.5,G18*7.5,H18*7.5,I18*7.5,J18*7.5,K18*100,L18*20)</f>
        <v>0</v>
      </c>
      <c r="O18" s="16"/>
      <c r="P18" s="15"/>
    </row>
    <row r="19" spans="1:16" ht="12.75" customHeight="1">
      <c r="A19" s="223"/>
      <c r="B19" s="10" t="s">
        <v>21</v>
      </c>
      <c r="C19" s="11">
        <v>183</v>
      </c>
      <c r="D19" s="11"/>
      <c r="E19" s="11">
        <v>9</v>
      </c>
      <c r="F19" s="11">
        <v>40</v>
      </c>
      <c r="G19" s="11"/>
      <c r="H19" s="12"/>
      <c r="I19" s="12"/>
      <c r="J19" s="24">
        <v>17</v>
      </c>
      <c r="K19" s="24"/>
      <c r="L19" s="24"/>
      <c r="M19" s="43">
        <f>SUM(C19*15,F19*7.5,G19*7.5,H19*7.5,I19*7.5,J19*7.5,K19*100,L19*20)</f>
        <v>3172.5</v>
      </c>
      <c r="N19" s="13">
        <v>10</v>
      </c>
      <c r="O19" s="16"/>
      <c r="P19" s="15"/>
    </row>
    <row r="20" spans="1:16" ht="12.75" customHeight="1">
      <c r="A20" s="223"/>
      <c r="B20" s="10" t="s">
        <v>22</v>
      </c>
      <c r="C20" s="11">
        <v>66</v>
      </c>
      <c r="D20" s="11"/>
      <c r="E20" s="11">
        <v>12</v>
      </c>
      <c r="F20" s="11">
        <v>18</v>
      </c>
      <c r="G20" s="11"/>
      <c r="H20" s="12">
        <v>5</v>
      </c>
      <c r="I20" s="12"/>
      <c r="J20" s="24">
        <v>13</v>
      </c>
      <c r="K20" s="24"/>
      <c r="L20" s="24"/>
      <c r="M20" s="43">
        <f>SUM(C20*15,F20*7.5,G20*7.5,H20*7.5,I20*7.5,J20*7.5,K20*100,L20*20)</f>
        <v>1260</v>
      </c>
      <c r="N20" s="13">
        <v>15</v>
      </c>
      <c r="O20" s="16"/>
      <c r="P20" s="15"/>
    </row>
    <row r="21" spans="1:16" ht="12.75" customHeight="1">
      <c r="A21" s="223"/>
      <c r="B21" s="10" t="s">
        <v>23</v>
      </c>
      <c r="C21" s="11">
        <v>15</v>
      </c>
      <c r="D21" s="11"/>
      <c r="E21" s="11">
        <v>2</v>
      </c>
      <c r="F21" s="11"/>
      <c r="G21" s="11"/>
      <c r="H21" s="12">
        <v>6</v>
      </c>
      <c r="I21" s="12"/>
      <c r="J21" s="24">
        <v>1</v>
      </c>
      <c r="K21" s="24"/>
      <c r="L21" s="24"/>
      <c r="M21" s="43">
        <f>SUM(C21*15,F21*7.5,G21*7.5,H21*7.5,I21*7.5,J21*7.5,K21*100,L21*20)</f>
        <v>277.5</v>
      </c>
      <c r="N21" s="13"/>
      <c r="O21" s="16"/>
      <c r="P21" s="15"/>
    </row>
    <row r="22" spans="1:16" ht="12.75" customHeight="1">
      <c r="A22" s="223"/>
      <c r="B22" s="17" t="s">
        <v>24</v>
      </c>
      <c r="C22" s="18">
        <f>SUM(C17:C21)</f>
        <v>445</v>
      </c>
      <c r="D22" s="18"/>
      <c r="E22" s="18">
        <f aca="true" t="shared" si="3" ref="E22:O22">SUM(E17:E21)</f>
        <v>33</v>
      </c>
      <c r="F22" s="18">
        <f t="shared" si="3"/>
        <v>88</v>
      </c>
      <c r="G22" s="18">
        <f t="shared" si="3"/>
        <v>0</v>
      </c>
      <c r="H22" s="18">
        <f t="shared" si="3"/>
        <v>11</v>
      </c>
      <c r="I22" s="18">
        <f t="shared" si="3"/>
        <v>0</v>
      </c>
      <c r="J22" s="18">
        <f t="shared" si="3"/>
        <v>48</v>
      </c>
      <c r="K22" s="18">
        <f t="shared" si="3"/>
        <v>1</v>
      </c>
      <c r="L22" s="18">
        <f t="shared" si="3"/>
        <v>1</v>
      </c>
      <c r="M22" s="44">
        <f t="shared" si="3"/>
        <v>7897.5</v>
      </c>
      <c r="N22" s="18">
        <f t="shared" si="3"/>
        <v>31</v>
      </c>
      <c r="O22" s="18">
        <f t="shared" si="3"/>
        <v>0</v>
      </c>
      <c r="P22" s="20">
        <f>SUM(M17:M21)-N22+O22</f>
        <v>7866.5</v>
      </c>
    </row>
    <row r="23" spans="1:16" ht="12.75" customHeight="1">
      <c r="A23" s="223">
        <v>42464</v>
      </c>
      <c r="B23" s="10" t="s">
        <v>19</v>
      </c>
      <c r="C23" s="11">
        <v>89</v>
      </c>
      <c r="D23" s="11"/>
      <c r="E23" s="11">
        <v>3</v>
      </c>
      <c r="F23" s="11">
        <v>15</v>
      </c>
      <c r="G23" s="11"/>
      <c r="H23" s="12">
        <v>4</v>
      </c>
      <c r="I23" s="12"/>
      <c r="J23" s="24">
        <v>19</v>
      </c>
      <c r="K23" s="24">
        <v>4</v>
      </c>
      <c r="L23" s="24">
        <v>3</v>
      </c>
      <c r="M23" s="43">
        <f>SUM(C23*15,F23*7.5,G23*7.5,H23*7.5,I23*7.5,J23*7.5,K23*100,L23*20)</f>
        <v>2080</v>
      </c>
      <c r="N23" s="46"/>
      <c r="P23" s="15"/>
    </row>
    <row r="24" spans="1:16" ht="12.75" customHeight="1">
      <c r="A24" s="223"/>
      <c r="B24" s="10" t="s">
        <v>20</v>
      </c>
      <c r="C24" s="11">
        <v>150</v>
      </c>
      <c r="D24" s="11"/>
      <c r="E24" s="11">
        <v>6</v>
      </c>
      <c r="F24" s="11">
        <v>114</v>
      </c>
      <c r="G24" s="11"/>
      <c r="H24" s="12">
        <v>9</v>
      </c>
      <c r="I24" s="12"/>
      <c r="J24" s="24">
        <v>16</v>
      </c>
      <c r="K24" s="24">
        <v>3</v>
      </c>
      <c r="L24" s="24">
        <v>3</v>
      </c>
      <c r="M24" s="43">
        <f>SUM(C24*15,F24*7.5,G24*7.5,H24*7.5,I24*7.5,J24*7.5,K24*100,L24*20)</f>
        <v>3652.5</v>
      </c>
      <c r="N24" s="43"/>
      <c r="O24" s="16"/>
      <c r="P24" s="15"/>
    </row>
    <row r="25" spans="1:16" ht="12.75" customHeight="1">
      <c r="A25" s="223"/>
      <c r="B25" s="10" t="s">
        <v>21</v>
      </c>
      <c r="C25" s="11">
        <v>144</v>
      </c>
      <c r="D25" s="11"/>
      <c r="E25" s="11">
        <v>3</v>
      </c>
      <c r="F25" s="11">
        <v>23</v>
      </c>
      <c r="G25" s="11">
        <v>5</v>
      </c>
      <c r="H25" s="12">
        <v>6</v>
      </c>
      <c r="I25" s="12"/>
      <c r="J25" s="24">
        <v>19</v>
      </c>
      <c r="K25" s="24"/>
      <c r="L25" s="24"/>
      <c r="M25" s="43">
        <f>SUM(C25*15,F25*7.5,G25*7.5,H25*7.5,I25*7.5,J25*7.5,K25*100,L25*20)</f>
        <v>2557.5</v>
      </c>
      <c r="N25" s="13"/>
      <c r="O25" s="16"/>
      <c r="P25" s="15"/>
    </row>
    <row r="26" spans="1:16" ht="12.75" customHeight="1">
      <c r="A26" s="223"/>
      <c r="B26" s="10" t="s">
        <v>22</v>
      </c>
      <c r="C26" s="11">
        <v>91</v>
      </c>
      <c r="D26" s="11"/>
      <c r="E26" s="11">
        <v>5</v>
      </c>
      <c r="F26" s="11">
        <v>12</v>
      </c>
      <c r="G26" s="11"/>
      <c r="H26" s="12">
        <v>23</v>
      </c>
      <c r="I26" s="12"/>
      <c r="J26" s="24">
        <v>23</v>
      </c>
      <c r="K26" s="24"/>
      <c r="L26" s="24"/>
      <c r="M26" s="43">
        <f>SUM(C26*15,F26*7.5,G26*7.5,H26*7.5,I26*7.5,J26*7.5,K26*100,L26*20)</f>
        <v>1800</v>
      </c>
      <c r="N26" s="13"/>
      <c r="O26" s="16"/>
      <c r="P26" s="15"/>
    </row>
    <row r="27" spans="1:16" ht="12.75" customHeight="1">
      <c r="A27" s="223"/>
      <c r="B27" s="10" t="s">
        <v>23</v>
      </c>
      <c r="C27" s="11">
        <v>35</v>
      </c>
      <c r="D27" s="11"/>
      <c r="E27" s="11">
        <v>3</v>
      </c>
      <c r="F27" s="11">
        <v>5</v>
      </c>
      <c r="G27" s="11"/>
      <c r="H27" s="12">
        <v>1</v>
      </c>
      <c r="I27" s="12"/>
      <c r="J27" s="24">
        <v>3</v>
      </c>
      <c r="K27" s="24"/>
      <c r="L27" s="24"/>
      <c r="M27" s="43">
        <f>SUM(C27*15,F27*7.5,G27*7.5,H27*7.5,I27*7.5,J27*7.5,K27*100,L27*20)</f>
        <v>592.5</v>
      </c>
      <c r="N27" s="13"/>
      <c r="O27" s="16"/>
      <c r="P27" s="15"/>
    </row>
    <row r="28" spans="1:16" ht="12.75" customHeight="1">
      <c r="A28" s="223"/>
      <c r="B28" s="17" t="s">
        <v>24</v>
      </c>
      <c r="C28" s="18">
        <f>SUM(C23:C27)</f>
        <v>509</v>
      </c>
      <c r="D28" s="18"/>
      <c r="E28" s="18">
        <f aca="true" t="shared" si="4" ref="E28:O28">SUM(E23:E27)</f>
        <v>20</v>
      </c>
      <c r="F28" s="18">
        <f t="shared" si="4"/>
        <v>169</v>
      </c>
      <c r="G28" s="18">
        <f t="shared" si="4"/>
        <v>5</v>
      </c>
      <c r="H28" s="18">
        <f t="shared" si="4"/>
        <v>43</v>
      </c>
      <c r="I28" s="18">
        <f t="shared" si="4"/>
        <v>0</v>
      </c>
      <c r="J28" s="18">
        <f t="shared" si="4"/>
        <v>80</v>
      </c>
      <c r="K28" s="18">
        <f t="shared" si="4"/>
        <v>7</v>
      </c>
      <c r="L28" s="18">
        <f t="shared" si="4"/>
        <v>6</v>
      </c>
      <c r="M28" s="44">
        <f t="shared" si="4"/>
        <v>10682.5</v>
      </c>
      <c r="N28" s="18">
        <f t="shared" si="4"/>
        <v>0</v>
      </c>
      <c r="O28" s="18">
        <f t="shared" si="4"/>
        <v>0</v>
      </c>
      <c r="P28" s="20">
        <f>SUM(M23:M27)-N28+O28</f>
        <v>10682.5</v>
      </c>
    </row>
    <row r="29" spans="1:16" ht="12.75" customHeight="1">
      <c r="A29" s="223">
        <v>42830</v>
      </c>
      <c r="B29" s="10" t="s">
        <v>19</v>
      </c>
      <c r="C29" s="11">
        <v>107</v>
      </c>
      <c r="D29" s="11"/>
      <c r="E29" s="11">
        <v>2</v>
      </c>
      <c r="F29" s="11">
        <v>14</v>
      </c>
      <c r="G29" s="11">
        <v>1</v>
      </c>
      <c r="H29" s="12">
        <v>15</v>
      </c>
      <c r="I29" s="12"/>
      <c r="J29" s="24">
        <v>18</v>
      </c>
      <c r="K29" s="24">
        <v>4</v>
      </c>
      <c r="L29" s="24">
        <v>6</v>
      </c>
      <c r="M29" s="43">
        <f>SUM(C29*15,F29*7.5,G29*7.5,H29*7.5,I29*7.5,J29*7.5,K29*100,L29*20)</f>
        <v>2485</v>
      </c>
      <c r="N29" s="46"/>
      <c r="P29" s="15"/>
    </row>
    <row r="30" spans="1:16" ht="12.75" customHeight="1">
      <c r="A30" s="223"/>
      <c r="B30" s="10" t="s">
        <v>20</v>
      </c>
      <c r="C30" s="11">
        <v>92</v>
      </c>
      <c r="D30" s="11"/>
      <c r="E30" s="11">
        <v>1</v>
      </c>
      <c r="F30" s="11">
        <v>19</v>
      </c>
      <c r="G30" s="11"/>
      <c r="H30" s="12">
        <v>12</v>
      </c>
      <c r="I30" s="12"/>
      <c r="J30" s="24">
        <v>12</v>
      </c>
      <c r="K30" s="24">
        <v>2</v>
      </c>
      <c r="L30" s="24"/>
      <c r="M30" s="43">
        <f>SUM(C30*15,F30*7.5,G30*7.5,H30*7.5,I30*7.5,J30*7.5,K30*100,L30*20)</f>
        <v>1902.5</v>
      </c>
      <c r="N30" s="13"/>
      <c r="O30" s="16"/>
      <c r="P30" s="15"/>
    </row>
    <row r="31" spans="1:16" ht="12.75" customHeight="1">
      <c r="A31" s="223"/>
      <c r="B31" s="10" t="s">
        <v>21</v>
      </c>
      <c r="C31" s="11">
        <v>157</v>
      </c>
      <c r="D31" s="11"/>
      <c r="E31" s="11">
        <v>3</v>
      </c>
      <c r="F31" s="11">
        <v>29</v>
      </c>
      <c r="G31" s="11"/>
      <c r="H31" s="12">
        <v>10</v>
      </c>
      <c r="I31" s="12"/>
      <c r="J31" s="24">
        <v>14</v>
      </c>
      <c r="K31" s="24"/>
      <c r="L31" s="24"/>
      <c r="M31" s="43">
        <f>SUM(C31*15,F31*7.5,G31*7.5,H31*7.5,I31*7.5,J31*7.5,K31*100,L31*20)</f>
        <v>2752.5</v>
      </c>
      <c r="N31" s="13"/>
      <c r="O31" s="16"/>
      <c r="P31" s="15"/>
    </row>
    <row r="32" spans="1:16" ht="12.75" customHeight="1">
      <c r="A32" s="223"/>
      <c r="B32" s="10" t="s">
        <v>22</v>
      </c>
      <c r="C32" s="11">
        <v>90</v>
      </c>
      <c r="D32" s="11"/>
      <c r="E32" s="11">
        <v>10</v>
      </c>
      <c r="F32" s="11">
        <v>10</v>
      </c>
      <c r="G32" s="11"/>
      <c r="H32" s="12">
        <v>7</v>
      </c>
      <c r="I32" s="12"/>
      <c r="J32" s="24">
        <v>11</v>
      </c>
      <c r="K32" s="24"/>
      <c r="L32" s="24"/>
      <c r="M32" s="43">
        <f>SUM(C32*15,F32*7.5,G32*7.5,H32*7.5,I32*7.5,J32*7.5,K32*100,L32*20)</f>
        <v>1560</v>
      </c>
      <c r="N32" s="13"/>
      <c r="O32" s="16"/>
      <c r="P32" s="15"/>
    </row>
    <row r="33" spans="1:16" ht="12.75" customHeight="1">
      <c r="A33" s="223"/>
      <c r="B33" s="10" t="s">
        <v>23</v>
      </c>
      <c r="C33" s="11">
        <v>34</v>
      </c>
      <c r="D33" s="11"/>
      <c r="E33" s="11">
        <v>52</v>
      </c>
      <c r="F33" s="11">
        <v>2</v>
      </c>
      <c r="G33" s="11"/>
      <c r="H33" s="12">
        <v>1</v>
      </c>
      <c r="I33" s="12"/>
      <c r="J33" s="24">
        <v>4</v>
      </c>
      <c r="K33" s="24"/>
      <c r="L33" s="24"/>
      <c r="M33" s="43">
        <f>SUM(C33*15,F33*7.5,G33*7.5,H33*7.5,I33*7.5,J33*7.5,K33*100,L33*20)</f>
        <v>562.5</v>
      </c>
      <c r="N33" s="13"/>
      <c r="O33" s="16"/>
      <c r="P33" s="15"/>
    </row>
    <row r="34" spans="1:16" ht="12.75" customHeight="1">
      <c r="A34" s="223"/>
      <c r="B34" s="17" t="s">
        <v>24</v>
      </c>
      <c r="C34" s="18">
        <f>SUM(C29:C33)</f>
        <v>480</v>
      </c>
      <c r="D34" s="18"/>
      <c r="E34" s="18">
        <f aca="true" t="shared" si="5" ref="E34:O34">SUM(E29:E33)</f>
        <v>68</v>
      </c>
      <c r="F34" s="18">
        <f t="shared" si="5"/>
        <v>74</v>
      </c>
      <c r="G34" s="18">
        <f t="shared" si="5"/>
        <v>1</v>
      </c>
      <c r="H34" s="18">
        <f t="shared" si="5"/>
        <v>45</v>
      </c>
      <c r="I34" s="18">
        <f t="shared" si="5"/>
        <v>0</v>
      </c>
      <c r="J34" s="18">
        <f t="shared" si="5"/>
        <v>59</v>
      </c>
      <c r="K34" s="18">
        <f t="shared" si="5"/>
        <v>6</v>
      </c>
      <c r="L34" s="18">
        <f t="shared" si="5"/>
        <v>6</v>
      </c>
      <c r="M34" s="44">
        <f t="shared" si="5"/>
        <v>9262.5</v>
      </c>
      <c r="N34" s="18">
        <f t="shared" si="5"/>
        <v>0</v>
      </c>
      <c r="O34" s="18">
        <f t="shared" si="5"/>
        <v>0</v>
      </c>
      <c r="P34" s="20">
        <f>SUM(M29:M33)-N34+O34</f>
        <v>9262.5</v>
      </c>
    </row>
    <row r="35" spans="1:16" ht="12.75" customHeight="1">
      <c r="A35" s="223">
        <v>42466</v>
      </c>
      <c r="B35" s="10" t="s">
        <v>19</v>
      </c>
      <c r="C35" s="11">
        <v>146</v>
      </c>
      <c r="D35" s="11"/>
      <c r="E35" s="11">
        <v>9</v>
      </c>
      <c r="F35" s="11">
        <v>9</v>
      </c>
      <c r="G35" s="11">
        <v>6</v>
      </c>
      <c r="H35" s="12"/>
      <c r="I35" s="12">
        <v>10</v>
      </c>
      <c r="J35" s="24"/>
      <c r="K35" s="24"/>
      <c r="L35" s="24"/>
      <c r="M35" s="43">
        <f>SUM(C35*15,F35*7.5,G35*7.5,H35*7.5,I35*7.5,J35*7.5,K35*100,L35*20)</f>
        <v>2377.5</v>
      </c>
      <c r="N35" s="46"/>
      <c r="P35" s="15"/>
    </row>
    <row r="36" spans="1:16" ht="12.75" customHeight="1">
      <c r="A36" s="223"/>
      <c r="B36" s="10" t="s">
        <v>20</v>
      </c>
      <c r="C36" s="11">
        <v>166</v>
      </c>
      <c r="D36" s="11"/>
      <c r="E36" s="11">
        <v>4</v>
      </c>
      <c r="F36" s="11">
        <v>13</v>
      </c>
      <c r="G36" s="11">
        <v>5</v>
      </c>
      <c r="H36" s="12">
        <v>5</v>
      </c>
      <c r="I36" s="12"/>
      <c r="J36" s="24">
        <v>10</v>
      </c>
      <c r="K36" s="24">
        <v>3</v>
      </c>
      <c r="L36" s="24">
        <v>3</v>
      </c>
      <c r="M36" s="43">
        <f>SUM(C36*15,F36*7.5,G36*7.5,H36*7.5,I36*7.5,J36*7.5,K36*100,L36*20)</f>
        <v>3097.5</v>
      </c>
      <c r="N36" s="13"/>
      <c r="O36" s="16"/>
      <c r="P36" s="15"/>
    </row>
    <row r="37" spans="1:16" ht="12.75" customHeight="1">
      <c r="A37" s="223"/>
      <c r="B37" s="10" t="s">
        <v>21</v>
      </c>
      <c r="C37" s="11">
        <v>123</v>
      </c>
      <c r="D37" s="11"/>
      <c r="E37" s="11">
        <v>184</v>
      </c>
      <c r="F37" s="11">
        <v>108</v>
      </c>
      <c r="G37" s="11"/>
      <c r="H37" s="12">
        <v>6</v>
      </c>
      <c r="I37" s="12">
        <v>0</v>
      </c>
      <c r="J37" s="24">
        <v>27</v>
      </c>
      <c r="K37" s="24"/>
      <c r="L37" s="24"/>
      <c r="M37" s="43">
        <f>SUM(C37*15,F37*7.5,G37*7.5,H37*7.5,I37*7.5,J37*7.5,K37*100,L37*20)</f>
        <v>2902.5</v>
      </c>
      <c r="N37" s="13"/>
      <c r="O37" s="16"/>
      <c r="P37" s="15"/>
    </row>
    <row r="38" spans="1:16" ht="12.75" customHeight="1">
      <c r="A38" s="223"/>
      <c r="B38" s="10" t="s">
        <v>22</v>
      </c>
      <c r="C38" s="11">
        <v>59</v>
      </c>
      <c r="D38" s="11"/>
      <c r="E38" s="11"/>
      <c r="F38" s="11">
        <v>19</v>
      </c>
      <c r="G38" s="11">
        <v>1</v>
      </c>
      <c r="H38" s="12">
        <v>5</v>
      </c>
      <c r="I38" s="12"/>
      <c r="J38" s="24">
        <v>20</v>
      </c>
      <c r="K38" s="24"/>
      <c r="L38" s="24"/>
      <c r="M38" s="43">
        <f>SUM(C38*15,F38*7.5,G38*7.5,H38*7.5,I38*7.5,J38*7.5,K38*100,L38*20)</f>
        <v>1222.5</v>
      </c>
      <c r="N38" s="13"/>
      <c r="O38" s="16"/>
      <c r="P38" s="15"/>
    </row>
    <row r="39" spans="1:16" ht="12.75" customHeight="1">
      <c r="A39" s="223"/>
      <c r="B39" s="10" t="s">
        <v>23</v>
      </c>
      <c r="C39" s="11">
        <v>21</v>
      </c>
      <c r="D39" s="11"/>
      <c r="E39" s="11">
        <v>4</v>
      </c>
      <c r="F39" s="11">
        <v>4</v>
      </c>
      <c r="G39" s="11"/>
      <c r="H39" s="12">
        <v>2</v>
      </c>
      <c r="I39" s="12"/>
      <c r="J39" s="24">
        <v>2</v>
      </c>
      <c r="K39" s="24"/>
      <c r="L39" s="24"/>
      <c r="M39" s="43">
        <f>SUM(C39*15,F39*7.5,G39*7.5,H39*7.5,I39*7.5,J39*7.5,K39*100,L39*20)</f>
        <v>375</v>
      </c>
      <c r="N39" s="13"/>
      <c r="O39" s="16"/>
      <c r="P39" s="15"/>
    </row>
    <row r="40" spans="1:16" ht="12.75" customHeight="1">
      <c r="A40" s="223"/>
      <c r="B40" s="17" t="s">
        <v>24</v>
      </c>
      <c r="C40" s="18">
        <f>SUM(C35:C39)</f>
        <v>515</v>
      </c>
      <c r="D40" s="18"/>
      <c r="E40" s="18">
        <f aca="true" t="shared" si="6" ref="E40:O40">SUM(E35:E39)</f>
        <v>201</v>
      </c>
      <c r="F40" s="18">
        <f t="shared" si="6"/>
        <v>153</v>
      </c>
      <c r="G40" s="18">
        <f t="shared" si="6"/>
        <v>12</v>
      </c>
      <c r="H40" s="18">
        <f t="shared" si="6"/>
        <v>18</v>
      </c>
      <c r="I40" s="18">
        <f t="shared" si="6"/>
        <v>10</v>
      </c>
      <c r="J40" s="18">
        <f t="shared" si="6"/>
        <v>59</v>
      </c>
      <c r="K40" s="18">
        <f t="shared" si="6"/>
        <v>3</v>
      </c>
      <c r="L40" s="18">
        <f t="shared" si="6"/>
        <v>3</v>
      </c>
      <c r="M40" s="44">
        <f t="shared" si="6"/>
        <v>9975</v>
      </c>
      <c r="N40" s="18">
        <f t="shared" si="6"/>
        <v>0</v>
      </c>
      <c r="O40" s="18">
        <f t="shared" si="6"/>
        <v>0</v>
      </c>
      <c r="P40" s="20">
        <f>SUM(M35:M39)-N40+O40</f>
        <v>9975</v>
      </c>
    </row>
    <row r="41" spans="1:16" ht="12.75" customHeight="1">
      <c r="A41" s="223">
        <v>42467</v>
      </c>
      <c r="B41" s="10" t="s">
        <v>19</v>
      </c>
      <c r="C41" s="11">
        <v>54</v>
      </c>
      <c r="D41" s="11"/>
      <c r="E41" s="11">
        <v>1</v>
      </c>
      <c r="F41" s="11">
        <v>10</v>
      </c>
      <c r="G41" s="11">
        <v>4</v>
      </c>
      <c r="H41" s="12"/>
      <c r="I41" s="12"/>
      <c r="J41" s="24">
        <v>8</v>
      </c>
      <c r="K41" s="24"/>
      <c r="L41" s="24"/>
      <c r="M41" s="43">
        <f>SUM(C41*15,F41*7.5,G41*7.5,H41*7.5,I41*7.5,J41*7.5,K41*100,L41*20)</f>
        <v>975</v>
      </c>
      <c r="N41" s="13"/>
      <c r="P41" s="15"/>
    </row>
    <row r="42" spans="1:16" ht="12.75" customHeight="1">
      <c r="A42" s="223"/>
      <c r="B42" s="10" t="s">
        <v>20</v>
      </c>
      <c r="C42" s="11">
        <v>229</v>
      </c>
      <c r="D42" s="11"/>
      <c r="E42" s="11">
        <v>10</v>
      </c>
      <c r="F42" s="11">
        <v>24</v>
      </c>
      <c r="G42" s="11"/>
      <c r="H42" s="12">
        <v>15</v>
      </c>
      <c r="I42" s="12"/>
      <c r="J42" s="24">
        <v>25</v>
      </c>
      <c r="K42" s="24">
        <v>2</v>
      </c>
      <c r="L42" s="24">
        <v>2</v>
      </c>
      <c r="M42" s="43">
        <f>SUM(C42*15,F42*7.5,G42*7.5,H42*7.5,I42*7.5,J42*7.5,K42*100,L42*20)</f>
        <v>4155</v>
      </c>
      <c r="N42">
        <v>5</v>
      </c>
      <c r="O42" s="16"/>
      <c r="P42" s="15"/>
    </row>
    <row r="43" spans="1:16" ht="12.75" customHeight="1">
      <c r="A43" s="223"/>
      <c r="B43" s="10" t="s">
        <v>21</v>
      </c>
      <c r="C43" s="11">
        <v>252</v>
      </c>
      <c r="D43" s="11"/>
      <c r="E43" s="11">
        <v>3</v>
      </c>
      <c r="F43" s="11">
        <v>18</v>
      </c>
      <c r="G43" s="11">
        <v>2</v>
      </c>
      <c r="H43" s="12">
        <v>15</v>
      </c>
      <c r="I43" s="12"/>
      <c r="J43" s="24">
        <v>21</v>
      </c>
      <c r="K43" s="24"/>
      <c r="L43" s="24"/>
      <c r="M43" s="43">
        <f>SUM(C43*15,F43*7.5,G43*7.5,H43*7.5,I43*7.5,J43*7.5,K43*100,L43*20)</f>
        <v>4200</v>
      </c>
      <c r="N43" s="13"/>
      <c r="O43" s="16"/>
      <c r="P43" s="15"/>
    </row>
    <row r="44" spans="1:16" ht="12.75" customHeight="1">
      <c r="A44" s="223"/>
      <c r="B44" s="10" t="s">
        <v>22</v>
      </c>
      <c r="C44" s="11">
        <v>108</v>
      </c>
      <c r="D44" s="11"/>
      <c r="E44" s="11">
        <v>0</v>
      </c>
      <c r="F44" s="11">
        <v>13</v>
      </c>
      <c r="G44" s="11">
        <v>2</v>
      </c>
      <c r="H44" s="12">
        <v>10</v>
      </c>
      <c r="I44" s="12"/>
      <c r="J44" s="24">
        <v>11</v>
      </c>
      <c r="K44" s="24"/>
      <c r="L44" s="24"/>
      <c r="M44" s="43">
        <f>SUM(C44*15,F44*7.5,G44*7.5,H44*7.5,I44*7.5,J44*7.5,K44*100,L44*20)</f>
        <v>1890</v>
      </c>
      <c r="N44" s="13"/>
      <c r="O44" s="16"/>
      <c r="P44" s="15"/>
    </row>
    <row r="45" spans="1:16" ht="12.75" customHeight="1">
      <c r="A45" s="223"/>
      <c r="B45" s="10" t="s">
        <v>23</v>
      </c>
      <c r="C45" s="11">
        <v>24</v>
      </c>
      <c r="D45" s="11"/>
      <c r="E45" s="11"/>
      <c r="F45" s="11">
        <v>2</v>
      </c>
      <c r="G45" s="11"/>
      <c r="H45" s="12">
        <v>4</v>
      </c>
      <c r="I45" s="12"/>
      <c r="J45" s="24"/>
      <c r="K45" s="24"/>
      <c r="L45" s="24"/>
      <c r="M45" s="43">
        <f>SUM(C45*15,F45*7.5,G45*7.5,H45*7.5,I45*7.5,J45*7.5,K45*100,L45*20)</f>
        <v>405</v>
      </c>
      <c r="N45" s="13"/>
      <c r="O45" s="16"/>
      <c r="P45" s="15"/>
    </row>
    <row r="46" spans="1:16" ht="12.75" customHeight="1">
      <c r="A46" s="223"/>
      <c r="B46" s="17" t="s">
        <v>24</v>
      </c>
      <c r="C46" s="18">
        <f>SUM(C41:C45)</f>
        <v>667</v>
      </c>
      <c r="D46" s="18"/>
      <c r="E46" s="18">
        <f aca="true" t="shared" si="7" ref="E46:O46">SUM(E41:E45)</f>
        <v>14</v>
      </c>
      <c r="F46" s="18">
        <f t="shared" si="7"/>
        <v>67</v>
      </c>
      <c r="G46" s="18">
        <f t="shared" si="7"/>
        <v>8</v>
      </c>
      <c r="H46" s="18">
        <f t="shared" si="7"/>
        <v>44</v>
      </c>
      <c r="I46" s="18">
        <f t="shared" si="7"/>
        <v>0</v>
      </c>
      <c r="J46" s="18">
        <f t="shared" si="7"/>
        <v>65</v>
      </c>
      <c r="K46" s="18">
        <f t="shared" si="7"/>
        <v>2</v>
      </c>
      <c r="L46" s="18">
        <f t="shared" si="7"/>
        <v>2</v>
      </c>
      <c r="M46" s="44">
        <f t="shared" si="7"/>
        <v>11625</v>
      </c>
      <c r="N46" s="18">
        <f t="shared" si="7"/>
        <v>5</v>
      </c>
      <c r="O46" s="18">
        <f t="shared" si="7"/>
        <v>0</v>
      </c>
      <c r="P46" s="20">
        <f>SUM(M41:M45)-N46+O46</f>
        <v>11620</v>
      </c>
    </row>
    <row r="47" spans="1:16" ht="12.75" customHeight="1">
      <c r="A47" s="223">
        <v>42468</v>
      </c>
      <c r="B47" s="10" t="s">
        <v>19</v>
      </c>
      <c r="C47" s="11">
        <v>343</v>
      </c>
      <c r="D47" s="11"/>
      <c r="E47" s="11">
        <v>5</v>
      </c>
      <c r="F47" s="11">
        <v>43</v>
      </c>
      <c r="G47" s="11">
        <v>1</v>
      </c>
      <c r="H47" s="12">
        <v>27</v>
      </c>
      <c r="I47" s="12"/>
      <c r="J47" s="24">
        <v>42</v>
      </c>
      <c r="K47" s="24"/>
      <c r="L47" s="24">
        <v>2</v>
      </c>
      <c r="M47" s="43">
        <f>SUM(C47*15,F47*7.5,G47*7.5,H47*7.5,I47*7.5,J47*7.5,K47*100,L47*20)</f>
        <v>6032.5</v>
      </c>
      <c r="N47" s="46"/>
      <c r="P47" s="15"/>
    </row>
    <row r="48" spans="1:16" ht="12.75" customHeight="1">
      <c r="A48" s="223"/>
      <c r="B48" s="10" t="s">
        <v>20</v>
      </c>
      <c r="C48" s="11">
        <v>227</v>
      </c>
      <c r="D48" s="11"/>
      <c r="E48" s="11">
        <v>5</v>
      </c>
      <c r="F48" s="11">
        <v>34</v>
      </c>
      <c r="G48" s="11">
        <v>3</v>
      </c>
      <c r="H48" s="12">
        <v>16</v>
      </c>
      <c r="I48" s="12"/>
      <c r="J48" s="24">
        <v>22</v>
      </c>
      <c r="K48" s="24">
        <v>2</v>
      </c>
      <c r="L48" s="24">
        <v>2</v>
      </c>
      <c r="M48" s="43">
        <f>SUM(C48*15,F48*7.5,G48*7.5,H48*7.5,I48*7.5,J48*7.5,K48*100,L48*20)</f>
        <v>4207.5</v>
      </c>
      <c r="N48" s="13"/>
      <c r="O48" s="16"/>
      <c r="P48" s="15"/>
    </row>
    <row r="49" spans="1:16" ht="12.75" customHeight="1">
      <c r="A49" s="223"/>
      <c r="B49" s="10" t="s">
        <v>21</v>
      </c>
      <c r="C49" s="11">
        <v>362</v>
      </c>
      <c r="D49" s="11"/>
      <c r="E49" s="11">
        <v>17</v>
      </c>
      <c r="F49" s="11">
        <v>84</v>
      </c>
      <c r="G49" s="11">
        <v>2</v>
      </c>
      <c r="H49" s="12">
        <v>8</v>
      </c>
      <c r="I49" s="12">
        <v>0</v>
      </c>
      <c r="J49" s="24">
        <v>59</v>
      </c>
      <c r="K49" s="24"/>
      <c r="L49" s="24"/>
      <c r="M49" s="43">
        <f>SUM(C49*15,F49*7.5,G49*7.5,H49*7.5,I49*7.5,J49*7.5,K49*100,L49*20)</f>
        <v>6577.5</v>
      </c>
      <c r="N49" s="13">
        <v>435</v>
      </c>
      <c r="O49" s="16"/>
      <c r="P49" s="15"/>
    </row>
    <row r="50" spans="1:16" ht="12.75" customHeight="1">
      <c r="A50" s="223"/>
      <c r="B50" s="10" t="s">
        <v>22</v>
      </c>
      <c r="C50" s="11">
        <v>178</v>
      </c>
      <c r="D50" s="11"/>
      <c r="E50" s="11">
        <v>4</v>
      </c>
      <c r="F50" s="11">
        <v>33</v>
      </c>
      <c r="G50" s="11">
        <v>2</v>
      </c>
      <c r="H50" s="12">
        <v>11</v>
      </c>
      <c r="I50" s="12"/>
      <c r="J50" s="24">
        <v>16</v>
      </c>
      <c r="K50" s="24"/>
      <c r="L50" s="24"/>
      <c r="M50" s="43">
        <f>SUM(C50*15,F50*7.5,G50*7.5,H50*7.5,I50*7.5,J50*7.5,K50*100,L50*20)</f>
        <v>3135</v>
      </c>
      <c r="N50" s="13"/>
      <c r="O50" s="16"/>
      <c r="P50" s="15"/>
    </row>
    <row r="51" spans="1:16" ht="12.75" customHeight="1">
      <c r="A51" s="223"/>
      <c r="B51" s="10" t="s">
        <v>23</v>
      </c>
      <c r="C51" s="11">
        <v>58</v>
      </c>
      <c r="D51" s="11"/>
      <c r="E51" s="11"/>
      <c r="F51" s="11">
        <v>5</v>
      </c>
      <c r="G51" s="11"/>
      <c r="H51" s="12">
        <v>9</v>
      </c>
      <c r="I51" s="12"/>
      <c r="J51" s="24">
        <v>6</v>
      </c>
      <c r="K51" s="24"/>
      <c r="L51" s="24"/>
      <c r="M51" s="43">
        <f>SUM(C51*15,F51*7.5,G51*7.5,H51*7.5,I51*7.5,J51*7.5,K51*100,L51*20)</f>
        <v>1020</v>
      </c>
      <c r="N51" s="13"/>
      <c r="O51" s="16"/>
      <c r="P51" s="15"/>
    </row>
    <row r="52" spans="1:16" ht="12.75" customHeight="1">
      <c r="A52" s="223"/>
      <c r="B52" s="17" t="s">
        <v>24</v>
      </c>
      <c r="C52" s="18">
        <f>SUM(C47:C51)</f>
        <v>1168</v>
      </c>
      <c r="D52" s="18"/>
      <c r="E52" s="18">
        <f aca="true" t="shared" si="8" ref="E52:O52">SUM(E47:E51)</f>
        <v>31</v>
      </c>
      <c r="F52" s="18">
        <f t="shared" si="8"/>
        <v>199</v>
      </c>
      <c r="G52" s="18">
        <f t="shared" si="8"/>
        <v>8</v>
      </c>
      <c r="H52" s="18">
        <f t="shared" si="8"/>
        <v>71</v>
      </c>
      <c r="I52" s="18">
        <f t="shared" si="8"/>
        <v>0</v>
      </c>
      <c r="J52" s="18">
        <f t="shared" si="8"/>
        <v>145</v>
      </c>
      <c r="K52" s="18">
        <f t="shared" si="8"/>
        <v>2</v>
      </c>
      <c r="L52" s="18">
        <f t="shared" si="8"/>
        <v>4</v>
      </c>
      <c r="M52" s="44">
        <f t="shared" si="8"/>
        <v>20972.5</v>
      </c>
      <c r="N52" s="18">
        <f t="shared" si="8"/>
        <v>435</v>
      </c>
      <c r="O52" s="18">
        <f t="shared" si="8"/>
        <v>0</v>
      </c>
      <c r="P52" s="20">
        <f>SUM(M47:M51)-N52+O52</f>
        <v>20537.5</v>
      </c>
    </row>
    <row r="53" spans="1:16" ht="12.75" customHeight="1">
      <c r="A53" s="223">
        <v>42469</v>
      </c>
      <c r="B53" s="10" t="s">
        <v>19</v>
      </c>
      <c r="C53" s="11">
        <v>273</v>
      </c>
      <c r="D53" s="11"/>
      <c r="E53" s="11">
        <v>10</v>
      </c>
      <c r="F53" s="11">
        <v>46</v>
      </c>
      <c r="G53" s="11">
        <v>4</v>
      </c>
      <c r="H53" s="12">
        <v>30</v>
      </c>
      <c r="I53" s="12"/>
      <c r="J53" s="24">
        <v>26</v>
      </c>
      <c r="K53" s="24">
        <v>1</v>
      </c>
      <c r="L53" s="24">
        <v>2</v>
      </c>
      <c r="M53" s="43">
        <f>SUM(C53*15,F53*7.5,G53*7.5,H53*7.5,I53*7.5,J53*7.5,K53*100,L53*20)</f>
        <v>5030</v>
      </c>
      <c r="N53" s="46"/>
      <c r="P53" s="15"/>
    </row>
    <row r="54" spans="1:16" ht="12.75" customHeight="1">
      <c r="A54" s="223"/>
      <c r="B54" s="10" t="s">
        <v>20</v>
      </c>
      <c r="C54" s="11">
        <v>378</v>
      </c>
      <c r="D54" s="11"/>
      <c r="E54" s="11">
        <v>8</v>
      </c>
      <c r="F54" s="11">
        <v>53</v>
      </c>
      <c r="G54" s="11">
        <v>2</v>
      </c>
      <c r="H54" s="12">
        <v>50</v>
      </c>
      <c r="I54" s="12"/>
      <c r="J54" s="24">
        <v>43</v>
      </c>
      <c r="K54" s="24">
        <v>1</v>
      </c>
      <c r="L54" s="24">
        <v>1</v>
      </c>
      <c r="M54" s="43">
        <f>SUM(C54*15,F54*7.5,G54*7.5,H54*7.5,I54*7.5,J54*7.5,K54*100,L54*20)</f>
        <v>6900</v>
      </c>
      <c r="N54" s="13">
        <v>7.5</v>
      </c>
      <c r="O54" s="16"/>
      <c r="P54" s="15"/>
    </row>
    <row r="55" spans="1:16" ht="12.75" customHeight="1">
      <c r="A55" s="223"/>
      <c r="B55" s="10" t="s">
        <v>21</v>
      </c>
      <c r="C55" s="11">
        <v>441</v>
      </c>
      <c r="D55" s="11"/>
      <c r="E55" s="11">
        <v>5</v>
      </c>
      <c r="F55" s="11">
        <v>97</v>
      </c>
      <c r="G55" s="11">
        <v>4</v>
      </c>
      <c r="H55" s="12"/>
      <c r="I55" s="12"/>
      <c r="J55" s="24">
        <v>83</v>
      </c>
      <c r="K55" s="24"/>
      <c r="L55" s="24"/>
      <c r="M55" s="43">
        <f>SUM(C55*15,F55*7.5,G55*7.5,H55*7.5,I55*7.5,J55*7.5,K55*100,L55*20)</f>
        <v>7995</v>
      </c>
      <c r="N55" s="13"/>
      <c r="O55" s="16"/>
      <c r="P55" s="15"/>
    </row>
    <row r="56" spans="1:16" ht="12.75" customHeight="1">
      <c r="A56" s="223"/>
      <c r="B56" s="10" t="s">
        <v>22</v>
      </c>
      <c r="C56" s="11">
        <v>203</v>
      </c>
      <c r="D56" s="11"/>
      <c r="E56" s="11">
        <v>1</v>
      </c>
      <c r="F56" s="11">
        <v>48</v>
      </c>
      <c r="G56" s="11">
        <v>1</v>
      </c>
      <c r="H56" s="12">
        <v>22</v>
      </c>
      <c r="I56" s="12"/>
      <c r="J56" s="24">
        <v>42</v>
      </c>
      <c r="K56" s="24"/>
      <c r="L56" s="24"/>
      <c r="M56" s="43">
        <f>SUM(C56*15,F56*7.5,G56*7.5,H56*7.5,I56*7.5,J56*7.5,K56*100,L56*20)</f>
        <v>3892.5</v>
      </c>
      <c r="N56" s="13"/>
      <c r="O56" s="16"/>
      <c r="P56" s="15"/>
    </row>
    <row r="57" spans="1:16" ht="12.75" customHeight="1">
      <c r="A57" s="223"/>
      <c r="B57" s="10" t="s">
        <v>23</v>
      </c>
      <c r="C57" s="11">
        <v>51</v>
      </c>
      <c r="D57" s="11"/>
      <c r="E57" s="11">
        <v>1</v>
      </c>
      <c r="F57" s="11">
        <v>15</v>
      </c>
      <c r="G57" s="11">
        <v>1</v>
      </c>
      <c r="H57" s="12">
        <v>1</v>
      </c>
      <c r="I57" s="12"/>
      <c r="J57" s="24">
        <v>34</v>
      </c>
      <c r="K57" s="24"/>
      <c r="L57" s="24"/>
      <c r="M57" s="43">
        <f>SUM(C57*15,F57*7.5,G57*7.5,H57*7.5,I57*7.5,J57*7.5,K57*100,L57*20)</f>
        <v>1147.5</v>
      </c>
      <c r="N57" s="13"/>
      <c r="O57" s="16"/>
      <c r="P57" s="15"/>
    </row>
    <row r="58" spans="1:16" ht="12.75" customHeight="1">
      <c r="A58" s="223"/>
      <c r="B58" s="17" t="s">
        <v>24</v>
      </c>
      <c r="C58" s="18">
        <f>SUM(C53:C57)</f>
        <v>1346</v>
      </c>
      <c r="D58" s="18"/>
      <c r="E58" s="18">
        <f aca="true" t="shared" si="9" ref="E58:O58">SUM(E53:E57)</f>
        <v>25</v>
      </c>
      <c r="F58" s="18">
        <f t="shared" si="9"/>
        <v>259</v>
      </c>
      <c r="G58" s="18">
        <f t="shared" si="9"/>
        <v>12</v>
      </c>
      <c r="H58" s="18">
        <f t="shared" si="9"/>
        <v>103</v>
      </c>
      <c r="I58" s="18">
        <f t="shared" si="9"/>
        <v>0</v>
      </c>
      <c r="J58" s="18">
        <f t="shared" si="9"/>
        <v>228</v>
      </c>
      <c r="K58" s="18">
        <f t="shared" si="9"/>
        <v>2</v>
      </c>
      <c r="L58" s="18">
        <f t="shared" si="9"/>
        <v>3</v>
      </c>
      <c r="M58" s="44">
        <f t="shared" si="9"/>
        <v>24965</v>
      </c>
      <c r="N58" s="18">
        <f t="shared" si="9"/>
        <v>7.5</v>
      </c>
      <c r="O58" s="18">
        <f t="shared" si="9"/>
        <v>0</v>
      </c>
      <c r="P58" s="20">
        <f>SUM(M53:M57)-N58+O58</f>
        <v>24957.5</v>
      </c>
    </row>
    <row r="59" spans="1:16" ht="12.75" customHeight="1">
      <c r="A59" s="224" t="s">
        <v>25</v>
      </c>
      <c r="B59" s="224">
        <v>920</v>
      </c>
      <c r="C59" s="21">
        <f>SUM(C22,C28,C34,C40,C46,C52,C58)</f>
        <v>5130</v>
      </c>
      <c r="D59" s="21"/>
      <c r="E59" s="21">
        <f aca="true" t="shared" si="10" ref="E59:P59">SUM(E22,E28,E34,E40,E46,E52,E58)</f>
        <v>392</v>
      </c>
      <c r="F59" s="21">
        <f t="shared" si="10"/>
        <v>1009</v>
      </c>
      <c r="G59" s="21">
        <f t="shared" si="10"/>
        <v>46</v>
      </c>
      <c r="H59" s="21">
        <f t="shared" si="10"/>
        <v>335</v>
      </c>
      <c r="I59" s="21">
        <f t="shared" si="10"/>
        <v>10</v>
      </c>
      <c r="J59" s="21">
        <f t="shared" si="10"/>
        <v>684</v>
      </c>
      <c r="K59" s="21">
        <f t="shared" si="10"/>
        <v>23</v>
      </c>
      <c r="L59" s="21">
        <f t="shared" si="10"/>
        <v>25</v>
      </c>
      <c r="M59" s="21">
        <f t="shared" si="10"/>
        <v>95380</v>
      </c>
      <c r="N59" s="21">
        <f t="shared" si="10"/>
        <v>478.5</v>
      </c>
      <c r="O59" s="21">
        <f t="shared" si="10"/>
        <v>0</v>
      </c>
      <c r="P59" s="21">
        <f t="shared" si="10"/>
        <v>94901.5</v>
      </c>
    </row>
    <row r="60" spans="1:16" ht="12.75" customHeight="1">
      <c r="A60" s="223">
        <v>42470</v>
      </c>
      <c r="B60" s="10" t="s">
        <v>19</v>
      </c>
      <c r="C60" s="11">
        <v>161</v>
      </c>
      <c r="D60" s="11"/>
      <c r="E60" s="11">
        <v>4</v>
      </c>
      <c r="F60" s="11">
        <v>18</v>
      </c>
      <c r="G60" s="11"/>
      <c r="H60" s="12">
        <v>18</v>
      </c>
      <c r="I60" s="12"/>
      <c r="J60" s="24">
        <v>16</v>
      </c>
      <c r="K60" s="24">
        <v>3</v>
      </c>
      <c r="L60" s="24">
        <v>4</v>
      </c>
      <c r="M60" s="43">
        <f>SUM(C60*15,F60*7.5,G60*7.5,H60*7.5,I60*7.5,J60*7.5,K60*100,L60*20)</f>
        <v>3185</v>
      </c>
      <c r="N60" s="46">
        <v>15</v>
      </c>
      <c r="O60">
        <v>5</v>
      </c>
      <c r="P60" s="15"/>
    </row>
    <row r="61" spans="1:16" ht="12.75" customHeight="1">
      <c r="A61" s="223"/>
      <c r="B61" s="10" t="s">
        <v>20</v>
      </c>
      <c r="C61" s="11">
        <v>152</v>
      </c>
      <c r="D61" s="11"/>
      <c r="E61" s="11">
        <v>1</v>
      </c>
      <c r="F61" s="11">
        <v>14</v>
      </c>
      <c r="G61" s="11"/>
      <c r="H61" s="12">
        <v>22</v>
      </c>
      <c r="I61" s="12"/>
      <c r="J61" s="24">
        <v>25</v>
      </c>
      <c r="K61" s="24">
        <v>3</v>
      </c>
      <c r="L61" s="24">
        <v>4</v>
      </c>
      <c r="M61" s="43">
        <f>SUM(C61*15,F61*7.5,G61*7.5,H61*7.5,I61*7.5,J61*7.5,K61*100,L61*20)</f>
        <v>3117.5</v>
      </c>
      <c r="N61" s="13"/>
      <c r="O61" s="16">
        <v>0.5</v>
      </c>
      <c r="P61" s="15"/>
    </row>
    <row r="62" spans="1:16" ht="12.75" customHeight="1">
      <c r="A62" s="223"/>
      <c r="B62" s="10" t="s">
        <v>21</v>
      </c>
      <c r="C62" s="11">
        <v>147</v>
      </c>
      <c r="D62" s="11"/>
      <c r="E62" s="11">
        <v>1</v>
      </c>
      <c r="F62" s="11">
        <v>19</v>
      </c>
      <c r="G62" s="11"/>
      <c r="H62" s="12">
        <v>14</v>
      </c>
      <c r="I62" s="12"/>
      <c r="J62" s="24">
        <v>19</v>
      </c>
      <c r="K62" s="24"/>
      <c r="L62" s="24"/>
      <c r="M62" s="43">
        <f>SUM(C62*15,F62*7.5,G62*7.5,H62*7.5,I62*7.5,J62*7.5,K62*100,L62*20)</f>
        <v>2595</v>
      </c>
      <c r="N62" s="13"/>
      <c r="O62" s="16"/>
      <c r="P62" s="15"/>
    </row>
    <row r="63" spans="1:16" ht="12.75" customHeight="1">
      <c r="A63" s="223"/>
      <c r="B63" s="10" t="s">
        <v>22</v>
      </c>
      <c r="C63" s="11">
        <v>60</v>
      </c>
      <c r="D63" s="11"/>
      <c r="E63" s="11">
        <v>1</v>
      </c>
      <c r="F63" s="11">
        <v>15</v>
      </c>
      <c r="G63" s="11">
        <v>2</v>
      </c>
      <c r="H63" s="12">
        <v>16</v>
      </c>
      <c r="I63" s="12"/>
      <c r="J63" s="24">
        <v>5</v>
      </c>
      <c r="K63" s="24"/>
      <c r="L63" s="24"/>
      <c r="M63" s="43">
        <f>SUM(C63*15,F63*7.5,G63*7.5,H63*7.5,I63*7.5,J63*7.5,K63*100,L63*20)</f>
        <v>1185</v>
      </c>
      <c r="N63" s="13"/>
      <c r="O63" s="16"/>
      <c r="P63" s="15"/>
    </row>
    <row r="64" spans="1:16" ht="12.75" customHeight="1">
      <c r="A64" s="223"/>
      <c r="B64" s="10" t="s">
        <v>23</v>
      </c>
      <c r="C64" s="11">
        <v>27</v>
      </c>
      <c r="D64" s="11"/>
      <c r="E64" s="11">
        <v>1</v>
      </c>
      <c r="F64" s="11">
        <v>4</v>
      </c>
      <c r="G64" s="11"/>
      <c r="H64" s="12">
        <v>4</v>
      </c>
      <c r="I64" s="12"/>
      <c r="J64" s="24">
        <v>6</v>
      </c>
      <c r="K64" s="24"/>
      <c r="L64" s="24"/>
      <c r="M64" s="43">
        <f>SUM(C64*15,F64*7.5,G64*7.5,H64*7.5,I64*7.5,J64*7.5,K64*100,L64*20)</f>
        <v>510</v>
      </c>
      <c r="N64" s="13"/>
      <c r="O64" s="16"/>
      <c r="P64" s="15"/>
    </row>
    <row r="65" spans="1:16" ht="12.75" customHeight="1">
      <c r="A65" s="223"/>
      <c r="B65" s="17" t="s">
        <v>24</v>
      </c>
      <c r="C65" s="18">
        <f>SUM(C60:C64)</f>
        <v>547</v>
      </c>
      <c r="D65" s="18"/>
      <c r="E65" s="18">
        <f aca="true" t="shared" si="11" ref="E65:O65">SUM(E60:E64)</f>
        <v>8</v>
      </c>
      <c r="F65" s="18">
        <f t="shared" si="11"/>
        <v>70</v>
      </c>
      <c r="G65" s="18">
        <f t="shared" si="11"/>
        <v>2</v>
      </c>
      <c r="H65" s="18">
        <f t="shared" si="11"/>
        <v>74</v>
      </c>
      <c r="I65" s="18">
        <f t="shared" si="11"/>
        <v>0</v>
      </c>
      <c r="J65" s="18">
        <f t="shared" si="11"/>
        <v>71</v>
      </c>
      <c r="K65" s="18">
        <f t="shared" si="11"/>
        <v>6</v>
      </c>
      <c r="L65" s="18">
        <f t="shared" si="11"/>
        <v>8</v>
      </c>
      <c r="M65" s="44">
        <f t="shared" si="11"/>
        <v>10592.5</v>
      </c>
      <c r="N65" s="18">
        <f t="shared" si="11"/>
        <v>15</v>
      </c>
      <c r="O65" s="18">
        <f t="shared" si="11"/>
        <v>5.5</v>
      </c>
      <c r="P65" s="20">
        <f>SUM(M60:M64)-N65+O65</f>
        <v>10583</v>
      </c>
    </row>
    <row r="66" spans="1:16" ht="12.75" customHeight="1">
      <c r="A66" s="223">
        <v>42471</v>
      </c>
      <c r="B66" s="10" t="s">
        <v>19</v>
      </c>
      <c r="C66" s="11">
        <v>49</v>
      </c>
      <c r="D66" s="11"/>
      <c r="E66" s="11">
        <v>6</v>
      </c>
      <c r="F66" s="11">
        <v>23</v>
      </c>
      <c r="G66" s="11"/>
      <c r="H66" s="12">
        <v>9</v>
      </c>
      <c r="I66" s="12"/>
      <c r="J66" s="24">
        <v>10</v>
      </c>
      <c r="K66" s="24">
        <v>2</v>
      </c>
      <c r="L66" s="24">
        <v>2</v>
      </c>
      <c r="M66" s="43">
        <f>SUM(C66*15,F66*7.5,G66*7.5,H66*7.5,I66*7.5,J66*7.5,K66*100,L66*20)</f>
        <v>1290</v>
      </c>
      <c r="N66" s="13"/>
      <c r="P66" s="15"/>
    </row>
    <row r="67" spans="1:16" ht="12.75" customHeight="1">
      <c r="A67" s="223"/>
      <c r="B67" s="10" t="s">
        <v>20</v>
      </c>
      <c r="C67" s="11">
        <v>209</v>
      </c>
      <c r="D67" s="11"/>
      <c r="E67" s="11">
        <v>1</v>
      </c>
      <c r="F67" s="11">
        <v>87</v>
      </c>
      <c r="G67" s="11">
        <v>2</v>
      </c>
      <c r="H67" s="12">
        <v>31</v>
      </c>
      <c r="I67" s="12"/>
      <c r="J67" s="24">
        <v>26</v>
      </c>
      <c r="K67" s="24">
        <v>1</v>
      </c>
      <c r="L67" s="24">
        <v>2</v>
      </c>
      <c r="M67" s="43">
        <f>SUM(C67*15,F67*7.5,G67*7.5,H67*7.5,I67*7.5,J67*7.5,K67*100,L67*20)</f>
        <v>4370</v>
      </c>
      <c r="O67" s="16"/>
      <c r="P67" s="15"/>
    </row>
    <row r="68" spans="1:16" ht="12.75" customHeight="1">
      <c r="A68" s="223"/>
      <c r="B68" s="10" t="s">
        <v>21</v>
      </c>
      <c r="C68" s="11">
        <v>172</v>
      </c>
      <c r="D68" s="11"/>
      <c r="E68" s="11">
        <v>16</v>
      </c>
      <c r="F68" s="11">
        <v>45</v>
      </c>
      <c r="G68" s="11">
        <v>3</v>
      </c>
      <c r="H68" s="12">
        <v>36</v>
      </c>
      <c r="I68" s="12"/>
      <c r="J68" s="24">
        <v>18</v>
      </c>
      <c r="K68" s="24"/>
      <c r="L68" s="24"/>
      <c r="M68" s="43">
        <f>SUM(C68*15,F68*7.5,G68*7.5,H68*7.5,I68*7.5,J68*7.5,K68*100,L68*20)</f>
        <v>3345</v>
      </c>
      <c r="N68" s="13">
        <v>135</v>
      </c>
      <c r="O68" s="16"/>
      <c r="P68" s="15"/>
    </row>
    <row r="69" spans="1:16" ht="12.75" customHeight="1">
      <c r="A69" s="223"/>
      <c r="B69" s="10" t="s">
        <v>22</v>
      </c>
      <c r="C69" s="11">
        <v>81</v>
      </c>
      <c r="D69" s="11"/>
      <c r="E69" s="11">
        <v>1</v>
      </c>
      <c r="F69" s="11">
        <v>14</v>
      </c>
      <c r="G69" s="11"/>
      <c r="H69" s="12">
        <v>8</v>
      </c>
      <c r="I69" s="12"/>
      <c r="J69" s="24">
        <v>10</v>
      </c>
      <c r="K69" s="24"/>
      <c r="L69" s="24"/>
      <c r="M69" s="43">
        <f>SUM(C69*15,F69*7.5,G69*7.5,H69*7.5,I69*7.5,J69*7.5,K69*100,L69*20)</f>
        <v>1455</v>
      </c>
      <c r="N69" s="13"/>
      <c r="O69" s="16"/>
      <c r="P69" s="15"/>
    </row>
    <row r="70" spans="1:16" ht="12.75" customHeight="1">
      <c r="A70" s="223"/>
      <c r="B70" s="10" t="s">
        <v>23</v>
      </c>
      <c r="C70" s="11">
        <v>15</v>
      </c>
      <c r="D70" s="11"/>
      <c r="E70" s="11">
        <v>16</v>
      </c>
      <c r="F70" s="11">
        <v>1</v>
      </c>
      <c r="G70" s="11">
        <v>2</v>
      </c>
      <c r="H70" s="12">
        <v>3</v>
      </c>
      <c r="I70" s="12"/>
      <c r="J70" s="24">
        <v>2</v>
      </c>
      <c r="K70" s="24"/>
      <c r="L70" s="24"/>
      <c r="M70" s="43">
        <f>SUM(C70*15,F70*7.5,G70*7.5,H70*7.5,I70*7.5,J70*7.5,K70*100,L70*20)</f>
        <v>285</v>
      </c>
      <c r="N70" s="13"/>
      <c r="O70" s="16"/>
      <c r="P70" s="15"/>
    </row>
    <row r="71" spans="1:16" ht="12.75" customHeight="1">
      <c r="A71" s="223"/>
      <c r="B71" s="17" t="s">
        <v>24</v>
      </c>
      <c r="C71" s="18">
        <f>SUM(C66:C70)</f>
        <v>526</v>
      </c>
      <c r="D71" s="18"/>
      <c r="E71" s="18">
        <f aca="true" t="shared" si="12" ref="E71:O71">SUM(E66:E70)</f>
        <v>40</v>
      </c>
      <c r="F71" s="18">
        <f t="shared" si="12"/>
        <v>170</v>
      </c>
      <c r="G71" s="18">
        <f t="shared" si="12"/>
        <v>7</v>
      </c>
      <c r="H71" s="18">
        <f t="shared" si="12"/>
        <v>87</v>
      </c>
      <c r="I71" s="18">
        <f t="shared" si="12"/>
        <v>0</v>
      </c>
      <c r="J71" s="18">
        <f t="shared" si="12"/>
        <v>66</v>
      </c>
      <c r="K71" s="18">
        <f t="shared" si="12"/>
        <v>3</v>
      </c>
      <c r="L71" s="18">
        <f t="shared" si="12"/>
        <v>4</v>
      </c>
      <c r="M71" s="44">
        <f t="shared" si="12"/>
        <v>10745</v>
      </c>
      <c r="N71" s="18">
        <f t="shared" si="12"/>
        <v>135</v>
      </c>
      <c r="O71" s="18">
        <f t="shared" si="12"/>
        <v>0</v>
      </c>
      <c r="P71" s="20">
        <f>SUM(M66:M70)-N71+O71</f>
        <v>10610</v>
      </c>
    </row>
    <row r="72" spans="1:16" ht="12.75" customHeight="1">
      <c r="A72" s="223">
        <v>42472</v>
      </c>
      <c r="B72" s="10" t="s">
        <v>19</v>
      </c>
      <c r="C72" s="11">
        <v>81</v>
      </c>
      <c r="D72" s="11"/>
      <c r="E72" s="11">
        <v>1</v>
      </c>
      <c r="F72" s="11">
        <v>23</v>
      </c>
      <c r="G72" s="11"/>
      <c r="H72" s="12">
        <v>1</v>
      </c>
      <c r="I72" s="12"/>
      <c r="J72" s="24">
        <v>5</v>
      </c>
      <c r="K72" s="24">
        <v>1</v>
      </c>
      <c r="L72" s="24">
        <v>1</v>
      </c>
      <c r="M72" s="43">
        <f>SUM(C72*15,F72*7.5,G72*7.5,H72*7.5,I72*7.5,J72*7.5,K72*100,L72*20)</f>
        <v>1552.5</v>
      </c>
      <c r="N72" s="46"/>
      <c r="P72" s="15"/>
    </row>
    <row r="73" spans="1:16" ht="12.75" customHeight="1">
      <c r="A73" s="223"/>
      <c r="B73" s="10" t="s">
        <v>20</v>
      </c>
      <c r="C73" s="11">
        <v>190</v>
      </c>
      <c r="D73" s="11"/>
      <c r="E73" s="11">
        <v>3</v>
      </c>
      <c r="F73" s="11">
        <v>39</v>
      </c>
      <c r="G73" s="11">
        <v>1</v>
      </c>
      <c r="H73" s="12">
        <v>24</v>
      </c>
      <c r="I73" s="12"/>
      <c r="J73" s="24">
        <v>16</v>
      </c>
      <c r="K73" s="24"/>
      <c r="L73" s="24">
        <v>2</v>
      </c>
      <c r="M73" s="43">
        <f>SUM(C73*15,F73*7.5,G73*7.5,H73*7.5,I73*7.5,J73*7.5,K73*100,L73*20)</f>
        <v>3490</v>
      </c>
      <c r="N73" s="13"/>
      <c r="O73" s="16"/>
      <c r="P73" s="15"/>
    </row>
    <row r="74" spans="1:16" ht="12.75" customHeight="1">
      <c r="A74" s="223"/>
      <c r="B74" s="10" t="s">
        <v>21</v>
      </c>
      <c r="C74" s="11">
        <v>203</v>
      </c>
      <c r="D74" s="11"/>
      <c r="E74" s="11">
        <v>54</v>
      </c>
      <c r="F74" s="11">
        <v>27</v>
      </c>
      <c r="G74" s="11">
        <v>2</v>
      </c>
      <c r="H74" s="12">
        <v>19</v>
      </c>
      <c r="I74" s="12"/>
      <c r="J74" s="24">
        <v>12</v>
      </c>
      <c r="K74" s="24"/>
      <c r="L74" s="24"/>
      <c r="M74" s="43">
        <f>SUM(C74*15,F74*7.5,G74*7.5,H74*7.5,I74*7.5,J74*7.5,K74*100,L74*20)</f>
        <v>3495</v>
      </c>
      <c r="N74" s="13"/>
      <c r="O74" s="16"/>
      <c r="P74" s="15"/>
    </row>
    <row r="75" spans="1:16" ht="12.75" customHeight="1">
      <c r="A75" s="223"/>
      <c r="B75" s="10" t="s">
        <v>22</v>
      </c>
      <c r="C75" s="11">
        <v>167</v>
      </c>
      <c r="D75" s="11"/>
      <c r="E75" s="11">
        <v>0</v>
      </c>
      <c r="F75" s="11">
        <v>29</v>
      </c>
      <c r="G75" s="11"/>
      <c r="H75" s="12">
        <v>3</v>
      </c>
      <c r="I75" s="12"/>
      <c r="J75" s="24">
        <v>15</v>
      </c>
      <c r="K75" s="24"/>
      <c r="L75" s="24"/>
      <c r="M75" s="43">
        <f>SUM(C75*15,F75*7.5,G75*7.5,H75*7.5,I75*7.5,J75*7.5,K75*100,L75*20)</f>
        <v>2857.5</v>
      </c>
      <c r="N75" s="13"/>
      <c r="O75" s="16"/>
      <c r="P75" s="15"/>
    </row>
    <row r="76" spans="1:16" ht="12.75" customHeight="1">
      <c r="A76" s="223"/>
      <c r="B76" s="10" t="s">
        <v>23</v>
      </c>
      <c r="C76" s="11">
        <v>45</v>
      </c>
      <c r="D76" s="11"/>
      <c r="E76" s="11">
        <v>1</v>
      </c>
      <c r="F76" s="11">
        <v>12</v>
      </c>
      <c r="G76" s="11"/>
      <c r="H76" s="12"/>
      <c r="I76" s="12"/>
      <c r="J76" s="24">
        <v>4</v>
      </c>
      <c r="K76" s="24"/>
      <c r="L76" s="24"/>
      <c r="M76" s="43">
        <f>SUM(C76*15,F76*7.5,G76*7.5,H76*7.5,I76*7.5,J76*7.5,K76*100,L76*20)</f>
        <v>795</v>
      </c>
      <c r="N76" s="13"/>
      <c r="O76" s="16"/>
      <c r="P76" s="15"/>
    </row>
    <row r="77" spans="1:16" ht="12.75" customHeight="1">
      <c r="A77" s="223"/>
      <c r="B77" s="17" t="s">
        <v>24</v>
      </c>
      <c r="C77" s="18">
        <f>SUM(C72:C76)</f>
        <v>686</v>
      </c>
      <c r="D77" s="18"/>
      <c r="E77" s="18">
        <f aca="true" t="shared" si="13" ref="E77:O77">SUM(E72:E76)</f>
        <v>59</v>
      </c>
      <c r="F77" s="18">
        <f t="shared" si="13"/>
        <v>130</v>
      </c>
      <c r="G77" s="18">
        <f t="shared" si="13"/>
        <v>3</v>
      </c>
      <c r="H77" s="18">
        <f t="shared" si="13"/>
        <v>47</v>
      </c>
      <c r="I77" s="18">
        <f t="shared" si="13"/>
        <v>0</v>
      </c>
      <c r="J77" s="18">
        <f t="shared" si="13"/>
        <v>52</v>
      </c>
      <c r="K77" s="18">
        <f t="shared" si="13"/>
        <v>1</v>
      </c>
      <c r="L77" s="18">
        <f t="shared" si="13"/>
        <v>3</v>
      </c>
      <c r="M77" s="44">
        <f t="shared" si="13"/>
        <v>12190</v>
      </c>
      <c r="N77" s="18">
        <f t="shared" si="13"/>
        <v>0</v>
      </c>
      <c r="O77" s="18">
        <f t="shared" si="13"/>
        <v>0</v>
      </c>
      <c r="P77" s="20">
        <f>SUM(M72:M76)-N77+O77</f>
        <v>12190</v>
      </c>
    </row>
    <row r="78" spans="1:16" ht="12.75" customHeight="1">
      <c r="A78" s="223">
        <v>42473</v>
      </c>
      <c r="B78" s="10" t="s">
        <v>19</v>
      </c>
      <c r="C78" s="11">
        <v>113</v>
      </c>
      <c r="D78" s="11"/>
      <c r="E78" s="11">
        <v>2</v>
      </c>
      <c r="F78" s="11">
        <v>19</v>
      </c>
      <c r="G78" s="11">
        <v>2</v>
      </c>
      <c r="H78" s="12">
        <v>12</v>
      </c>
      <c r="I78" s="12"/>
      <c r="J78" s="24">
        <v>6</v>
      </c>
      <c r="K78" s="24"/>
      <c r="L78" s="24"/>
      <c r="M78" s="43">
        <f>SUM(C78*15,F78*7.5,G78*7.5,H78*7.5,I78*7.5,J78*7.5,K78*100,L78*20)</f>
        <v>1987.5</v>
      </c>
      <c r="N78" s="46"/>
      <c r="P78" s="15"/>
    </row>
    <row r="79" spans="1:16" ht="12.75" customHeight="1">
      <c r="A79" s="223"/>
      <c r="B79" s="10" t="s">
        <v>20</v>
      </c>
      <c r="C79" s="11">
        <v>159</v>
      </c>
      <c r="D79" s="11"/>
      <c r="E79" s="11"/>
      <c r="F79" s="11">
        <v>19</v>
      </c>
      <c r="G79" s="11">
        <v>1</v>
      </c>
      <c r="H79" s="12">
        <v>14</v>
      </c>
      <c r="I79" s="12"/>
      <c r="J79" s="24">
        <v>13</v>
      </c>
      <c r="K79" s="24"/>
      <c r="L79" s="24"/>
      <c r="M79" s="43">
        <f>SUM(C79*15,F79*7.5,G79*7.5,H79*7.5,I79*7.5,J79*7.5,K79*100,L79*20)</f>
        <v>2737.5</v>
      </c>
      <c r="N79" s="13"/>
      <c r="O79" s="16"/>
      <c r="P79" s="15"/>
    </row>
    <row r="80" spans="1:16" ht="12.75" customHeight="1">
      <c r="A80" s="223"/>
      <c r="B80" s="10" t="s">
        <v>21</v>
      </c>
      <c r="C80" s="11">
        <v>148</v>
      </c>
      <c r="D80" s="11"/>
      <c r="E80" s="11">
        <v>0</v>
      </c>
      <c r="F80" s="11">
        <v>27</v>
      </c>
      <c r="G80" s="11"/>
      <c r="H80" s="12">
        <v>5</v>
      </c>
      <c r="I80" s="12"/>
      <c r="J80" s="24">
        <v>12</v>
      </c>
      <c r="K80" s="24"/>
      <c r="L80" s="24"/>
      <c r="M80" s="43">
        <f>SUM(C80*15,F80*7.5,G80*7.5,H80*7.5,I80*7.5,J80*7.5,K80*100,L80*20)</f>
        <v>2550</v>
      </c>
      <c r="N80" s="13"/>
      <c r="O80" s="16"/>
      <c r="P80" s="15"/>
    </row>
    <row r="81" spans="1:16" ht="12.75" customHeight="1">
      <c r="A81" s="223"/>
      <c r="B81" s="10" t="s">
        <v>22</v>
      </c>
      <c r="C81" s="11">
        <v>85</v>
      </c>
      <c r="D81" s="11"/>
      <c r="E81" s="11">
        <v>1</v>
      </c>
      <c r="F81" s="11">
        <v>12</v>
      </c>
      <c r="G81" s="11"/>
      <c r="H81" s="12">
        <v>1</v>
      </c>
      <c r="I81" s="12"/>
      <c r="J81" s="24">
        <v>5</v>
      </c>
      <c r="K81" s="24"/>
      <c r="L81" s="24"/>
      <c r="M81" s="43">
        <f>SUM(C81*15,F81*7.5,G81*7.5,H81*7.5,I81*7.5,J81*7.5,K81*100,L81*20)</f>
        <v>1410</v>
      </c>
      <c r="N81" s="13"/>
      <c r="O81" s="16"/>
      <c r="P81" s="15"/>
    </row>
    <row r="82" spans="1:16" ht="12.75" customHeight="1">
      <c r="A82" s="223"/>
      <c r="B82" s="10" t="s">
        <v>23</v>
      </c>
      <c r="C82" s="11">
        <v>30</v>
      </c>
      <c r="D82" s="11"/>
      <c r="E82" s="11">
        <v>1</v>
      </c>
      <c r="F82" s="11">
        <v>4</v>
      </c>
      <c r="G82" s="11"/>
      <c r="H82" s="12">
        <v>3</v>
      </c>
      <c r="I82" s="12"/>
      <c r="J82" s="24"/>
      <c r="K82" s="24"/>
      <c r="L82" s="24"/>
      <c r="M82" s="43">
        <f>SUM(C82*15,F82*7.5,G82*7.5,H82*7.5,I82*7.5,J82*7.5,K82*100,L82*20)</f>
        <v>502.5</v>
      </c>
      <c r="N82" s="13"/>
      <c r="O82" s="16"/>
      <c r="P82" s="15"/>
    </row>
    <row r="83" spans="1:16" ht="12.75" customHeight="1">
      <c r="A83" s="223"/>
      <c r="B83" s="17" t="s">
        <v>24</v>
      </c>
      <c r="C83" s="18">
        <f>SUM(C78:C82)</f>
        <v>535</v>
      </c>
      <c r="D83" s="18"/>
      <c r="E83" s="18">
        <f aca="true" t="shared" si="14" ref="E83:O83">SUM(E78:E82)</f>
        <v>4</v>
      </c>
      <c r="F83" s="18">
        <f t="shared" si="14"/>
        <v>81</v>
      </c>
      <c r="G83" s="18">
        <f t="shared" si="14"/>
        <v>3</v>
      </c>
      <c r="H83" s="18">
        <f t="shared" si="14"/>
        <v>35</v>
      </c>
      <c r="I83" s="18">
        <f t="shared" si="14"/>
        <v>0</v>
      </c>
      <c r="J83" s="18">
        <f t="shared" si="14"/>
        <v>36</v>
      </c>
      <c r="K83" s="18">
        <f t="shared" si="14"/>
        <v>0</v>
      </c>
      <c r="L83" s="18">
        <f t="shared" si="14"/>
        <v>0</v>
      </c>
      <c r="M83" s="44">
        <f t="shared" si="14"/>
        <v>9187.5</v>
      </c>
      <c r="N83" s="18">
        <f t="shared" si="14"/>
        <v>0</v>
      </c>
      <c r="O83" s="18">
        <f t="shared" si="14"/>
        <v>0</v>
      </c>
      <c r="P83" s="20">
        <f>SUM(M78:M82)-N83+O83</f>
        <v>9187.5</v>
      </c>
    </row>
    <row r="84" spans="1:16" ht="12.75" customHeight="1">
      <c r="A84" s="223">
        <v>42474</v>
      </c>
      <c r="B84" s="10" t="s">
        <v>19</v>
      </c>
      <c r="C84" s="11">
        <v>408</v>
      </c>
      <c r="D84" s="11"/>
      <c r="E84" s="11">
        <v>13</v>
      </c>
      <c r="F84" s="11">
        <v>101</v>
      </c>
      <c r="G84" s="11">
        <v>2</v>
      </c>
      <c r="H84" s="12">
        <v>43</v>
      </c>
      <c r="I84" s="12"/>
      <c r="J84" s="24">
        <v>37</v>
      </c>
      <c r="K84" s="24">
        <v>1</v>
      </c>
      <c r="L84" s="24">
        <v>1</v>
      </c>
      <c r="M84" s="43">
        <f>SUM(C84*15,F84*7.5,G84*7.5,H84*7.5,I84*7.5,J84*7.5,K84*100,L84*20)</f>
        <v>7612.5</v>
      </c>
      <c r="N84" s="46">
        <v>22.5</v>
      </c>
      <c r="P84" s="15"/>
    </row>
    <row r="85" spans="1:16" ht="12.75" customHeight="1">
      <c r="A85" s="223"/>
      <c r="B85" s="10" t="s">
        <v>20</v>
      </c>
      <c r="C85" s="11">
        <v>390</v>
      </c>
      <c r="D85" s="11"/>
      <c r="E85" s="11">
        <v>6</v>
      </c>
      <c r="F85" s="11">
        <v>74</v>
      </c>
      <c r="G85" s="11">
        <v>4</v>
      </c>
      <c r="H85" s="12">
        <v>37</v>
      </c>
      <c r="I85" s="12">
        <v>1</v>
      </c>
      <c r="J85" s="24">
        <v>36</v>
      </c>
      <c r="K85" s="24"/>
      <c r="L85" s="24">
        <v>2</v>
      </c>
      <c r="M85" s="43">
        <f>SUM(C85*15,F85*7.5,G85*7.5,H85*7.5,I85*7.5,J85*7.5,K85*100,L85*20)</f>
        <v>7030</v>
      </c>
      <c r="N85" s="13"/>
      <c r="O85" s="16"/>
      <c r="P85" s="15"/>
    </row>
    <row r="86" spans="1:16" ht="12.75" customHeight="1">
      <c r="A86" s="223"/>
      <c r="B86" s="10" t="s">
        <v>21</v>
      </c>
      <c r="C86" s="11">
        <v>478</v>
      </c>
      <c r="D86" s="11"/>
      <c r="E86" s="11">
        <v>7</v>
      </c>
      <c r="F86" s="11">
        <v>63</v>
      </c>
      <c r="G86" s="11">
        <v>4</v>
      </c>
      <c r="H86" s="12">
        <v>84</v>
      </c>
      <c r="I86" s="12"/>
      <c r="J86" s="24">
        <v>49</v>
      </c>
      <c r="K86" s="24"/>
      <c r="L86" s="24"/>
      <c r="M86" s="43">
        <f>SUM(C86*15,F86*7.5,G86*7.5,H86*7.5,I86*7.5,J86*7.5,K86*100,L86*20)</f>
        <v>8670</v>
      </c>
      <c r="N86" s="13"/>
      <c r="O86" s="16"/>
      <c r="P86" s="15"/>
    </row>
    <row r="87" spans="1:16" ht="12.75" customHeight="1">
      <c r="A87" s="223"/>
      <c r="B87" s="10" t="s">
        <v>22</v>
      </c>
      <c r="C87" s="11">
        <v>175</v>
      </c>
      <c r="D87" s="11"/>
      <c r="E87" s="11">
        <v>1</v>
      </c>
      <c r="F87" s="11">
        <v>72</v>
      </c>
      <c r="G87" s="11"/>
      <c r="H87" s="12">
        <v>27</v>
      </c>
      <c r="I87" s="12"/>
      <c r="J87" s="24">
        <v>24</v>
      </c>
      <c r="K87" s="24"/>
      <c r="L87" s="24"/>
      <c r="M87" s="43">
        <f>SUM(C87*15,F87*7.5,G87*7.5,H87*7.5,I87*7.5,J87*7.5,K87*100,L87*20)</f>
        <v>3547.5</v>
      </c>
      <c r="N87" s="13"/>
      <c r="O87" s="16"/>
      <c r="P87" s="15"/>
    </row>
    <row r="88" spans="1:16" ht="12.75" customHeight="1">
      <c r="A88" s="223"/>
      <c r="B88" s="10" t="s">
        <v>23</v>
      </c>
      <c r="C88" s="11">
        <v>109</v>
      </c>
      <c r="D88" s="11"/>
      <c r="E88" s="11">
        <v>2</v>
      </c>
      <c r="F88" s="11">
        <v>19</v>
      </c>
      <c r="G88" s="11"/>
      <c r="H88" s="12">
        <v>6</v>
      </c>
      <c r="I88" s="12"/>
      <c r="J88" s="24">
        <v>6</v>
      </c>
      <c r="K88" s="24"/>
      <c r="L88" s="24"/>
      <c r="M88" s="43">
        <f>SUM(C88*15,F88*7.5,G88*7.5,H88*7.5,I88*7.5,J88*7.5,K88*100,L88*20)</f>
        <v>1867.5</v>
      </c>
      <c r="N88" s="13"/>
      <c r="O88" s="16">
        <v>26</v>
      </c>
      <c r="P88" s="15"/>
    </row>
    <row r="89" spans="1:16" ht="12.75" customHeight="1">
      <c r="A89" s="223"/>
      <c r="B89" s="17" t="s">
        <v>24</v>
      </c>
      <c r="C89" s="18">
        <f>SUM(C84:C88)</f>
        <v>1560</v>
      </c>
      <c r="D89" s="18"/>
      <c r="E89" s="18">
        <f aca="true" t="shared" si="15" ref="E89:O89">SUM(E84:E88)</f>
        <v>29</v>
      </c>
      <c r="F89" s="18">
        <f t="shared" si="15"/>
        <v>329</v>
      </c>
      <c r="G89" s="18">
        <f t="shared" si="15"/>
        <v>10</v>
      </c>
      <c r="H89" s="18">
        <f t="shared" si="15"/>
        <v>197</v>
      </c>
      <c r="I89" s="18">
        <f t="shared" si="15"/>
        <v>1</v>
      </c>
      <c r="J89" s="18">
        <f t="shared" si="15"/>
        <v>152</v>
      </c>
      <c r="K89" s="18">
        <f t="shared" si="15"/>
        <v>1</v>
      </c>
      <c r="L89" s="18">
        <f t="shared" si="15"/>
        <v>3</v>
      </c>
      <c r="M89" s="44">
        <f t="shared" si="15"/>
        <v>28727.5</v>
      </c>
      <c r="N89" s="18">
        <f t="shared" si="15"/>
        <v>22.5</v>
      </c>
      <c r="O89" s="18">
        <f t="shared" si="15"/>
        <v>26</v>
      </c>
      <c r="P89" s="20">
        <f>SUM(M84:M88)-N89+O89</f>
        <v>28731</v>
      </c>
    </row>
    <row r="90" spans="1:16" ht="12.75" customHeight="1">
      <c r="A90" s="223">
        <v>42475</v>
      </c>
      <c r="B90" s="10" t="s">
        <v>19</v>
      </c>
      <c r="C90" s="11">
        <v>306</v>
      </c>
      <c r="D90" s="11"/>
      <c r="E90" s="11">
        <v>10</v>
      </c>
      <c r="F90" s="11">
        <v>69</v>
      </c>
      <c r="G90" s="11">
        <v>4</v>
      </c>
      <c r="H90" s="12">
        <v>45</v>
      </c>
      <c r="I90" s="12"/>
      <c r="J90" s="24">
        <v>43</v>
      </c>
      <c r="K90" s="24">
        <v>1</v>
      </c>
      <c r="L90" s="24">
        <v>2</v>
      </c>
      <c r="M90" s="43">
        <f>SUM(C90*15,F90*7.5,G90*7.5,H90*7.5,I90*7.5,J90*7.5,K90*100,L90*20)</f>
        <v>5937.5</v>
      </c>
      <c r="N90" s="13"/>
      <c r="P90" s="15"/>
    </row>
    <row r="91" spans="1:16" ht="12.75" customHeight="1">
      <c r="A91" s="223"/>
      <c r="B91" s="10" t="s">
        <v>20</v>
      </c>
      <c r="C91" s="11">
        <v>494</v>
      </c>
      <c r="D91" s="11"/>
      <c r="E91" s="11">
        <v>4</v>
      </c>
      <c r="F91" s="11">
        <v>132</v>
      </c>
      <c r="G91" s="11">
        <v>12</v>
      </c>
      <c r="H91" s="12">
        <v>72</v>
      </c>
      <c r="I91" s="12"/>
      <c r="J91" s="24">
        <v>70</v>
      </c>
      <c r="K91" s="24">
        <v>2</v>
      </c>
      <c r="L91" s="24">
        <v>4</v>
      </c>
      <c r="M91" s="43">
        <f>SUM(C91*15,F91*7.5,G91*7.5,H91*7.5,I91*7.5,J91*7.5,K91*100,L91*20)</f>
        <v>9835</v>
      </c>
      <c r="O91" s="16">
        <v>9</v>
      </c>
      <c r="P91" s="15"/>
    </row>
    <row r="92" spans="1:16" ht="12.75" customHeight="1">
      <c r="A92" s="223"/>
      <c r="B92" s="10" t="s">
        <v>21</v>
      </c>
      <c r="C92" s="11">
        <v>515</v>
      </c>
      <c r="D92" s="11"/>
      <c r="E92" s="11">
        <v>39</v>
      </c>
      <c r="F92" s="11">
        <v>124</v>
      </c>
      <c r="G92" s="11">
        <v>8</v>
      </c>
      <c r="H92" s="12">
        <v>51</v>
      </c>
      <c r="I92" s="12"/>
      <c r="J92" s="24">
        <v>101</v>
      </c>
      <c r="K92" s="24"/>
      <c r="L92" s="24"/>
      <c r="M92" s="43">
        <f>SUM(C92*15,F92*7.5,G92*7.5,H92*7.5,I92*7.5,J92*7.5,K92*100,L92*20)</f>
        <v>9855</v>
      </c>
      <c r="N92" s="13"/>
      <c r="O92" s="16"/>
      <c r="P92" s="15"/>
    </row>
    <row r="93" spans="1:16" ht="12.75" customHeight="1">
      <c r="A93" s="223"/>
      <c r="B93" s="10" t="s">
        <v>22</v>
      </c>
      <c r="C93" s="11">
        <v>318</v>
      </c>
      <c r="D93" s="11"/>
      <c r="E93" s="11">
        <v>7</v>
      </c>
      <c r="F93" s="11">
        <v>69</v>
      </c>
      <c r="G93" s="11">
        <v>3</v>
      </c>
      <c r="H93" s="12">
        <v>37</v>
      </c>
      <c r="I93" s="12"/>
      <c r="J93" s="24">
        <v>53</v>
      </c>
      <c r="K93" s="24"/>
      <c r="L93" s="24"/>
      <c r="M93" s="43">
        <f>SUM(C93*15,F93*7.5,G93*7.5,H93*7.5,I93*7.5,J93*7.5,K93*100,L93*20)</f>
        <v>5985</v>
      </c>
      <c r="N93" s="13"/>
      <c r="O93" s="16"/>
      <c r="P93" s="15"/>
    </row>
    <row r="94" spans="1:16" ht="12.75" customHeight="1">
      <c r="A94" s="223"/>
      <c r="B94" s="10" t="s">
        <v>23</v>
      </c>
      <c r="C94" s="11">
        <v>109</v>
      </c>
      <c r="D94" s="11"/>
      <c r="E94" s="11">
        <v>0</v>
      </c>
      <c r="F94" s="11">
        <v>22</v>
      </c>
      <c r="G94" s="11"/>
      <c r="H94" s="12">
        <v>22</v>
      </c>
      <c r="I94" s="12"/>
      <c r="J94" s="24">
        <v>25</v>
      </c>
      <c r="K94" s="24"/>
      <c r="L94" s="24"/>
      <c r="M94" s="43">
        <f>SUM(C94*15,F94*7.5,G94*7.5,H94*7.5,I94*7.5,J94*7.5,K94*100,L94*20)</f>
        <v>2152.5</v>
      </c>
      <c r="N94" s="13">
        <v>30</v>
      </c>
      <c r="O94" s="16"/>
      <c r="P94" s="15"/>
    </row>
    <row r="95" spans="1:16" ht="12.75" customHeight="1">
      <c r="A95" s="223"/>
      <c r="B95" s="17" t="s">
        <v>24</v>
      </c>
      <c r="C95" s="18">
        <f>SUM(C90:C94)</f>
        <v>1742</v>
      </c>
      <c r="D95" s="18"/>
      <c r="E95" s="18">
        <f aca="true" t="shared" si="16" ref="E95:O95">SUM(E90:E94)</f>
        <v>60</v>
      </c>
      <c r="F95" s="18">
        <f t="shared" si="16"/>
        <v>416</v>
      </c>
      <c r="G95" s="18">
        <f t="shared" si="16"/>
        <v>27</v>
      </c>
      <c r="H95" s="18">
        <f t="shared" si="16"/>
        <v>227</v>
      </c>
      <c r="I95" s="18">
        <f t="shared" si="16"/>
        <v>0</v>
      </c>
      <c r="J95" s="18">
        <f t="shared" si="16"/>
        <v>292</v>
      </c>
      <c r="K95" s="18">
        <f t="shared" si="16"/>
        <v>3</v>
      </c>
      <c r="L95" s="18">
        <f t="shared" si="16"/>
        <v>6</v>
      </c>
      <c r="M95" s="44">
        <f t="shared" si="16"/>
        <v>33765</v>
      </c>
      <c r="N95" s="18">
        <f t="shared" si="16"/>
        <v>30</v>
      </c>
      <c r="O95" s="18">
        <f t="shared" si="16"/>
        <v>9</v>
      </c>
      <c r="P95" s="20">
        <f>SUM(M90:M94)-N95+O95</f>
        <v>33744</v>
      </c>
    </row>
    <row r="96" spans="1:16" ht="12.75" customHeight="1">
      <c r="A96" s="223">
        <v>42476</v>
      </c>
      <c r="B96" s="10" t="s">
        <v>19</v>
      </c>
      <c r="C96" s="11">
        <v>384</v>
      </c>
      <c r="D96" s="11"/>
      <c r="E96" s="11">
        <v>2</v>
      </c>
      <c r="F96" s="11">
        <v>76</v>
      </c>
      <c r="G96" s="11"/>
      <c r="H96" s="12">
        <v>42</v>
      </c>
      <c r="I96" s="12"/>
      <c r="J96" s="24">
        <v>57</v>
      </c>
      <c r="K96" s="24">
        <v>1</v>
      </c>
      <c r="L96" s="24">
        <v>1</v>
      </c>
      <c r="M96" s="43">
        <f>SUM(C96*15,F96*7.5,G96*7.5,H96*7.5,I96*7.5,J96*7.5,K96*100,L96*20)</f>
        <v>7192.5</v>
      </c>
      <c r="N96" s="46"/>
      <c r="P96" s="15"/>
    </row>
    <row r="97" spans="1:16" ht="12.75" customHeight="1">
      <c r="A97" s="223"/>
      <c r="B97" s="10" t="s">
        <v>20</v>
      </c>
      <c r="C97" s="11">
        <v>264</v>
      </c>
      <c r="D97" s="11"/>
      <c r="E97" s="11">
        <v>3</v>
      </c>
      <c r="F97" s="11">
        <v>57</v>
      </c>
      <c r="G97" s="11"/>
      <c r="H97" s="12">
        <v>22</v>
      </c>
      <c r="I97" s="12"/>
      <c r="J97" s="24">
        <v>37</v>
      </c>
      <c r="K97" s="24">
        <v>1</v>
      </c>
      <c r="L97" s="24">
        <v>1</v>
      </c>
      <c r="M97" s="43">
        <f>SUM(C97*15,F97*7.5,G97*7.5,H97*7.5,I97*7.5,J97*7.5,K97*100,L97*20)</f>
        <v>4950</v>
      </c>
      <c r="N97" s="13">
        <v>30</v>
      </c>
      <c r="O97" s="16"/>
      <c r="P97" s="15"/>
    </row>
    <row r="98" spans="1:16" ht="12.75" customHeight="1">
      <c r="A98" s="223"/>
      <c r="B98" s="10" t="s">
        <v>21</v>
      </c>
      <c r="C98" s="11">
        <v>378</v>
      </c>
      <c r="D98" s="11"/>
      <c r="E98" s="11">
        <v>1</v>
      </c>
      <c r="F98" s="11">
        <v>82</v>
      </c>
      <c r="G98" s="11">
        <v>5</v>
      </c>
      <c r="H98" s="12"/>
      <c r="I98" s="12">
        <v>21</v>
      </c>
      <c r="J98" s="24">
        <v>52</v>
      </c>
      <c r="K98" s="24"/>
      <c r="L98" s="24"/>
      <c r="M98" s="43">
        <f>SUM(C98*15,F98*7.5,G98*7.5,H98*7.5,I98*7.5,J98*7.5,K98*100,L98*20)</f>
        <v>6870</v>
      </c>
      <c r="N98" s="13"/>
      <c r="O98" s="16"/>
      <c r="P98" s="15"/>
    </row>
    <row r="99" spans="1:16" ht="12.75" customHeight="1">
      <c r="A99" s="223"/>
      <c r="B99" s="10" t="s">
        <v>22</v>
      </c>
      <c r="C99" s="11">
        <v>237</v>
      </c>
      <c r="D99" s="11"/>
      <c r="E99" s="11">
        <v>16</v>
      </c>
      <c r="F99" s="11">
        <v>78</v>
      </c>
      <c r="G99" s="11">
        <v>4</v>
      </c>
      <c r="H99" s="12">
        <v>34</v>
      </c>
      <c r="I99" s="12"/>
      <c r="J99" s="24">
        <v>44</v>
      </c>
      <c r="K99" s="24"/>
      <c r="L99" s="24"/>
      <c r="M99" s="43">
        <f>SUM(C99*15,F99*7.5,G99*7.5,H99*7.5,I99*7.5,J99*7.5,K99*100,L99*20)</f>
        <v>4755</v>
      </c>
      <c r="N99" s="13"/>
      <c r="O99" s="16"/>
      <c r="P99" s="15"/>
    </row>
    <row r="100" spans="1:16" ht="12.75" customHeight="1">
      <c r="A100" s="223"/>
      <c r="B100" s="10" t="s">
        <v>23</v>
      </c>
      <c r="C100" s="11">
        <v>64</v>
      </c>
      <c r="D100" s="11"/>
      <c r="E100" s="11">
        <v>1</v>
      </c>
      <c r="F100" s="11">
        <v>19</v>
      </c>
      <c r="G100" s="11">
        <v>2</v>
      </c>
      <c r="H100" s="12">
        <v>7</v>
      </c>
      <c r="I100" s="12"/>
      <c r="J100" s="24">
        <v>19</v>
      </c>
      <c r="K100" s="24"/>
      <c r="L100" s="24"/>
      <c r="M100" s="43">
        <f>SUM(C100*15,F100*7.5,G100*7.5,H100*7.5,I100*7.5,J100*7.5,K100*100,L100*20)</f>
        <v>1312.5</v>
      </c>
      <c r="N100" s="13"/>
      <c r="O100" s="16"/>
      <c r="P100" s="15"/>
    </row>
    <row r="101" spans="1:16" ht="12.75" customHeight="1">
      <c r="A101" s="223"/>
      <c r="B101" s="17" t="s">
        <v>24</v>
      </c>
      <c r="C101" s="18">
        <f>SUM(C96:C100)</f>
        <v>1327</v>
      </c>
      <c r="D101" s="18"/>
      <c r="E101" s="18">
        <f aca="true" t="shared" si="17" ref="E101:O101">SUM(E96:E100)</f>
        <v>23</v>
      </c>
      <c r="F101" s="18">
        <f t="shared" si="17"/>
        <v>312</v>
      </c>
      <c r="G101" s="18">
        <f t="shared" si="17"/>
        <v>11</v>
      </c>
      <c r="H101" s="18">
        <f t="shared" si="17"/>
        <v>105</v>
      </c>
      <c r="I101" s="18">
        <f t="shared" si="17"/>
        <v>21</v>
      </c>
      <c r="J101" s="18">
        <f t="shared" si="17"/>
        <v>209</v>
      </c>
      <c r="K101" s="18">
        <f t="shared" si="17"/>
        <v>2</v>
      </c>
      <c r="L101" s="18">
        <f t="shared" si="17"/>
        <v>2</v>
      </c>
      <c r="M101" s="44">
        <f t="shared" si="17"/>
        <v>25080</v>
      </c>
      <c r="N101" s="18">
        <f t="shared" si="17"/>
        <v>30</v>
      </c>
      <c r="O101" s="18">
        <f t="shared" si="17"/>
        <v>0</v>
      </c>
      <c r="P101" s="20">
        <f>SUM(M96:M100)-N101+O101</f>
        <v>25050</v>
      </c>
    </row>
    <row r="102" spans="1:16" ht="12.75" customHeight="1">
      <c r="A102" s="224" t="s">
        <v>25</v>
      </c>
      <c r="B102" s="224">
        <v>920</v>
      </c>
      <c r="C102" s="21">
        <f>SUM(C65,C71,C77,C83,C89,C95,C101)</f>
        <v>6923</v>
      </c>
      <c r="D102" s="21"/>
      <c r="E102" s="21">
        <f aca="true" t="shared" si="18" ref="E102:P102">SUM(E65,E71,E77,E83,E89,E95,E101)</f>
        <v>223</v>
      </c>
      <c r="F102" s="21">
        <f t="shared" si="18"/>
        <v>1508</v>
      </c>
      <c r="G102" s="21">
        <f t="shared" si="18"/>
        <v>63</v>
      </c>
      <c r="H102" s="21">
        <f t="shared" si="18"/>
        <v>772</v>
      </c>
      <c r="I102" s="21">
        <f t="shared" si="18"/>
        <v>22</v>
      </c>
      <c r="J102" s="21">
        <f t="shared" si="18"/>
        <v>878</v>
      </c>
      <c r="K102" s="21">
        <f t="shared" si="18"/>
        <v>16</v>
      </c>
      <c r="L102" s="21">
        <f t="shared" si="18"/>
        <v>26</v>
      </c>
      <c r="M102" s="21">
        <f t="shared" si="18"/>
        <v>130287.5</v>
      </c>
      <c r="N102" s="21">
        <f t="shared" si="18"/>
        <v>232.5</v>
      </c>
      <c r="O102" s="21">
        <f t="shared" si="18"/>
        <v>40.5</v>
      </c>
      <c r="P102" s="21">
        <f t="shared" si="18"/>
        <v>130095.5</v>
      </c>
    </row>
    <row r="103" spans="1:16" ht="12.75" customHeight="1">
      <c r="A103" s="223">
        <v>42111</v>
      </c>
      <c r="B103" s="10" t="s">
        <v>19</v>
      </c>
      <c r="C103" s="11">
        <v>144</v>
      </c>
      <c r="D103" s="11"/>
      <c r="E103" s="11">
        <v>1</v>
      </c>
      <c r="F103" s="11">
        <v>24</v>
      </c>
      <c r="G103" s="11"/>
      <c r="H103" s="12">
        <v>17</v>
      </c>
      <c r="I103" s="12"/>
      <c r="J103" s="24">
        <v>5</v>
      </c>
      <c r="K103" s="24"/>
      <c r="L103" s="24"/>
      <c r="M103" s="43">
        <f>SUM(C103*15,F103*7.5,G103*7.5,H103*7.5,I103*7.5,J103*7.5,K103*100,L103*20)</f>
        <v>2505</v>
      </c>
      <c r="N103" s="46"/>
      <c r="P103" s="15"/>
    </row>
    <row r="104" spans="1:16" ht="12.75" customHeight="1">
      <c r="A104" s="223"/>
      <c r="B104" s="10" t="s">
        <v>20</v>
      </c>
      <c r="C104" s="11">
        <v>80</v>
      </c>
      <c r="D104" s="11"/>
      <c r="E104" s="11">
        <v>1</v>
      </c>
      <c r="F104" s="11">
        <v>8</v>
      </c>
      <c r="G104" s="11"/>
      <c r="H104" s="12">
        <v>9</v>
      </c>
      <c r="I104" s="12"/>
      <c r="J104" s="24">
        <v>3</v>
      </c>
      <c r="K104" s="24"/>
      <c r="L104" s="24"/>
      <c r="M104" s="43">
        <f>SUM(C104*15,F104*7.5,G104*7.5,H104*7.5,I104*7.5,J104*7.5,K104*100,L104*20)</f>
        <v>1350</v>
      </c>
      <c r="N104" s="13"/>
      <c r="O104" s="16"/>
      <c r="P104" s="15"/>
    </row>
    <row r="105" spans="1:16" ht="12.75" customHeight="1">
      <c r="A105" s="223"/>
      <c r="B105" s="10" t="s">
        <v>21</v>
      </c>
      <c r="C105" s="11">
        <v>190</v>
      </c>
      <c r="D105" s="11"/>
      <c r="E105" s="11">
        <v>0</v>
      </c>
      <c r="F105" s="11">
        <v>40</v>
      </c>
      <c r="G105" s="11"/>
      <c r="H105" s="12"/>
      <c r="I105" s="12"/>
      <c r="J105" s="24">
        <v>15</v>
      </c>
      <c r="K105" s="24"/>
      <c r="L105" s="24"/>
      <c r="M105" s="43">
        <f>SUM(C105*15,F105*7.5,G105*7.5,H105*7.5,I105*7.5,J105*7.5,K105*100,L105*20)</f>
        <v>3262.5</v>
      </c>
      <c r="N105" s="13">
        <v>45</v>
      </c>
      <c r="O105" s="16"/>
      <c r="P105" s="15"/>
    </row>
    <row r="106" spans="1:16" ht="12.75" customHeight="1">
      <c r="A106" s="223"/>
      <c r="B106" s="10" t="s">
        <v>22</v>
      </c>
      <c r="C106" s="11">
        <v>87</v>
      </c>
      <c r="D106" s="11"/>
      <c r="E106" s="11">
        <v>1</v>
      </c>
      <c r="F106" s="11">
        <v>26</v>
      </c>
      <c r="G106" s="11"/>
      <c r="H106" s="12">
        <v>11</v>
      </c>
      <c r="I106" s="12"/>
      <c r="J106" s="24">
        <v>4</v>
      </c>
      <c r="K106" s="24"/>
      <c r="L106" s="24"/>
      <c r="M106" s="43">
        <f>SUM(C106*15,F106*7.5,G106*7.5,H106*7.5,I106*7.5,J106*7.5,K106*100,L106*20)</f>
        <v>1612.5</v>
      </c>
      <c r="N106" s="13"/>
      <c r="O106" s="16"/>
      <c r="P106" s="15"/>
    </row>
    <row r="107" spans="1:16" ht="12.75" customHeight="1">
      <c r="A107" s="223"/>
      <c r="B107" s="10" t="s">
        <v>23</v>
      </c>
      <c r="C107" s="11">
        <v>46</v>
      </c>
      <c r="D107" s="11"/>
      <c r="E107" s="11">
        <v>4</v>
      </c>
      <c r="F107" s="11">
        <v>7</v>
      </c>
      <c r="G107" s="11"/>
      <c r="H107" s="12"/>
      <c r="I107" s="12"/>
      <c r="J107" s="24">
        <v>5</v>
      </c>
      <c r="K107" s="24"/>
      <c r="L107" s="24"/>
      <c r="M107" s="43">
        <f>SUM(C107*15,F107*7.5,G107*7.5,H107*7.5,I107*7.5,J107*7.5,K107*100,L107*20)</f>
        <v>780</v>
      </c>
      <c r="N107" s="13"/>
      <c r="O107" s="16"/>
      <c r="P107" s="15"/>
    </row>
    <row r="108" spans="1:16" ht="12.75" customHeight="1">
      <c r="A108" s="223"/>
      <c r="B108" s="17" t="s">
        <v>24</v>
      </c>
      <c r="C108" s="18">
        <f>SUM(C103:C107)</f>
        <v>547</v>
      </c>
      <c r="D108" s="18"/>
      <c r="E108" s="18">
        <f aca="true" t="shared" si="19" ref="E108:O108">SUM(E103:E107)</f>
        <v>7</v>
      </c>
      <c r="F108" s="18">
        <f t="shared" si="19"/>
        <v>105</v>
      </c>
      <c r="G108" s="18">
        <f t="shared" si="19"/>
        <v>0</v>
      </c>
      <c r="H108" s="18">
        <f t="shared" si="19"/>
        <v>37</v>
      </c>
      <c r="I108" s="18">
        <f t="shared" si="19"/>
        <v>0</v>
      </c>
      <c r="J108" s="18">
        <f t="shared" si="19"/>
        <v>32</v>
      </c>
      <c r="K108" s="18">
        <f t="shared" si="19"/>
        <v>0</v>
      </c>
      <c r="L108" s="18">
        <f t="shared" si="19"/>
        <v>0</v>
      </c>
      <c r="M108" s="44">
        <f t="shared" si="19"/>
        <v>9510</v>
      </c>
      <c r="N108" s="18">
        <f t="shared" si="19"/>
        <v>45</v>
      </c>
      <c r="O108" s="18">
        <f t="shared" si="19"/>
        <v>0</v>
      </c>
      <c r="P108" s="20">
        <f>SUM(M103:M107)-N108+O108</f>
        <v>9465</v>
      </c>
    </row>
    <row r="109" spans="1:16" ht="12.75" customHeight="1">
      <c r="A109" s="223">
        <v>42478</v>
      </c>
      <c r="B109" s="10" t="s">
        <v>19</v>
      </c>
      <c r="C109" s="11">
        <v>55</v>
      </c>
      <c r="D109" s="11"/>
      <c r="E109" s="11">
        <v>1</v>
      </c>
      <c r="F109" s="11">
        <v>2</v>
      </c>
      <c r="G109" s="11"/>
      <c r="H109" s="12">
        <v>4</v>
      </c>
      <c r="I109" s="12"/>
      <c r="J109" s="24">
        <v>2</v>
      </c>
      <c r="K109" s="24"/>
      <c r="L109" s="24"/>
      <c r="M109" s="43">
        <f>SUM(C109*15,F109*7.5,G109*7.5,H109*7.5,I109*7.5,J109*7.5,K109*100,L109*20)</f>
        <v>885</v>
      </c>
      <c r="N109" s="46"/>
      <c r="P109" s="15"/>
    </row>
    <row r="110" spans="1:16" ht="12.75" customHeight="1">
      <c r="A110" s="223"/>
      <c r="B110" s="10" t="s">
        <v>20</v>
      </c>
      <c r="C110" s="11">
        <v>175</v>
      </c>
      <c r="D110" s="11"/>
      <c r="E110" s="11">
        <v>1</v>
      </c>
      <c r="F110" s="11">
        <v>14</v>
      </c>
      <c r="G110" s="11"/>
      <c r="H110" s="12">
        <v>13</v>
      </c>
      <c r="I110" s="12"/>
      <c r="J110" s="24">
        <v>12</v>
      </c>
      <c r="K110" s="24">
        <v>1</v>
      </c>
      <c r="L110" s="24">
        <v>1</v>
      </c>
      <c r="M110" s="43">
        <f>SUM(C110*15,F110*7.5,G110*7.5,H110*7.5,I110*7.5,J110*7.5,K110*100,L110*20)</f>
        <v>3037.5</v>
      </c>
      <c r="N110" s="13"/>
      <c r="O110" s="16"/>
      <c r="P110" s="15"/>
    </row>
    <row r="111" spans="1:16" ht="12.75" customHeight="1">
      <c r="A111" s="223"/>
      <c r="B111" s="10" t="s">
        <v>21</v>
      </c>
      <c r="C111" s="11">
        <v>192</v>
      </c>
      <c r="D111" s="11"/>
      <c r="E111" s="11">
        <v>60</v>
      </c>
      <c r="F111" s="11">
        <v>14</v>
      </c>
      <c r="G111" s="11">
        <v>2</v>
      </c>
      <c r="H111" s="12">
        <v>18</v>
      </c>
      <c r="I111" s="12"/>
      <c r="J111" s="24">
        <v>24</v>
      </c>
      <c r="K111" s="24"/>
      <c r="L111" s="24"/>
      <c r="M111" s="43">
        <f>SUM(C111*15,F111*7.5,G111*7.5,H111*7.5,I111*7.5,J111*7.5,K111*100,L111*20)</f>
        <v>3315</v>
      </c>
      <c r="N111" s="13"/>
      <c r="O111" s="16"/>
      <c r="P111" s="15"/>
    </row>
    <row r="112" spans="1:16" ht="12.75" customHeight="1">
      <c r="A112" s="223"/>
      <c r="B112" s="10" t="s">
        <v>22</v>
      </c>
      <c r="C112" s="11">
        <v>92</v>
      </c>
      <c r="D112" s="11"/>
      <c r="E112" s="11">
        <v>2</v>
      </c>
      <c r="F112" s="11">
        <v>12</v>
      </c>
      <c r="G112" s="11">
        <v>0</v>
      </c>
      <c r="H112" s="12">
        <v>11</v>
      </c>
      <c r="I112" s="12">
        <v>0</v>
      </c>
      <c r="J112" s="24">
        <v>15</v>
      </c>
      <c r="K112" s="24"/>
      <c r="L112" s="24"/>
      <c r="M112" s="43">
        <f>SUM(C112*15,F112*7.5,G112*7.5,H112*7.5,I112*7.5,J112*7.5,K112*100,L112*20)</f>
        <v>1665</v>
      </c>
      <c r="N112" s="13"/>
      <c r="O112" s="16"/>
      <c r="P112" s="15"/>
    </row>
    <row r="113" spans="1:16" ht="12.75" customHeight="1">
      <c r="A113" s="223"/>
      <c r="B113" s="10" t="s">
        <v>23</v>
      </c>
      <c r="C113" s="11">
        <v>47</v>
      </c>
      <c r="D113" s="11"/>
      <c r="E113" s="11">
        <v>2</v>
      </c>
      <c r="F113" s="11">
        <v>2</v>
      </c>
      <c r="G113" s="11">
        <v>3</v>
      </c>
      <c r="H113" s="12"/>
      <c r="I113" s="12">
        <v>0</v>
      </c>
      <c r="J113" s="24">
        <v>3</v>
      </c>
      <c r="K113" s="24"/>
      <c r="L113" s="24"/>
      <c r="M113" s="43">
        <f>SUM(C113*15,F113*7.5,G113*7.5,H113*7.5,I113*7.5,J113*7.5,K113*100,L113*20)</f>
        <v>765</v>
      </c>
      <c r="N113" s="13"/>
      <c r="O113" s="16"/>
      <c r="P113" s="15"/>
    </row>
    <row r="114" spans="1:16" ht="12.75" customHeight="1">
      <c r="A114" s="223"/>
      <c r="B114" s="17" t="s">
        <v>24</v>
      </c>
      <c r="C114" s="18">
        <f>SUM(C109:C113)</f>
        <v>561</v>
      </c>
      <c r="D114" s="18"/>
      <c r="E114" s="18">
        <f aca="true" t="shared" si="20" ref="E114:O114">SUM(E109:E113)</f>
        <v>66</v>
      </c>
      <c r="F114" s="18">
        <f t="shared" si="20"/>
        <v>44</v>
      </c>
      <c r="G114" s="18">
        <f t="shared" si="20"/>
        <v>5</v>
      </c>
      <c r="H114" s="18">
        <f t="shared" si="20"/>
        <v>46</v>
      </c>
      <c r="I114" s="18">
        <f t="shared" si="20"/>
        <v>0</v>
      </c>
      <c r="J114" s="18">
        <f t="shared" si="20"/>
        <v>56</v>
      </c>
      <c r="K114" s="18">
        <f t="shared" si="20"/>
        <v>1</v>
      </c>
      <c r="L114" s="18">
        <f t="shared" si="20"/>
        <v>1</v>
      </c>
      <c r="M114" s="44">
        <f t="shared" si="20"/>
        <v>9667.5</v>
      </c>
      <c r="N114" s="18">
        <f t="shared" si="20"/>
        <v>0</v>
      </c>
      <c r="O114" s="18">
        <f t="shared" si="20"/>
        <v>0</v>
      </c>
      <c r="P114" s="20">
        <f>SUM(M109:M113)-N114+O114</f>
        <v>9667.5</v>
      </c>
    </row>
    <row r="115" spans="1:16" ht="12.75" customHeight="1">
      <c r="A115" s="223">
        <v>42082</v>
      </c>
      <c r="B115" s="10" t="s">
        <v>19</v>
      </c>
      <c r="C115" s="11">
        <v>77</v>
      </c>
      <c r="D115" s="11"/>
      <c r="E115" s="11">
        <v>0</v>
      </c>
      <c r="F115" s="11">
        <v>18</v>
      </c>
      <c r="G115" s="11"/>
      <c r="H115" s="12">
        <v>11</v>
      </c>
      <c r="I115" s="12"/>
      <c r="J115" s="24">
        <v>15</v>
      </c>
      <c r="K115" s="24">
        <v>0</v>
      </c>
      <c r="L115" s="24">
        <v>0</v>
      </c>
      <c r="M115" s="43">
        <f>SUM(C115*15,F115*7.5,G115*7.5,H115*7.5,I115*7.5,J115*7.5,K115*100,L115*20)</f>
        <v>1485</v>
      </c>
      <c r="N115" s="13"/>
      <c r="P115" s="15"/>
    </row>
    <row r="116" spans="1:16" ht="12.75" customHeight="1">
      <c r="A116" s="223"/>
      <c r="B116" s="10" t="s">
        <v>20</v>
      </c>
      <c r="C116" s="11">
        <v>136</v>
      </c>
      <c r="D116" s="11"/>
      <c r="E116" s="11">
        <v>25</v>
      </c>
      <c r="F116" s="11">
        <v>26</v>
      </c>
      <c r="G116" s="11"/>
      <c r="H116" s="12">
        <v>4</v>
      </c>
      <c r="I116" s="12">
        <v>2</v>
      </c>
      <c r="J116" s="24">
        <v>30</v>
      </c>
      <c r="K116" s="24">
        <v>2</v>
      </c>
      <c r="L116" s="24">
        <v>3</v>
      </c>
      <c r="M116" s="43">
        <f>SUM(C116*15,F116*7.5,G116*7.5,H116*7.5,I116*7.5,J116*7.5,K116*100,L116*20)</f>
        <v>2765</v>
      </c>
      <c r="O116" s="16">
        <v>7.5</v>
      </c>
      <c r="P116" s="15"/>
    </row>
    <row r="117" spans="1:16" ht="12.75" customHeight="1">
      <c r="A117" s="223"/>
      <c r="B117" s="10" t="s">
        <v>21</v>
      </c>
      <c r="C117" s="11">
        <v>111</v>
      </c>
      <c r="D117" s="11"/>
      <c r="E117" s="11">
        <v>68</v>
      </c>
      <c r="F117" s="11">
        <v>188</v>
      </c>
      <c r="G117" s="11">
        <v>2</v>
      </c>
      <c r="H117" s="12">
        <v>9</v>
      </c>
      <c r="I117" s="12"/>
      <c r="J117" s="24">
        <v>20</v>
      </c>
      <c r="K117" s="24"/>
      <c r="L117" s="24"/>
      <c r="M117" s="43">
        <f>SUM(C117*15,F117*7.5,G117*7.5,H117*7.5,I117*7.5,J117*7.5,K117*100,L117*20)</f>
        <v>3307.5</v>
      </c>
      <c r="N117" s="13"/>
      <c r="O117" s="16"/>
      <c r="P117" s="15"/>
    </row>
    <row r="118" spans="1:16" ht="12.75" customHeight="1">
      <c r="A118" s="223"/>
      <c r="B118" s="10" t="s">
        <v>22</v>
      </c>
      <c r="C118" s="11">
        <v>92</v>
      </c>
      <c r="D118" s="11"/>
      <c r="E118" s="11">
        <v>2</v>
      </c>
      <c r="F118" s="11">
        <v>7</v>
      </c>
      <c r="G118" s="11"/>
      <c r="H118" s="12"/>
      <c r="I118" s="12"/>
      <c r="J118" s="24">
        <v>9</v>
      </c>
      <c r="K118" s="24"/>
      <c r="L118" s="24"/>
      <c r="M118" s="43">
        <f>SUM(C118*15,F118*7.5,G118*7.5,H118*7.5,I118*7.5,J118*7.5,K118*100,L118*20)</f>
        <v>1500</v>
      </c>
      <c r="N118" s="13"/>
      <c r="O118" s="16">
        <v>15</v>
      </c>
      <c r="P118" s="15"/>
    </row>
    <row r="119" spans="1:16" ht="12.75" customHeight="1">
      <c r="A119" s="223"/>
      <c r="B119" s="10" t="s">
        <v>23</v>
      </c>
      <c r="C119" s="11">
        <v>23</v>
      </c>
      <c r="D119" s="11"/>
      <c r="E119" s="11">
        <v>2</v>
      </c>
      <c r="F119" s="11">
        <v>5</v>
      </c>
      <c r="G119" s="11">
        <v>2</v>
      </c>
      <c r="H119" s="12"/>
      <c r="I119" s="12">
        <v>2</v>
      </c>
      <c r="J119" s="24">
        <v>2</v>
      </c>
      <c r="K119" s="24"/>
      <c r="L119" s="24"/>
      <c r="M119" s="43">
        <f>SUM(C119*15,F119*7.5,G119*7.5,H119*7.5,I119*7.5,J119*7.5,K119*100,L119*20)</f>
        <v>427.5</v>
      </c>
      <c r="N119" s="13"/>
      <c r="O119" s="16"/>
      <c r="P119" s="15"/>
    </row>
    <row r="120" spans="1:16" ht="12.75" customHeight="1">
      <c r="A120" s="223"/>
      <c r="B120" s="17" t="s">
        <v>24</v>
      </c>
      <c r="C120" s="18">
        <f>SUM(C115:C119)</f>
        <v>439</v>
      </c>
      <c r="D120" s="18"/>
      <c r="E120" s="18">
        <f aca="true" t="shared" si="21" ref="E120:O120">SUM(E115:E119)</f>
        <v>97</v>
      </c>
      <c r="F120" s="18">
        <f t="shared" si="21"/>
        <v>244</v>
      </c>
      <c r="G120" s="18">
        <f t="shared" si="21"/>
        <v>4</v>
      </c>
      <c r="H120" s="18">
        <f t="shared" si="21"/>
        <v>24</v>
      </c>
      <c r="I120" s="18">
        <f t="shared" si="21"/>
        <v>4</v>
      </c>
      <c r="J120" s="18">
        <f t="shared" si="21"/>
        <v>76</v>
      </c>
      <c r="K120" s="18">
        <f t="shared" si="21"/>
        <v>2</v>
      </c>
      <c r="L120" s="18">
        <f t="shared" si="21"/>
        <v>3</v>
      </c>
      <c r="M120" s="44">
        <f t="shared" si="21"/>
        <v>9485</v>
      </c>
      <c r="N120" s="18">
        <f t="shared" si="21"/>
        <v>0</v>
      </c>
      <c r="O120" s="18">
        <f t="shared" si="21"/>
        <v>22.5</v>
      </c>
      <c r="P120" s="20">
        <f>SUM(M115:M119)-N120+O120</f>
        <v>9507.5</v>
      </c>
    </row>
    <row r="121" spans="1:16" ht="12.75" customHeight="1">
      <c r="A121" s="223">
        <v>42083</v>
      </c>
      <c r="B121" s="10" t="s">
        <v>19</v>
      </c>
      <c r="C121" s="11">
        <v>44</v>
      </c>
      <c r="D121" s="11"/>
      <c r="E121" s="11"/>
      <c r="F121" s="11">
        <v>17</v>
      </c>
      <c r="G121" s="11"/>
      <c r="H121" s="12">
        <v>9</v>
      </c>
      <c r="I121" s="12"/>
      <c r="J121" s="24">
        <v>29</v>
      </c>
      <c r="K121" s="24">
        <v>1</v>
      </c>
      <c r="L121" s="24">
        <v>1</v>
      </c>
      <c r="M121" s="43">
        <f>SUM(C121*15,F121*7.5,G121*7.5,H121*7.5,I121*7.5,J121*7.5,K121*100,L121*20)</f>
        <v>1192.5</v>
      </c>
      <c r="N121" s="46"/>
      <c r="P121" s="15"/>
    </row>
    <row r="122" spans="1:16" ht="12.75" customHeight="1">
      <c r="A122" s="223"/>
      <c r="B122" s="10" t="s">
        <v>20</v>
      </c>
      <c r="C122" s="11">
        <v>117</v>
      </c>
      <c r="D122" s="11"/>
      <c r="E122" s="11">
        <v>5</v>
      </c>
      <c r="F122" s="11">
        <v>64</v>
      </c>
      <c r="G122" s="11"/>
      <c r="H122" s="12">
        <v>12</v>
      </c>
      <c r="I122" s="12"/>
      <c r="J122" s="24">
        <v>12</v>
      </c>
      <c r="K122" s="24">
        <v>2</v>
      </c>
      <c r="L122" s="24">
        <v>1</v>
      </c>
      <c r="M122" s="43">
        <f>SUM(C122*15,F122*7.5,G122*7.5,H122*7.5,I122*7.5,J122*7.5,K122*100,L122*20)</f>
        <v>2635</v>
      </c>
      <c r="N122" s="13"/>
      <c r="O122" s="16"/>
      <c r="P122" s="15"/>
    </row>
    <row r="123" spans="1:16" ht="12.75" customHeight="1">
      <c r="A123" s="223"/>
      <c r="B123" s="10" t="s">
        <v>21</v>
      </c>
      <c r="C123" s="11">
        <v>148</v>
      </c>
      <c r="D123" s="11"/>
      <c r="E123" s="11">
        <v>38</v>
      </c>
      <c r="F123" s="11">
        <v>96</v>
      </c>
      <c r="G123" s="11"/>
      <c r="H123" s="12">
        <v>19</v>
      </c>
      <c r="I123" s="12"/>
      <c r="J123" s="24">
        <v>22</v>
      </c>
      <c r="K123" s="24"/>
      <c r="L123" s="24"/>
      <c r="M123" s="43">
        <f>SUM(C123*15,F123*7.5,G123*7.5,H123*7.5,I123*7.5,J123*7.5,K123*100,L123*20)</f>
        <v>3247.5</v>
      </c>
      <c r="N123" s="13"/>
      <c r="O123" s="16"/>
      <c r="P123" s="15"/>
    </row>
    <row r="124" spans="1:16" ht="12.75" customHeight="1">
      <c r="A124" s="223"/>
      <c r="B124" s="10" t="s">
        <v>22</v>
      </c>
      <c r="C124" s="11">
        <v>74</v>
      </c>
      <c r="D124" s="11"/>
      <c r="E124" s="11">
        <v>4</v>
      </c>
      <c r="F124" s="11">
        <v>20</v>
      </c>
      <c r="G124" s="11"/>
      <c r="H124" s="12">
        <v>10</v>
      </c>
      <c r="I124" s="12"/>
      <c r="J124" s="24">
        <v>7</v>
      </c>
      <c r="K124" s="24"/>
      <c r="L124" s="24"/>
      <c r="M124" s="43">
        <f>SUM(C124*15,F124*7.5,G124*7.5,H124*7.5,I124*7.5,J124*7.5,K124*100,L124*20)</f>
        <v>1387.5</v>
      </c>
      <c r="N124" s="13"/>
      <c r="O124" s="16"/>
      <c r="P124" s="15"/>
    </row>
    <row r="125" spans="1:16" ht="12.75" customHeight="1">
      <c r="A125" s="223"/>
      <c r="B125" s="10" t="s">
        <v>23</v>
      </c>
      <c r="C125" s="11">
        <v>27</v>
      </c>
      <c r="D125" s="11"/>
      <c r="E125" s="11">
        <v>0</v>
      </c>
      <c r="F125" s="11">
        <v>2</v>
      </c>
      <c r="G125" s="11"/>
      <c r="H125" s="12"/>
      <c r="I125" s="12"/>
      <c r="J125" s="24">
        <v>5</v>
      </c>
      <c r="K125" s="24"/>
      <c r="L125" s="24"/>
      <c r="M125" s="43">
        <f>SUM(C125*15,F125*7.5,G125*7.5,H125*7.5,I125*7.5,J125*7.5,K125*100,L125*20)</f>
        <v>457.5</v>
      </c>
      <c r="N125" s="13"/>
      <c r="O125" s="16"/>
      <c r="P125" s="15"/>
    </row>
    <row r="126" spans="1:16" ht="12.75" customHeight="1">
      <c r="A126" s="223"/>
      <c r="B126" s="17" t="s">
        <v>24</v>
      </c>
      <c r="C126" s="18">
        <f>SUM(C121:C125)</f>
        <v>410</v>
      </c>
      <c r="D126" s="18"/>
      <c r="E126" s="18">
        <f aca="true" t="shared" si="22" ref="E126:O126">SUM(E121:E125)</f>
        <v>47</v>
      </c>
      <c r="F126" s="18">
        <f t="shared" si="22"/>
        <v>199</v>
      </c>
      <c r="G126" s="18">
        <f t="shared" si="22"/>
        <v>0</v>
      </c>
      <c r="H126" s="18">
        <f t="shared" si="22"/>
        <v>50</v>
      </c>
      <c r="I126" s="18">
        <f t="shared" si="22"/>
        <v>0</v>
      </c>
      <c r="J126" s="18">
        <f t="shared" si="22"/>
        <v>75</v>
      </c>
      <c r="K126" s="18">
        <f t="shared" si="22"/>
        <v>3</v>
      </c>
      <c r="L126" s="18">
        <f t="shared" si="22"/>
        <v>2</v>
      </c>
      <c r="M126" s="44">
        <f t="shared" si="22"/>
        <v>8920</v>
      </c>
      <c r="N126" s="18">
        <f t="shared" si="22"/>
        <v>0</v>
      </c>
      <c r="O126" s="18">
        <f t="shared" si="22"/>
        <v>0</v>
      </c>
      <c r="P126" s="20">
        <f>SUM(M121:M125)-N126+O126</f>
        <v>8920</v>
      </c>
    </row>
    <row r="127" spans="1:16" ht="12.75" customHeight="1">
      <c r="A127" s="223">
        <v>42084</v>
      </c>
      <c r="B127" s="10" t="s">
        <v>19</v>
      </c>
      <c r="C127" s="11">
        <v>519</v>
      </c>
      <c r="D127" s="11"/>
      <c r="E127" s="11">
        <v>6</v>
      </c>
      <c r="F127" s="11">
        <v>119</v>
      </c>
      <c r="G127" s="11"/>
      <c r="H127" s="12">
        <v>74</v>
      </c>
      <c r="I127" s="12"/>
      <c r="J127" s="24">
        <v>64</v>
      </c>
      <c r="K127" s="24">
        <v>2</v>
      </c>
      <c r="L127" s="24">
        <v>3</v>
      </c>
      <c r="M127" s="43">
        <f>SUM(C127*15,F127*7.5,G127*7.5,H127*7.5,I127*7.5,J127*7.5,K127*100,L127*20)</f>
        <v>9972.5</v>
      </c>
      <c r="N127" s="46">
        <v>15</v>
      </c>
      <c r="P127" s="15"/>
    </row>
    <row r="128" spans="1:16" ht="12.75" customHeight="1">
      <c r="A128" s="223"/>
      <c r="B128" s="10" t="s">
        <v>20</v>
      </c>
      <c r="C128" s="11">
        <v>520</v>
      </c>
      <c r="D128" s="11"/>
      <c r="E128" s="11">
        <v>5</v>
      </c>
      <c r="F128" s="11">
        <v>83</v>
      </c>
      <c r="G128" s="11">
        <v>4</v>
      </c>
      <c r="H128" s="12">
        <v>79</v>
      </c>
      <c r="I128" s="12"/>
      <c r="J128" s="24">
        <v>65</v>
      </c>
      <c r="K128" s="24">
        <v>1</v>
      </c>
      <c r="L128" s="24">
        <v>1</v>
      </c>
      <c r="M128" s="43">
        <f>SUM(C128*15,F128*7.5,G128*7.5,H128*7.5,I128*7.5,J128*7.5,K128*100,L128*20)</f>
        <v>9652.5</v>
      </c>
      <c r="N128" s="13"/>
      <c r="O128" s="16">
        <v>3.5</v>
      </c>
      <c r="P128" s="15"/>
    </row>
    <row r="129" spans="1:16" ht="12.75" customHeight="1">
      <c r="A129" s="223"/>
      <c r="B129" s="10" t="s">
        <v>21</v>
      </c>
      <c r="C129" s="11">
        <v>536</v>
      </c>
      <c r="D129" s="11"/>
      <c r="E129" s="11">
        <v>8</v>
      </c>
      <c r="F129" s="11">
        <v>151</v>
      </c>
      <c r="G129" s="11">
        <v>12</v>
      </c>
      <c r="H129" s="12">
        <v>17</v>
      </c>
      <c r="I129" s="12"/>
      <c r="J129" s="24">
        <v>114</v>
      </c>
      <c r="K129" s="24"/>
      <c r="L129" s="24"/>
      <c r="M129" s="43">
        <f>SUM(C129*15,F129*7.5,G129*7.5,H129*7.5,I129*7.5,J129*7.5,K129*100,L129*20)</f>
        <v>10245</v>
      </c>
      <c r="N129" s="13"/>
      <c r="O129" s="16">
        <v>28</v>
      </c>
      <c r="P129" s="15"/>
    </row>
    <row r="130" spans="1:16" ht="12.75" customHeight="1">
      <c r="A130" s="223"/>
      <c r="B130" s="10" t="s">
        <v>22</v>
      </c>
      <c r="C130" s="11">
        <v>299</v>
      </c>
      <c r="D130" s="11"/>
      <c r="E130" s="11">
        <v>2</v>
      </c>
      <c r="F130" s="11">
        <v>89</v>
      </c>
      <c r="G130" s="11"/>
      <c r="H130" s="12">
        <v>39</v>
      </c>
      <c r="I130" s="12"/>
      <c r="J130" s="24">
        <v>57</v>
      </c>
      <c r="K130" s="24"/>
      <c r="L130" s="24"/>
      <c r="M130" s="43">
        <f>SUM(C130*15,F130*7.5,G130*7.5,H130*7.5,I130*7.5,J130*7.5,K130*100,L130*20)</f>
        <v>5872.5</v>
      </c>
      <c r="N130" s="13"/>
      <c r="O130" s="16"/>
      <c r="P130" s="15"/>
    </row>
    <row r="131" spans="1:16" ht="12.75" customHeight="1">
      <c r="A131" s="223"/>
      <c r="B131" s="10" t="s">
        <v>23</v>
      </c>
      <c r="C131" s="11">
        <v>106</v>
      </c>
      <c r="D131" s="11"/>
      <c r="E131" s="11">
        <v>1</v>
      </c>
      <c r="F131" s="11">
        <v>35</v>
      </c>
      <c r="G131" s="11"/>
      <c r="H131" s="12">
        <v>16</v>
      </c>
      <c r="I131" s="12"/>
      <c r="J131" s="24">
        <v>31</v>
      </c>
      <c r="K131" s="24"/>
      <c r="L131" s="24"/>
      <c r="M131" s="43">
        <f>SUM(C131*15,F131*7.5,G131*7.5,H131*7.5,I131*7.5,J131*7.5,K131*100,L131*20)</f>
        <v>2205</v>
      </c>
      <c r="N131" s="13"/>
      <c r="O131" s="16"/>
      <c r="P131" s="15"/>
    </row>
    <row r="132" spans="1:16" ht="12.75" customHeight="1">
      <c r="A132" s="223"/>
      <c r="B132" s="17" t="s">
        <v>24</v>
      </c>
      <c r="C132" s="18">
        <f>SUM(C127:C131)</f>
        <v>1980</v>
      </c>
      <c r="D132" s="18"/>
      <c r="E132" s="18">
        <f aca="true" t="shared" si="23" ref="E132:O132">SUM(E127:E131)</f>
        <v>22</v>
      </c>
      <c r="F132" s="18">
        <f t="shared" si="23"/>
        <v>477</v>
      </c>
      <c r="G132" s="18">
        <f t="shared" si="23"/>
        <v>16</v>
      </c>
      <c r="H132" s="18">
        <f t="shared" si="23"/>
        <v>225</v>
      </c>
      <c r="I132" s="18">
        <f t="shared" si="23"/>
        <v>0</v>
      </c>
      <c r="J132" s="18">
        <f t="shared" si="23"/>
        <v>331</v>
      </c>
      <c r="K132" s="18">
        <f t="shared" si="23"/>
        <v>3</v>
      </c>
      <c r="L132" s="18">
        <f t="shared" si="23"/>
        <v>4</v>
      </c>
      <c r="M132" s="44">
        <f t="shared" si="23"/>
        <v>37947.5</v>
      </c>
      <c r="N132" s="18">
        <f t="shared" si="23"/>
        <v>15</v>
      </c>
      <c r="O132" s="18">
        <f t="shared" si="23"/>
        <v>31.5</v>
      </c>
      <c r="P132" s="20">
        <f>SUM(M127:M131)-N132+O132</f>
        <v>37964</v>
      </c>
    </row>
    <row r="133" spans="1:16" ht="12.75" customHeight="1">
      <c r="A133" s="223">
        <v>42085</v>
      </c>
      <c r="B133" s="10" t="s">
        <v>19</v>
      </c>
      <c r="C133" s="11">
        <v>165</v>
      </c>
      <c r="D133" s="11"/>
      <c r="E133" s="11">
        <v>6</v>
      </c>
      <c r="F133" s="11">
        <v>26</v>
      </c>
      <c r="G133" s="11">
        <v>1</v>
      </c>
      <c r="H133" s="12">
        <v>14</v>
      </c>
      <c r="I133" s="12"/>
      <c r="J133" s="24">
        <v>24</v>
      </c>
      <c r="K133" s="24"/>
      <c r="L133" s="24">
        <v>2</v>
      </c>
      <c r="M133" s="43">
        <f>SUM(C133*15,F133*7.5,G133*7.5,H133*7.5,I133*7.5,J133*7.5,K133*100,L133*20)</f>
        <v>3002.5</v>
      </c>
      <c r="N133" s="46"/>
      <c r="P133" s="15"/>
    </row>
    <row r="134" spans="1:16" ht="12.75" customHeight="1">
      <c r="A134" s="223"/>
      <c r="B134" s="10" t="s">
        <v>20</v>
      </c>
      <c r="C134" s="11">
        <v>322</v>
      </c>
      <c r="D134" s="11"/>
      <c r="E134" s="11">
        <v>6</v>
      </c>
      <c r="F134" s="11">
        <v>42</v>
      </c>
      <c r="G134" s="11">
        <v>1</v>
      </c>
      <c r="H134" s="12">
        <v>37</v>
      </c>
      <c r="I134" s="12"/>
      <c r="J134" s="24">
        <v>35</v>
      </c>
      <c r="K134" s="24">
        <v>2</v>
      </c>
      <c r="L134" s="24">
        <v>1</v>
      </c>
      <c r="M134" s="43">
        <f>SUM(C134*15,F134*7.5,G134*7.5,H134*7.5,I134*7.5,J134*7.5,K134*100,L134*20)</f>
        <v>5912.5</v>
      </c>
      <c r="N134" s="13"/>
      <c r="O134" s="16"/>
      <c r="P134" s="15"/>
    </row>
    <row r="135" spans="1:16" ht="12.75" customHeight="1">
      <c r="A135" s="223"/>
      <c r="B135" s="10" t="s">
        <v>21</v>
      </c>
      <c r="C135" s="11">
        <v>241</v>
      </c>
      <c r="D135" s="11"/>
      <c r="E135" s="11">
        <v>26</v>
      </c>
      <c r="F135" s="11">
        <v>49</v>
      </c>
      <c r="G135" s="11">
        <v>2</v>
      </c>
      <c r="H135" s="12">
        <v>20</v>
      </c>
      <c r="I135" s="12"/>
      <c r="J135" s="24">
        <v>36</v>
      </c>
      <c r="K135" s="24"/>
      <c r="L135" s="24"/>
      <c r="M135" s="43">
        <f>SUM(C135*15,F135*7.5,G135*7.5,H135*7.5,I135*7.5,J135*7.5,K135*100,L135*20)</f>
        <v>4417.5</v>
      </c>
      <c r="N135" s="13"/>
      <c r="O135" s="16"/>
      <c r="P135" s="15"/>
    </row>
    <row r="136" spans="1:16" ht="12.75" customHeight="1">
      <c r="A136" s="223"/>
      <c r="B136" s="10" t="s">
        <v>22</v>
      </c>
      <c r="C136" s="11">
        <v>141</v>
      </c>
      <c r="D136" s="11"/>
      <c r="E136" s="11">
        <v>2</v>
      </c>
      <c r="F136" s="11">
        <v>41</v>
      </c>
      <c r="G136" s="11">
        <v>22</v>
      </c>
      <c r="H136" s="12"/>
      <c r="I136" s="12">
        <v>8</v>
      </c>
      <c r="J136" s="24"/>
      <c r="K136" s="24"/>
      <c r="L136" s="24"/>
      <c r="M136" s="43">
        <f>SUM(C136*15,F136*7.5,G136*7.5,H136*7.5,I136*7.5,J136*7.5,K136*100,L136*20)</f>
        <v>2647.5</v>
      </c>
      <c r="N136" s="13"/>
      <c r="O136" s="16"/>
      <c r="P136" s="15"/>
    </row>
    <row r="137" spans="1:21" ht="12.75" customHeight="1">
      <c r="A137" s="223"/>
      <c r="B137" s="10" t="s">
        <v>23</v>
      </c>
      <c r="C137" s="11">
        <v>71</v>
      </c>
      <c r="D137" s="11"/>
      <c r="E137" s="11">
        <v>3</v>
      </c>
      <c r="F137" s="11">
        <v>18</v>
      </c>
      <c r="G137" s="11"/>
      <c r="H137" s="12">
        <v>5</v>
      </c>
      <c r="I137" s="12"/>
      <c r="J137" s="24">
        <v>2</v>
      </c>
      <c r="K137" s="24"/>
      <c r="L137" s="24"/>
      <c r="M137" s="43">
        <f>SUM(C137*15,F137*7.5,G137*7.5,H137*7.5,I137*7.5,J137*7.5,K137*100,L137*20)</f>
        <v>1252.5</v>
      </c>
      <c r="N137" s="13"/>
      <c r="O137" s="16"/>
      <c r="P137" s="15"/>
      <c r="Q137" s="67"/>
      <c r="R137" s="67"/>
      <c r="S137" s="67"/>
      <c r="T137" s="67"/>
      <c r="U137" s="68"/>
    </row>
    <row r="138" spans="1:21" ht="12.75" customHeight="1">
      <c r="A138" s="223"/>
      <c r="B138" s="17" t="s">
        <v>24</v>
      </c>
      <c r="C138" s="18">
        <f>SUM(C133:C137)</f>
        <v>940</v>
      </c>
      <c r="D138" s="18"/>
      <c r="E138" s="18">
        <f aca="true" t="shared" si="24" ref="E138:O138">SUM(E133:E137)</f>
        <v>43</v>
      </c>
      <c r="F138" s="18">
        <f t="shared" si="24"/>
        <v>176</v>
      </c>
      <c r="G138" s="18">
        <f t="shared" si="24"/>
        <v>26</v>
      </c>
      <c r="H138" s="18">
        <f t="shared" si="24"/>
        <v>76</v>
      </c>
      <c r="I138" s="18">
        <f t="shared" si="24"/>
        <v>8</v>
      </c>
      <c r="J138" s="18">
        <f t="shared" si="24"/>
        <v>97</v>
      </c>
      <c r="K138" s="18">
        <f t="shared" si="24"/>
        <v>2</v>
      </c>
      <c r="L138" s="18">
        <f t="shared" si="24"/>
        <v>3</v>
      </c>
      <c r="M138" s="44">
        <f t="shared" si="24"/>
        <v>17232.5</v>
      </c>
      <c r="N138" s="18">
        <f t="shared" si="24"/>
        <v>0</v>
      </c>
      <c r="O138" s="18">
        <f t="shared" si="24"/>
        <v>0</v>
      </c>
      <c r="P138" s="20">
        <f>SUM(M133:M137)-N138+O138</f>
        <v>17232.5</v>
      </c>
      <c r="Q138" s="67"/>
      <c r="R138" s="67"/>
      <c r="S138" s="67"/>
      <c r="T138" s="67"/>
      <c r="U138" s="68"/>
    </row>
    <row r="139" spans="1:21" ht="12.75" customHeight="1">
      <c r="A139" s="223">
        <v>42086</v>
      </c>
      <c r="B139" s="10" t="s">
        <v>19</v>
      </c>
      <c r="C139" s="11">
        <v>110</v>
      </c>
      <c r="D139" s="11"/>
      <c r="E139" s="11">
        <v>2</v>
      </c>
      <c r="F139" s="11">
        <v>14</v>
      </c>
      <c r="G139" s="11"/>
      <c r="H139" s="12">
        <v>10</v>
      </c>
      <c r="I139" s="12"/>
      <c r="J139" s="24">
        <v>9</v>
      </c>
      <c r="K139" s="24"/>
      <c r="L139" s="24"/>
      <c r="M139" s="43">
        <f>SUM(C139*15,F139*7.5,G139*7.5,H139*7.5,I139*7.5,J139*7.5,K139*100,L139*20)</f>
        <v>1897.5</v>
      </c>
      <c r="N139" s="13"/>
      <c r="P139" s="15"/>
      <c r="Q139" s="67"/>
      <c r="R139" s="67"/>
      <c r="S139" s="67"/>
      <c r="T139" s="67"/>
      <c r="U139" s="68"/>
    </row>
    <row r="140" spans="1:16" ht="12.75" customHeight="1">
      <c r="A140" s="223"/>
      <c r="B140" s="10" t="s">
        <v>20</v>
      </c>
      <c r="C140" s="11">
        <v>207</v>
      </c>
      <c r="D140" s="11"/>
      <c r="E140" s="11">
        <v>3</v>
      </c>
      <c r="F140" s="11">
        <v>37</v>
      </c>
      <c r="G140" s="11">
        <v>2</v>
      </c>
      <c r="H140" s="12">
        <v>15</v>
      </c>
      <c r="I140" s="12"/>
      <c r="J140" s="24">
        <v>11</v>
      </c>
      <c r="K140" s="24">
        <v>1</v>
      </c>
      <c r="L140" s="24">
        <v>1</v>
      </c>
      <c r="M140" s="43">
        <f>SUM(C140*15,F140*7.5,G140*7.5,H140*7.5,I140*7.5,J140*7.5,K140*100,L140*20)</f>
        <v>3712.5</v>
      </c>
      <c r="O140" s="16">
        <v>5</v>
      </c>
      <c r="P140" s="15"/>
    </row>
    <row r="141" spans="1:16" ht="12.75" customHeight="1">
      <c r="A141" s="223"/>
      <c r="B141" s="10" t="s">
        <v>21</v>
      </c>
      <c r="C141" s="11">
        <v>222</v>
      </c>
      <c r="D141" s="11"/>
      <c r="E141" s="11">
        <v>11</v>
      </c>
      <c r="F141" s="11">
        <v>46</v>
      </c>
      <c r="G141" s="11">
        <v>1</v>
      </c>
      <c r="H141" s="12">
        <v>29</v>
      </c>
      <c r="I141" s="12"/>
      <c r="J141" s="24">
        <v>28</v>
      </c>
      <c r="K141" s="24"/>
      <c r="L141" s="24"/>
      <c r="M141" s="43">
        <f>SUM(C141*15,F141*7.5,G141*7.5,H141*7.5,I141*7.5,J141*7.5,K141*100,L141*20)</f>
        <v>4110</v>
      </c>
      <c r="N141" s="13"/>
      <c r="O141" s="16"/>
      <c r="P141" s="15"/>
    </row>
    <row r="142" spans="1:16" ht="12.75" customHeight="1">
      <c r="A142" s="223"/>
      <c r="B142" s="10" t="s">
        <v>22</v>
      </c>
      <c r="C142" s="11">
        <v>117</v>
      </c>
      <c r="D142" s="11"/>
      <c r="E142" s="11">
        <v>2</v>
      </c>
      <c r="F142" s="11">
        <v>36</v>
      </c>
      <c r="G142" s="11"/>
      <c r="H142" s="12">
        <v>7</v>
      </c>
      <c r="I142" s="12"/>
      <c r="J142" s="24">
        <v>2</v>
      </c>
      <c r="K142" s="24"/>
      <c r="L142" s="24"/>
      <c r="M142" s="43">
        <f>SUM(C142*15,F142*7.5,G142*7.5,H142*7.5,I142*7.5,J142*7.5,K142*100,L142*20)</f>
        <v>2092.5</v>
      </c>
      <c r="N142" s="13"/>
      <c r="O142" s="16"/>
      <c r="P142" s="15"/>
    </row>
    <row r="143" spans="1:16" ht="12.75" customHeight="1">
      <c r="A143" s="223"/>
      <c r="B143" s="10" t="s">
        <v>23</v>
      </c>
      <c r="C143" s="11">
        <v>33</v>
      </c>
      <c r="D143" s="11"/>
      <c r="E143" s="11">
        <v>8</v>
      </c>
      <c r="F143" s="11">
        <v>8</v>
      </c>
      <c r="G143" s="11"/>
      <c r="H143" s="12">
        <v>5</v>
      </c>
      <c r="I143" s="12"/>
      <c r="J143" s="24">
        <v>5</v>
      </c>
      <c r="K143" s="24"/>
      <c r="L143" s="24"/>
      <c r="M143" s="43">
        <f>SUM(C143*15,F143*7.5,G143*7.5,H143*7.5,I143*7.5,J143*7.5,K143*100,L143*20)</f>
        <v>630</v>
      </c>
      <c r="N143" s="13"/>
      <c r="O143" s="16"/>
      <c r="P143" s="15"/>
    </row>
    <row r="144" spans="1:16" ht="12.75" customHeight="1">
      <c r="A144" s="223"/>
      <c r="B144" s="17" t="s">
        <v>24</v>
      </c>
      <c r="C144" s="18">
        <f>SUM(C139:C143)</f>
        <v>689</v>
      </c>
      <c r="D144" s="18"/>
      <c r="E144" s="18">
        <f aca="true" t="shared" si="25" ref="E144:O144">SUM(E139:E143)</f>
        <v>26</v>
      </c>
      <c r="F144" s="18">
        <f t="shared" si="25"/>
        <v>141</v>
      </c>
      <c r="G144" s="18">
        <f t="shared" si="25"/>
        <v>3</v>
      </c>
      <c r="H144" s="18">
        <f t="shared" si="25"/>
        <v>66</v>
      </c>
      <c r="I144" s="18">
        <f t="shared" si="25"/>
        <v>0</v>
      </c>
      <c r="J144" s="18">
        <f t="shared" si="25"/>
        <v>55</v>
      </c>
      <c r="K144" s="18">
        <f t="shared" si="25"/>
        <v>1</v>
      </c>
      <c r="L144" s="18">
        <f t="shared" si="25"/>
        <v>1</v>
      </c>
      <c r="M144" s="44">
        <f t="shared" si="25"/>
        <v>12442.5</v>
      </c>
      <c r="N144" s="18">
        <f t="shared" si="25"/>
        <v>0</v>
      </c>
      <c r="O144" s="18">
        <f t="shared" si="25"/>
        <v>5</v>
      </c>
      <c r="P144" s="20">
        <f>SUM(M139:M143)-N144+O144</f>
        <v>12447.5</v>
      </c>
    </row>
    <row r="145" spans="1:16" ht="12.75" customHeight="1">
      <c r="A145" s="224" t="s">
        <v>25</v>
      </c>
      <c r="B145" s="224">
        <v>920</v>
      </c>
      <c r="C145" s="21">
        <f>SUM(C108,C114,C120,C126,C132,C138,C144)</f>
        <v>5566</v>
      </c>
      <c r="D145" s="21"/>
      <c r="E145" s="21">
        <f aca="true" t="shared" si="26" ref="E145:P145">SUM(E108,E114,E120,E126,E132,E138,E144)</f>
        <v>308</v>
      </c>
      <c r="F145" s="21">
        <f t="shared" si="26"/>
        <v>1386</v>
      </c>
      <c r="G145" s="21">
        <f t="shared" si="26"/>
        <v>54</v>
      </c>
      <c r="H145" s="21">
        <f t="shared" si="26"/>
        <v>524</v>
      </c>
      <c r="I145" s="21">
        <f t="shared" si="26"/>
        <v>12</v>
      </c>
      <c r="J145" s="21">
        <f t="shared" si="26"/>
        <v>722</v>
      </c>
      <c r="K145" s="21">
        <f t="shared" si="26"/>
        <v>12</v>
      </c>
      <c r="L145" s="21">
        <f t="shared" si="26"/>
        <v>14</v>
      </c>
      <c r="M145" s="21">
        <f t="shared" si="26"/>
        <v>105205</v>
      </c>
      <c r="N145" s="21">
        <f t="shared" si="26"/>
        <v>60</v>
      </c>
      <c r="O145" s="21">
        <f t="shared" si="26"/>
        <v>59</v>
      </c>
      <c r="P145" s="21">
        <f t="shared" si="26"/>
        <v>105204</v>
      </c>
    </row>
    <row r="146" spans="1:16" ht="12.75" customHeight="1">
      <c r="A146" s="223">
        <v>42087</v>
      </c>
      <c r="B146" s="10" t="s">
        <v>19</v>
      </c>
      <c r="C146" s="11">
        <v>116</v>
      </c>
      <c r="D146" s="11"/>
      <c r="E146" s="11">
        <v>1</v>
      </c>
      <c r="F146" s="11">
        <v>18</v>
      </c>
      <c r="G146" s="11"/>
      <c r="H146" s="12">
        <v>10</v>
      </c>
      <c r="I146" s="12"/>
      <c r="J146" s="24">
        <v>9</v>
      </c>
      <c r="K146" s="24"/>
      <c r="L146" s="24">
        <v>1</v>
      </c>
      <c r="M146" s="43">
        <f>SUM(C146*15,F146*7.5,G146*7.5,H146*7.5,I146*7.5,J146*7.5,K146*100,L146*20)</f>
        <v>2037.5</v>
      </c>
      <c r="N146" s="46"/>
      <c r="P146" s="15"/>
    </row>
    <row r="147" spans="1:16" ht="12.75" customHeight="1">
      <c r="A147" s="223"/>
      <c r="B147" s="10" t="s">
        <v>20</v>
      </c>
      <c r="C147" s="11">
        <v>112</v>
      </c>
      <c r="D147" s="11"/>
      <c r="E147" s="11">
        <v>1</v>
      </c>
      <c r="F147" s="11">
        <v>23</v>
      </c>
      <c r="G147" s="11"/>
      <c r="H147" s="12">
        <v>12</v>
      </c>
      <c r="I147" s="12"/>
      <c r="J147" s="24">
        <v>12</v>
      </c>
      <c r="K147" s="24"/>
      <c r="L147" s="24"/>
      <c r="M147" s="43">
        <f>SUM(C147*15,F147*7.5,G147*7.5,H147*7.5,I147*7.5,J147*7.5,K147*100,L147*20)</f>
        <v>2032.5</v>
      </c>
      <c r="N147" s="13"/>
      <c r="O147" s="16"/>
      <c r="P147" s="15"/>
    </row>
    <row r="148" spans="1:16" ht="12.75" customHeight="1">
      <c r="A148" s="223"/>
      <c r="B148" s="10" t="s">
        <v>21</v>
      </c>
      <c r="C148" s="11">
        <v>114</v>
      </c>
      <c r="D148" s="11"/>
      <c r="E148" s="11">
        <v>23</v>
      </c>
      <c r="F148" s="11">
        <v>18</v>
      </c>
      <c r="G148" s="11">
        <v>2</v>
      </c>
      <c r="H148" s="12">
        <v>1</v>
      </c>
      <c r="I148" s="12"/>
      <c r="J148" s="24">
        <v>8</v>
      </c>
      <c r="K148" s="24"/>
      <c r="L148" s="24"/>
      <c r="M148" s="43">
        <f>SUM(C148*15,F148*7.5,G148*7.5,H148*7.5,I148*7.5,J148*7.5,K148*100,L148*20)</f>
        <v>1927.5</v>
      </c>
      <c r="N148" s="13"/>
      <c r="O148" s="16"/>
      <c r="P148" s="15"/>
    </row>
    <row r="149" spans="1:16" ht="12.75" customHeight="1">
      <c r="A149" s="223"/>
      <c r="B149" s="10" t="s">
        <v>22</v>
      </c>
      <c r="C149" s="11">
        <v>72</v>
      </c>
      <c r="D149" s="11"/>
      <c r="E149" s="11">
        <v>0</v>
      </c>
      <c r="F149" s="11">
        <v>18</v>
      </c>
      <c r="G149" s="11">
        <v>0</v>
      </c>
      <c r="H149" s="12">
        <v>4</v>
      </c>
      <c r="I149" s="12"/>
      <c r="J149" s="24">
        <v>6</v>
      </c>
      <c r="K149" s="24"/>
      <c r="L149" s="24"/>
      <c r="M149" s="43">
        <f>SUM(C149*15,F149*7.5,G149*7.5,H149*7.5,I149*7.5,J149*7.5,K149*100,L149*20)</f>
        <v>1290</v>
      </c>
      <c r="N149" s="13"/>
      <c r="O149" s="16"/>
      <c r="P149" s="15"/>
    </row>
    <row r="150" spans="1:16" ht="12.75" customHeight="1">
      <c r="A150" s="223"/>
      <c r="B150" s="10" t="s">
        <v>23</v>
      </c>
      <c r="C150" s="11">
        <v>24</v>
      </c>
      <c r="D150" s="11"/>
      <c r="E150" s="11">
        <v>2</v>
      </c>
      <c r="F150" s="11">
        <v>2</v>
      </c>
      <c r="G150" s="11"/>
      <c r="H150" s="12">
        <v>1</v>
      </c>
      <c r="I150" s="12"/>
      <c r="J150" s="24">
        <v>1</v>
      </c>
      <c r="K150" s="24"/>
      <c r="L150" s="24"/>
      <c r="M150" s="43">
        <f>SUM(C150*15,F150*7.5,G150*7.5,H150*7.5,I150*7.5,J150*7.5,K150*100,L150*20)</f>
        <v>390</v>
      </c>
      <c r="N150" s="13"/>
      <c r="O150" s="16"/>
      <c r="P150" s="15"/>
    </row>
    <row r="151" spans="1:16" ht="12.75" customHeight="1">
      <c r="A151" s="223"/>
      <c r="B151" s="17" t="s">
        <v>24</v>
      </c>
      <c r="C151" s="18">
        <f>SUM(C146:C150)</f>
        <v>438</v>
      </c>
      <c r="D151" s="18"/>
      <c r="E151" s="18">
        <f aca="true" t="shared" si="27" ref="E151:O151">SUM(E146:E150)</f>
        <v>27</v>
      </c>
      <c r="F151" s="18">
        <f t="shared" si="27"/>
        <v>79</v>
      </c>
      <c r="G151" s="18">
        <f t="shared" si="27"/>
        <v>2</v>
      </c>
      <c r="H151" s="18">
        <f t="shared" si="27"/>
        <v>28</v>
      </c>
      <c r="I151" s="18">
        <f t="shared" si="27"/>
        <v>0</v>
      </c>
      <c r="J151" s="18">
        <f t="shared" si="27"/>
        <v>36</v>
      </c>
      <c r="K151" s="18">
        <f t="shared" si="27"/>
        <v>0</v>
      </c>
      <c r="L151" s="18">
        <f t="shared" si="27"/>
        <v>1</v>
      </c>
      <c r="M151" s="44">
        <f t="shared" si="27"/>
        <v>7677.5</v>
      </c>
      <c r="N151" s="18">
        <f t="shared" si="27"/>
        <v>0</v>
      </c>
      <c r="O151" s="18">
        <f t="shared" si="27"/>
        <v>0</v>
      </c>
      <c r="P151" s="20">
        <f>SUM(M146:M150)-N151+O151</f>
        <v>7677.5</v>
      </c>
    </row>
    <row r="152" spans="1:16" ht="12.75" customHeight="1">
      <c r="A152" s="223">
        <v>42088</v>
      </c>
      <c r="B152" s="10" t="s">
        <v>19</v>
      </c>
      <c r="C152" s="11">
        <v>76</v>
      </c>
      <c r="D152" s="11"/>
      <c r="E152" s="11">
        <v>1</v>
      </c>
      <c r="F152" s="11">
        <v>14</v>
      </c>
      <c r="G152" s="11"/>
      <c r="H152" s="12">
        <v>4</v>
      </c>
      <c r="I152" s="12"/>
      <c r="J152" s="24">
        <v>23</v>
      </c>
      <c r="K152" s="24">
        <v>1</v>
      </c>
      <c r="L152" s="24">
        <v>3</v>
      </c>
      <c r="M152" s="43">
        <f>SUM(C152*15,F152*7.5,G152*7.5,H152*7.5,I152*7.5,J152*7.5,K152*100,L152*20)</f>
        <v>1607.5</v>
      </c>
      <c r="N152" s="46"/>
      <c r="O152">
        <v>2.5</v>
      </c>
      <c r="P152" s="15"/>
    </row>
    <row r="153" spans="1:16" ht="12.75" customHeight="1">
      <c r="A153" s="223"/>
      <c r="B153" s="10" t="s">
        <v>20</v>
      </c>
      <c r="C153" s="11">
        <v>87</v>
      </c>
      <c r="D153" s="11"/>
      <c r="E153" s="11">
        <v>3</v>
      </c>
      <c r="F153" s="11">
        <v>15</v>
      </c>
      <c r="G153" s="11"/>
      <c r="H153" s="12">
        <v>1</v>
      </c>
      <c r="I153" s="12"/>
      <c r="J153" s="24">
        <v>13</v>
      </c>
      <c r="K153" s="24">
        <v>2</v>
      </c>
      <c r="L153" s="24">
        <v>3</v>
      </c>
      <c r="M153" s="43">
        <f>SUM(C153*15,F153*7.5,G153*7.5,H153*7.5,I153*7.5,J153*7.5,K153*100,L153*20)</f>
        <v>1782.5</v>
      </c>
      <c r="N153" s="13"/>
      <c r="O153" s="16"/>
      <c r="P153" s="15"/>
    </row>
    <row r="154" spans="1:16" ht="12.75" customHeight="1">
      <c r="A154" s="223"/>
      <c r="B154" s="10" t="s">
        <v>21</v>
      </c>
      <c r="C154" s="11">
        <v>107</v>
      </c>
      <c r="D154" s="11"/>
      <c r="E154" s="11">
        <v>37</v>
      </c>
      <c r="F154" s="11">
        <v>68</v>
      </c>
      <c r="G154" s="11">
        <v>0</v>
      </c>
      <c r="H154" s="12">
        <v>0</v>
      </c>
      <c r="I154" s="12">
        <v>0</v>
      </c>
      <c r="J154" s="24">
        <v>13</v>
      </c>
      <c r="K154" s="24"/>
      <c r="L154" s="24"/>
      <c r="M154" s="43">
        <f>SUM(C154*15,F154*7.5,G154*7.5,H154*7.5,I154*7.5,J154*7.5,K154*100,L154*20)</f>
        <v>2212.5</v>
      </c>
      <c r="N154" s="13">
        <v>37.5</v>
      </c>
      <c r="O154" s="16"/>
      <c r="P154" s="15"/>
    </row>
    <row r="155" spans="1:16" ht="12.75" customHeight="1">
      <c r="A155" s="223"/>
      <c r="B155" s="10" t="s">
        <v>22</v>
      </c>
      <c r="C155" s="11">
        <v>42</v>
      </c>
      <c r="D155" s="11"/>
      <c r="E155" s="11">
        <v>1</v>
      </c>
      <c r="F155" s="11">
        <v>6</v>
      </c>
      <c r="G155" s="11">
        <v>0</v>
      </c>
      <c r="H155" s="12">
        <v>9</v>
      </c>
      <c r="I155" s="12"/>
      <c r="J155" s="24">
        <v>13</v>
      </c>
      <c r="K155" s="24"/>
      <c r="L155" s="24"/>
      <c r="M155" s="43">
        <f>SUM(C155*15,F155*7.5,G155*7.5,H155*7.5,I155*7.5,J155*7.5,K155*100,L155*20)</f>
        <v>840</v>
      </c>
      <c r="N155" s="13"/>
      <c r="O155" s="16"/>
      <c r="P155" s="15"/>
    </row>
    <row r="156" spans="1:16" ht="12.75" customHeight="1">
      <c r="A156" s="223"/>
      <c r="B156" s="10" t="s">
        <v>23</v>
      </c>
      <c r="C156" s="11">
        <v>18</v>
      </c>
      <c r="D156" s="11"/>
      <c r="E156" s="11">
        <v>33</v>
      </c>
      <c r="F156" s="11">
        <v>6</v>
      </c>
      <c r="G156" s="11"/>
      <c r="H156" s="12">
        <v>2</v>
      </c>
      <c r="I156" s="12"/>
      <c r="J156" s="24">
        <v>4</v>
      </c>
      <c r="K156" s="24"/>
      <c r="L156" s="24"/>
      <c r="M156" s="43">
        <f>SUM(C156*15,F156*7.5,G156*7.5,H156*7.5,I156*7.5,J156*7.5,K156*100,L156*20)</f>
        <v>360</v>
      </c>
      <c r="N156" s="13"/>
      <c r="O156" s="16"/>
      <c r="P156" s="15"/>
    </row>
    <row r="157" spans="1:16" ht="12.75" customHeight="1">
      <c r="A157" s="223"/>
      <c r="B157" s="17" t="s">
        <v>24</v>
      </c>
      <c r="C157" s="18">
        <f>SUM(C152:C156)</f>
        <v>330</v>
      </c>
      <c r="D157" s="18"/>
      <c r="E157" s="18">
        <f aca="true" t="shared" si="28" ref="E157:O157">SUM(E152:E156)</f>
        <v>75</v>
      </c>
      <c r="F157" s="18">
        <f t="shared" si="28"/>
        <v>109</v>
      </c>
      <c r="G157" s="18">
        <f t="shared" si="28"/>
        <v>0</v>
      </c>
      <c r="H157" s="18">
        <f t="shared" si="28"/>
        <v>16</v>
      </c>
      <c r="I157" s="18">
        <f t="shared" si="28"/>
        <v>0</v>
      </c>
      <c r="J157" s="18">
        <f t="shared" si="28"/>
        <v>66</v>
      </c>
      <c r="K157" s="18">
        <f t="shared" si="28"/>
        <v>3</v>
      </c>
      <c r="L157" s="18">
        <f t="shared" si="28"/>
        <v>6</v>
      </c>
      <c r="M157" s="44">
        <f t="shared" si="28"/>
        <v>6802.5</v>
      </c>
      <c r="N157" s="18">
        <f t="shared" si="28"/>
        <v>37.5</v>
      </c>
      <c r="O157" s="18">
        <f t="shared" si="28"/>
        <v>2.5</v>
      </c>
      <c r="P157" s="20">
        <f>SUM(M152:M156)-N157+O157</f>
        <v>6767.5</v>
      </c>
    </row>
    <row r="158" spans="1:16" ht="12.75" customHeight="1">
      <c r="A158" s="223">
        <v>42089</v>
      </c>
      <c r="B158" s="10" t="s">
        <v>19</v>
      </c>
      <c r="C158" s="11">
        <v>48</v>
      </c>
      <c r="D158" s="11"/>
      <c r="E158" s="11">
        <v>1</v>
      </c>
      <c r="F158" s="11">
        <v>3</v>
      </c>
      <c r="G158" s="11"/>
      <c r="H158" s="12">
        <v>6</v>
      </c>
      <c r="I158" s="12">
        <v>0</v>
      </c>
      <c r="J158" s="24">
        <v>7</v>
      </c>
      <c r="K158" s="24">
        <v>1</v>
      </c>
      <c r="L158" s="24">
        <v>1</v>
      </c>
      <c r="M158" s="43">
        <f>SUM(C158*15,F158*7.5,G158*7.5,H158*7.5,I158*7.5,J158*7.5,K158*100,L158*20)</f>
        <v>960</v>
      </c>
      <c r="N158" s="46"/>
      <c r="P158" s="15"/>
    </row>
    <row r="159" spans="1:16" ht="12.75" customHeight="1">
      <c r="A159" s="223"/>
      <c r="B159" s="10" t="s">
        <v>20</v>
      </c>
      <c r="C159" s="11">
        <v>128</v>
      </c>
      <c r="D159" s="11"/>
      <c r="E159" s="11">
        <v>0</v>
      </c>
      <c r="F159" s="11">
        <v>8</v>
      </c>
      <c r="G159" s="11">
        <v>1</v>
      </c>
      <c r="H159" s="12">
        <v>10</v>
      </c>
      <c r="I159" s="12"/>
      <c r="J159" s="24">
        <v>14</v>
      </c>
      <c r="K159" s="24">
        <v>1</v>
      </c>
      <c r="L159" s="24">
        <v>1</v>
      </c>
      <c r="M159" s="43">
        <f>SUM(C159*15,F159*7.5,G159*7.5,H159*7.5,I159*7.5,J159*7.5,K159*100,L159*20)</f>
        <v>2287.5</v>
      </c>
      <c r="N159" s="13"/>
      <c r="O159" s="16">
        <v>2.5</v>
      </c>
      <c r="P159" s="15"/>
    </row>
    <row r="160" spans="1:16" ht="12.75" customHeight="1">
      <c r="A160" s="223"/>
      <c r="B160" s="10" t="s">
        <v>21</v>
      </c>
      <c r="C160" s="11">
        <v>105</v>
      </c>
      <c r="D160" s="11"/>
      <c r="E160" s="11">
        <v>180</v>
      </c>
      <c r="F160" s="11">
        <v>11</v>
      </c>
      <c r="G160" s="11">
        <v>3</v>
      </c>
      <c r="H160" s="12">
        <v>4</v>
      </c>
      <c r="I160" s="12"/>
      <c r="J160" s="24">
        <v>15</v>
      </c>
      <c r="K160" s="24"/>
      <c r="L160" s="24"/>
      <c r="M160" s="43">
        <f>SUM(C160*15,F160*7.5,G160*7.5,H160*7.5,I160*7.5,J160*7.5,K160*100,L160*20)</f>
        <v>1822.5</v>
      </c>
      <c r="N160" s="13"/>
      <c r="O160" s="16"/>
      <c r="P160" s="15"/>
    </row>
    <row r="161" spans="1:16" ht="12.75" customHeight="1">
      <c r="A161" s="223"/>
      <c r="B161" s="10" t="s">
        <v>22</v>
      </c>
      <c r="C161" s="11">
        <v>63</v>
      </c>
      <c r="D161" s="11"/>
      <c r="E161" s="11">
        <v>1</v>
      </c>
      <c r="F161" s="11">
        <v>6</v>
      </c>
      <c r="G161" s="11"/>
      <c r="H161" s="12">
        <v>2</v>
      </c>
      <c r="I161" s="12"/>
      <c r="J161" s="24">
        <v>10</v>
      </c>
      <c r="K161" s="24"/>
      <c r="L161" s="24"/>
      <c r="M161" s="43">
        <f>SUM(C161*15,F161*7.5,G161*7.5,H161*7.5,I161*7.5,J161*7.5,K161*100,L161*20)</f>
        <v>1080</v>
      </c>
      <c r="N161" s="13"/>
      <c r="O161" s="16"/>
      <c r="P161" s="15"/>
    </row>
    <row r="162" spans="1:16" ht="12.75" customHeight="1">
      <c r="A162" s="223"/>
      <c r="B162" s="10" t="s">
        <v>23</v>
      </c>
      <c r="C162" s="11">
        <v>26</v>
      </c>
      <c r="D162" s="11"/>
      <c r="E162" s="11">
        <v>2</v>
      </c>
      <c r="F162" s="11">
        <v>4</v>
      </c>
      <c r="G162" s="11"/>
      <c r="H162" s="12">
        <v>1</v>
      </c>
      <c r="I162" s="12"/>
      <c r="J162" s="24">
        <v>4</v>
      </c>
      <c r="K162" s="24"/>
      <c r="L162" s="24"/>
      <c r="M162" s="43">
        <f>SUM(C162*15,F162*7.5,G162*7.5,H162*7.5,I162*7.5,J162*7.5,K162*100,L162*20)</f>
        <v>457.5</v>
      </c>
      <c r="N162" s="13"/>
      <c r="O162" s="16"/>
      <c r="P162" s="15"/>
    </row>
    <row r="163" spans="1:16" ht="12.75" customHeight="1">
      <c r="A163" s="223"/>
      <c r="B163" s="17" t="s">
        <v>24</v>
      </c>
      <c r="C163" s="18">
        <f>SUM(C158:C162)</f>
        <v>370</v>
      </c>
      <c r="D163" s="18"/>
      <c r="E163" s="18">
        <f aca="true" t="shared" si="29" ref="E163:O163">SUM(E158:E162)</f>
        <v>184</v>
      </c>
      <c r="F163" s="18">
        <f t="shared" si="29"/>
        <v>32</v>
      </c>
      <c r="G163" s="18">
        <f t="shared" si="29"/>
        <v>4</v>
      </c>
      <c r="H163" s="18">
        <f t="shared" si="29"/>
        <v>23</v>
      </c>
      <c r="I163" s="18">
        <f t="shared" si="29"/>
        <v>0</v>
      </c>
      <c r="J163" s="18">
        <f t="shared" si="29"/>
        <v>50</v>
      </c>
      <c r="K163" s="18">
        <f t="shared" si="29"/>
        <v>2</v>
      </c>
      <c r="L163" s="18">
        <f t="shared" si="29"/>
        <v>2</v>
      </c>
      <c r="M163" s="44">
        <f t="shared" si="29"/>
        <v>6607.5</v>
      </c>
      <c r="N163" s="18">
        <f t="shared" si="29"/>
        <v>0</v>
      </c>
      <c r="O163" s="18">
        <f t="shared" si="29"/>
        <v>2.5</v>
      </c>
      <c r="P163" s="20">
        <f>SUM(M158:M162)-N163+O163</f>
        <v>6610</v>
      </c>
    </row>
    <row r="164" spans="1:16" ht="12.75" customHeight="1">
      <c r="A164" s="223">
        <v>42090</v>
      </c>
      <c r="B164" s="10" t="s">
        <v>19</v>
      </c>
      <c r="C164" s="11">
        <v>82</v>
      </c>
      <c r="D164" s="11"/>
      <c r="E164" s="11">
        <v>2</v>
      </c>
      <c r="F164" s="11">
        <v>4</v>
      </c>
      <c r="G164" s="11"/>
      <c r="H164" s="12">
        <v>2</v>
      </c>
      <c r="I164" s="12"/>
      <c r="J164" s="24">
        <v>20</v>
      </c>
      <c r="K164" s="24"/>
      <c r="L164" s="24"/>
      <c r="M164" s="43">
        <f>SUM(C164*15,F164*7.5,G164*7.5,H164*7.5,I164*7.5,J164*7.5,K164*100,L164*20)</f>
        <v>1425</v>
      </c>
      <c r="N164" s="13"/>
      <c r="P164" s="15"/>
    </row>
    <row r="165" spans="1:16" ht="12.75" customHeight="1">
      <c r="A165" s="223"/>
      <c r="B165" s="10" t="s">
        <v>20</v>
      </c>
      <c r="C165" s="11">
        <v>111</v>
      </c>
      <c r="D165" s="11"/>
      <c r="E165" s="11">
        <v>1</v>
      </c>
      <c r="F165" s="11">
        <v>30</v>
      </c>
      <c r="G165" s="11"/>
      <c r="H165" s="12">
        <v>1</v>
      </c>
      <c r="I165" s="12"/>
      <c r="J165" s="24">
        <v>24</v>
      </c>
      <c r="K165" s="24">
        <v>2</v>
      </c>
      <c r="L165" s="24">
        <v>1</v>
      </c>
      <c r="M165" s="43">
        <f>SUM(C165*15,F165*7.5,G165*7.5,H165*7.5,I165*7.5,J165*7.5,K165*100,L165*20)</f>
        <v>2297.5</v>
      </c>
      <c r="O165" s="16"/>
      <c r="P165" s="15"/>
    </row>
    <row r="166" spans="1:16" ht="12.75" customHeight="1">
      <c r="A166" s="223"/>
      <c r="B166" s="10" t="s">
        <v>21</v>
      </c>
      <c r="C166" s="11">
        <v>153</v>
      </c>
      <c r="D166" s="11"/>
      <c r="E166" s="11">
        <v>18</v>
      </c>
      <c r="F166" s="11">
        <v>164</v>
      </c>
      <c r="G166" s="11"/>
      <c r="H166" s="12">
        <v>7</v>
      </c>
      <c r="I166" s="12"/>
      <c r="J166" s="24">
        <v>35</v>
      </c>
      <c r="K166" s="24"/>
      <c r="L166" s="24"/>
      <c r="M166" s="43">
        <f>SUM(C166*15,F166*7.5,G166*7.5,H166*7.5,I166*7.5,J166*7.5,K166*100,L166*20)</f>
        <v>3840</v>
      </c>
      <c r="N166" s="13"/>
      <c r="O166" s="16"/>
      <c r="P166" s="15"/>
    </row>
    <row r="167" spans="1:16" ht="12.75" customHeight="1">
      <c r="A167" s="223"/>
      <c r="B167" s="10" t="s">
        <v>22</v>
      </c>
      <c r="C167" s="11">
        <v>71</v>
      </c>
      <c r="D167" s="11"/>
      <c r="E167" s="11">
        <v>1</v>
      </c>
      <c r="F167" s="11">
        <v>4</v>
      </c>
      <c r="G167" s="11"/>
      <c r="H167" s="12">
        <v>4</v>
      </c>
      <c r="I167" s="12"/>
      <c r="J167" s="24">
        <v>10</v>
      </c>
      <c r="K167" s="24"/>
      <c r="L167" s="24"/>
      <c r="M167" s="43">
        <f>SUM(C167*15,F167*7.5,G167*7.5,H167*7.5,I167*7.5,J167*7.5,K167*100,L167*20)</f>
        <v>1200</v>
      </c>
      <c r="N167" s="13">
        <v>15</v>
      </c>
      <c r="O167" s="16"/>
      <c r="P167" s="15"/>
    </row>
    <row r="168" spans="1:16" ht="12.75" customHeight="1">
      <c r="A168" s="223"/>
      <c r="B168" s="10" t="s">
        <v>23</v>
      </c>
      <c r="C168" s="11">
        <v>26</v>
      </c>
      <c r="D168" s="11"/>
      <c r="E168" s="11">
        <v>1</v>
      </c>
      <c r="F168" s="11">
        <v>6</v>
      </c>
      <c r="G168" s="11"/>
      <c r="H168" s="12">
        <v>1</v>
      </c>
      <c r="I168" s="12"/>
      <c r="J168" s="24"/>
      <c r="K168" s="24"/>
      <c r="L168" s="24"/>
      <c r="M168" s="43">
        <f>SUM(C168*15,F168*7.5,G168*7.5,H168*7.5,I168*7.5,J168*7.5,K168*100,L168*20)</f>
        <v>442.5</v>
      </c>
      <c r="N168" s="13"/>
      <c r="O168" s="16"/>
      <c r="P168" s="15"/>
    </row>
    <row r="169" spans="1:16" ht="12.75" customHeight="1">
      <c r="A169" s="223"/>
      <c r="B169" s="17" t="s">
        <v>24</v>
      </c>
      <c r="C169" s="18">
        <f>SUM(C164:C168)</f>
        <v>443</v>
      </c>
      <c r="D169" s="18"/>
      <c r="E169" s="18">
        <f aca="true" t="shared" si="30" ref="E169:O169">SUM(E164:E168)</f>
        <v>23</v>
      </c>
      <c r="F169" s="18">
        <f t="shared" si="30"/>
        <v>208</v>
      </c>
      <c r="G169" s="18">
        <f t="shared" si="30"/>
        <v>0</v>
      </c>
      <c r="H169" s="18">
        <f t="shared" si="30"/>
        <v>15</v>
      </c>
      <c r="I169" s="18">
        <f t="shared" si="30"/>
        <v>0</v>
      </c>
      <c r="J169" s="18">
        <f t="shared" si="30"/>
        <v>89</v>
      </c>
      <c r="K169" s="18">
        <f t="shared" si="30"/>
        <v>2</v>
      </c>
      <c r="L169" s="18">
        <f t="shared" si="30"/>
        <v>1</v>
      </c>
      <c r="M169" s="44">
        <f t="shared" si="30"/>
        <v>9205</v>
      </c>
      <c r="N169" s="18">
        <f t="shared" si="30"/>
        <v>15</v>
      </c>
      <c r="O169" s="18">
        <f t="shared" si="30"/>
        <v>0</v>
      </c>
      <c r="P169" s="20">
        <f>SUM(M164:M168)-N169+O169</f>
        <v>9190</v>
      </c>
    </row>
    <row r="170" spans="1:16" ht="12.75" customHeight="1">
      <c r="A170" s="223">
        <v>42091</v>
      </c>
      <c r="B170" s="10" t="s">
        <v>19</v>
      </c>
      <c r="C170" s="11">
        <v>35</v>
      </c>
      <c r="D170" s="11"/>
      <c r="E170" s="11">
        <v>3</v>
      </c>
      <c r="F170" s="11">
        <v>8</v>
      </c>
      <c r="G170" s="11"/>
      <c r="H170" s="12">
        <v>9</v>
      </c>
      <c r="I170" s="12"/>
      <c r="J170" s="24"/>
      <c r="K170" s="24">
        <v>1</v>
      </c>
      <c r="L170" s="24"/>
      <c r="M170" s="43">
        <f>SUM(C170*15,F170*7.5,G170*7.5,H170*7.5,I170*7.5,J170*7.5,K170*100,L170*20)</f>
        <v>752.5</v>
      </c>
      <c r="N170" s="46"/>
      <c r="P170" s="15"/>
    </row>
    <row r="171" spans="1:16" ht="12.75" customHeight="1">
      <c r="A171" s="223"/>
      <c r="B171" s="10" t="s">
        <v>20</v>
      </c>
      <c r="C171" s="11">
        <v>204</v>
      </c>
      <c r="D171" s="11"/>
      <c r="E171" s="11">
        <v>3</v>
      </c>
      <c r="F171" s="11">
        <v>43</v>
      </c>
      <c r="G171" s="11">
        <v>2</v>
      </c>
      <c r="H171" s="12">
        <v>14</v>
      </c>
      <c r="I171" s="12"/>
      <c r="J171" s="24">
        <v>19</v>
      </c>
      <c r="K171" s="24">
        <v>1</v>
      </c>
      <c r="L171" s="24">
        <v>1</v>
      </c>
      <c r="M171" s="43">
        <f>SUM(C171*15,F171*7.5,G171*7.5,H171*7.5,I171*7.5,J171*7.5,K171*100,L171*20)</f>
        <v>3765</v>
      </c>
      <c r="N171" s="13">
        <v>15</v>
      </c>
      <c r="O171" s="16"/>
      <c r="P171" s="15"/>
    </row>
    <row r="172" spans="1:16" ht="12.75" customHeight="1">
      <c r="A172" s="223"/>
      <c r="B172" s="10" t="s">
        <v>21</v>
      </c>
      <c r="C172" s="11">
        <v>165</v>
      </c>
      <c r="D172" s="11"/>
      <c r="E172" s="11">
        <v>3</v>
      </c>
      <c r="F172" s="11">
        <v>24</v>
      </c>
      <c r="G172" s="11"/>
      <c r="H172" s="12">
        <v>4</v>
      </c>
      <c r="I172" s="12"/>
      <c r="J172" s="24">
        <v>7</v>
      </c>
      <c r="K172" s="24"/>
      <c r="L172" s="24"/>
      <c r="M172" s="43">
        <f>SUM(C172*15,F172*7.5,G172*7.5,H172*7.5,I172*7.5,J172*7.5,K172*100,L172*20)</f>
        <v>2737.5</v>
      </c>
      <c r="N172" s="13"/>
      <c r="O172" s="16"/>
      <c r="P172" s="15"/>
    </row>
    <row r="173" spans="1:16" ht="12.75" customHeight="1">
      <c r="A173" s="223"/>
      <c r="B173" s="10" t="s">
        <v>22</v>
      </c>
      <c r="C173" s="11">
        <v>105</v>
      </c>
      <c r="D173" s="11"/>
      <c r="E173" s="11">
        <v>0</v>
      </c>
      <c r="F173" s="11">
        <v>22</v>
      </c>
      <c r="G173" s="11"/>
      <c r="H173" s="12"/>
      <c r="I173" s="12"/>
      <c r="J173" s="24">
        <v>7</v>
      </c>
      <c r="K173" s="24"/>
      <c r="L173" s="24"/>
      <c r="M173" s="43">
        <f>SUM(C173*15,F173*7.5,G173*7.5,H173*7.5,I173*7.5,J173*7.5,K173*100,L173*20)</f>
        <v>1792.5</v>
      </c>
      <c r="N173" s="13"/>
      <c r="O173" s="16"/>
      <c r="P173" s="15"/>
    </row>
    <row r="174" spans="1:16" ht="12.75" customHeight="1">
      <c r="A174" s="223"/>
      <c r="B174" s="10" t="s">
        <v>23</v>
      </c>
      <c r="C174" s="11">
        <v>33</v>
      </c>
      <c r="D174" s="11"/>
      <c r="E174" s="11">
        <v>0</v>
      </c>
      <c r="F174" s="11">
        <v>3</v>
      </c>
      <c r="G174" s="11"/>
      <c r="H174" s="12"/>
      <c r="I174" s="12"/>
      <c r="J174" s="24"/>
      <c r="K174" s="24"/>
      <c r="L174" s="24"/>
      <c r="M174" s="43">
        <f>SUM(C174*15,F174*7.5,G174*7.5,H174*7.5,I174*7.5,J174*7.5,K174*100,L174*20)</f>
        <v>517.5</v>
      </c>
      <c r="N174" s="13"/>
      <c r="O174" s="16"/>
      <c r="P174" s="15"/>
    </row>
    <row r="175" spans="1:16" ht="12.75" customHeight="1">
      <c r="A175" s="223"/>
      <c r="B175" s="17" t="s">
        <v>24</v>
      </c>
      <c r="C175" s="18">
        <f>SUM(C170:C174)</f>
        <v>542</v>
      </c>
      <c r="D175" s="18"/>
      <c r="E175" s="18">
        <f aca="true" t="shared" si="31" ref="E175:O175">SUM(E170:E174)</f>
        <v>9</v>
      </c>
      <c r="F175" s="18">
        <f t="shared" si="31"/>
        <v>100</v>
      </c>
      <c r="G175" s="18">
        <f t="shared" si="31"/>
        <v>2</v>
      </c>
      <c r="H175" s="18">
        <f t="shared" si="31"/>
        <v>27</v>
      </c>
      <c r="I175" s="18">
        <f t="shared" si="31"/>
        <v>0</v>
      </c>
      <c r="J175" s="18">
        <f t="shared" si="31"/>
        <v>33</v>
      </c>
      <c r="K175" s="18">
        <f t="shared" si="31"/>
        <v>2</v>
      </c>
      <c r="L175" s="18">
        <f t="shared" si="31"/>
        <v>1</v>
      </c>
      <c r="M175" s="44">
        <f t="shared" si="31"/>
        <v>9565</v>
      </c>
      <c r="N175" s="18">
        <f t="shared" si="31"/>
        <v>15</v>
      </c>
      <c r="O175" s="18">
        <f t="shared" si="31"/>
        <v>0</v>
      </c>
      <c r="P175" s="20">
        <f>SUM(M170:M174)-N175+O175</f>
        <v>9550</v>
      </c>
    </row>
    <row r="176" spans="1:16" ht="12.75" customHeight="1">
      <c r="A176" s="223">
        <v>42489</v>
      </c>
      <c r="B176" s="10" t="s">
        <v>19</v>
      </c>
      <c r="C176" s="11">
        <v>306</v>
      </c>
      <c r="D176" s="11"/>
      <c r="E176" s="11">
        <v>15</v>
      </c>
      <c r="F176" s="11">
        <v>78</v>
      </c>
      <c r="G176" s="11">
        <v>4</v>
      </c>
      <c r="H176" s="12">
        <v>53</v>
      </c>
      <c r="I176" s="12"/>
      <c r="J176" s="24">
        <v>32</v>
      </c>
      <c r="K176" s="24"/>
      <c r="L176" s="24"/>
      <c r="M176" s="43">
        <f>SUM(C176*15,F176*7.5,G176*7.5,H176*7.5,I176*7.5,J176*7.5,K176*100,L176*20)</f>
        <v>5842.5</v>
      </c>
      <c r="N176" s="13"/>
      <c r="O176">
        <v>10</v>
      </c>
      <c r="P176" s="15"/>
    </row>
    <row r="177" spans="1:16" ht="12.75" customHeight="1">
      <c r="A177" s="223"/>
      <c r="B177" s="10" t="s">
        <v>20</v>
      </c>
      <c r="C177" s="11">
        <v>371</v>
      </c>
      <c r="D177" s="11"/>
      <c r="E177" s="11">
        <v>1</v>
      </c>
      <c r="F177" s="11">
        <v>66</v>
      </c>
      <c r="G177" s="11">
        <v>2</v>
      </c>
      <c r="H177" s="12">
        <v>53</v>
      </c>
      <c r="I177" s="12"/>
      <c r="J177" s="24">
        <v>12</v>
      </c>
      <c r="K177" s="24">
        <v>3</v>
      </c>
      <c r="L177" s="24">
        <v>4</v>
      </c>
      <c r="M177" s="43">
        <f>SUM(C177*15,F177*7.5,G177*7.5,H177*7.5,I177*7.5,J177*7.5,K177*100,L177*20)</f>
        <v>6942.5</v>
      </c>
      <c r="O177" s="16"/>
      <c r="P177" s="15"/>
    </row>
    <row r="178" spans="1:16" ht="12.75" customHeight="1">
      <c r="A178" s="223"/>
      <c r="B178" s="10" t="s">
        <v>21</v>
      </c>
      <c r="C178" s="11">
        <v>329</v>
      </c>
      <c r="D178" s="11"/>
      <c r="E178" s="11">
        <v>38</v>
      </c>
      <c r="F178" s="11">
        <v>82</v>
      </c>
      <c r="G178" s="11"/>
      <c r="H178" s="12">
        <v>12</v>
      </c>
      <c r="I178" s="12"/>
      <c r="J178" s="24">
        <v>29</v>
      </c>
      <c r="K178" s="24"/>
      <c r="L178" s="24"/>
      <c r="M178" s="43">
        <f>SUM(C178*15,F178*7.5,G178*7.5,H178*7.5,I178*7.5,J178*7.5,K178*100,L178*20)</f>
        <v>5857.5</v>
      </c>
      <c r="N178" s="13">
        <v>30</v>
      </c>
      <c r="O178" s="16">
        <v>11</v>
      </c>
      <c r="P178" s="15"/>
    </row>
    <row r="179" spans="1:16" ht="12.75" customHeight="1">
      <c r="A179" s="223"/>
      <c r="B179" s="10" t="s">
        <v>22</v>
      </c>
      <c r="C179" s="11">
        <v>243</v>
      </c>
      <c r="D179" s="11"/>
      <c r="E179" s="11">
        <v>30</v>
      </c>
      <c r="F179" s="11">
        <v>67</v>
      </c>
      <c r="G179" s="11"/>
      <c r="H179" s="12">
        <v>10</v>
      </c>
      <c r="I179" s="12"/>
      <c r="J179" s="24">
        <v>28</v>
      </c>
      <c r="K179" s="24"/>
      <c r="L179" s="24"/>
      <c r="M179" s="43">
        <f>SUM(C179*15,F179*7.5,G179*7.5,H179*7.5,I179*7.5,J179*7.5,K179*100,L179*20)</f>
        <v>4432.5</v>
      </c>
      <c r="N179" s="13"/>
      <c r="O179" s="16"/>
      <c r="P179" s="15"/>
    </row>
    <row r="180" spans="1:16" ht="12.75" customHeight="1">
      <c r="A180" s="223"/>
      <c r="B180" s="10" t="s">
        <v>23</v>
      </c>
      <c r="C180" s="11">
        <v>59</v>
      </c>
      <c r="D180" s="11"/>
      <c r="E180" s="11">
        <v>0</v>
      </c>
      <c r="F180" s="11">
        <v>8</v>
      </c>
      <c r="G180" s="11"/>
      <c r="H180" s="12">
        <v>4</v>
      </c>
      <c r="I180" s="12"/>
      <c r="J180" s="24">
        <v>7</v>
      </c>
      <c r="K180" s="24"/>
      <c r="L180" s="24"/>
      <c r="M180" s="43">
        <f>SUM(C180*15,F180*7.5,G180*7.5,H180*7.5,I180*7.5,J180*7.5,K180*100,L180*20)</f>
        <v>1027.5</v>
      </c>
      <c r="N180" s="13"/>
      <c r="O180" s="16"/>
      <c r="P180" s="15"/>
    </row>
    <row r="181" spans="1:16" ht="12.75" customHeight="1">
      <c r="A181" s="223"/>
      <c r="B181" s="17" t="s">
        <v>24</v>
      </c>
      <c r="C181" s="18">
        <f>SUM(C176:C180)</f>
        <v>1308</v>
      </c>
      <c r="D181" s="18"/>
      <c r="E181" s="18">
        <f aca="true" t="shared" si="32" ref="E181:O181">SUM(E176:E180)</f>
        <v>84</v>
      </c>
      <c r="F181" s="18">
        <f t="shared" si="32"/>
        <v>301</v>
      </c>
      <c r="G181" s="18">
        <f t="shared" si="32"/>
        <v>6</v>
      </c>
      <c r="H181" s="18">
        <f t="shared" si="32"/>
        <v>132</v>
      </c>
      <c r="I181" s="18">
        <f t="shared" si="32"/>
        <v>0</v>
      </c>
      <c r="J181" s="18">
        <f t="shared" si="32"/>
        <v>108</v>
      </c>
      <c r="K181" s="18">
        <f t="shared" si="32"/>
        <v>3</v>
      </c>
      <c r="L181" s="18">
        <f t="shared" si="32"/>
        <v>4</v>
      </c>
      <c r="M181" s="44">
        <f t="shared" si="32"/>
        <v>24102.5</v>
      </c>
      <c r="N181" s="18">
        <f t="shared" si="32"/>
        <v>30</v>
      </c>
      <c r="O181" s="18">
        <f t="shared" si="32"/>
        <v>21</v>
      </c>
      <c r="P181" s="20">
        <f>SUM(M176:M180)-N181+O181</f>
        <v>24093.5</v>
      </c>
    </row>
    <row r="182" spans="1:16" ht="12.75" customHeight="1">
      <c r="A182" s="223">
        <v>42490</v>
      </c>
      <c r="B182" s="10" t="s">
        <v>19</v>
      </c>
      <c r="C182" s="11">
        <v>371</v>
      </c>
      <c r="D182" s="11"/>
      <c r="E182" s="11">
        <v>22</v>
      </c>
      <c r="F182" s="11">
        <v>69</v>
      </c>
      <c r="G182" s="11">
        <v>2</v>
      </c>
      <c r="H182" s="12">
        <v>67</v>
      </c>
      <c r="I182" s="12"/>
      <c r="J182" s="24">
        <v>71</v>
      </c>
      <c r="K182" s="24">
        <v>1</v>
      </c>
      <c r="L182" s="24">
        <v>1</v>
      </c>
      <c r="M182" s="43">
        <f>SUM(C182*15,F182*7.5,G182*7.5,H182*7.5,I182*7.5,J182*7.5,K182*100,L182*20)</f>
        <v>7252.5</v>
      </c>
      <c r="N182" s="46"/>
      <c r="P182" s="15"/>
    </row>
    <row r="183" spans="1:16" ht="12.75" customHeight="1">
      <c r="A183" s="223"/>
      <c r="B183" s="10" t="s">
        <v>20</v>
      </c>
      <c r="C183" s="11">
        <v>357</v>
      </c>
      <c r="D183" s="11"/>
      <c r="E183" s="11">
        <v>6</v>
      </c>
      <c r="F183" s="11">
        <v>82</v>
      </c>
      <c r="G183" s="11"/>
      <c r="H183" s="12">
        <v>41</v>
      </c>
      <c r="I183" s="12"/>
      <c r="J183" s="24">
        <v>54</v>
      </c>
      <c r="K183" s="24">
        <v>1</v>
      </c>
      <c r="L183" s="24">
        <v>1</v>
      </c>
      <c r="M183" s="43">
        <f>SUM(C183*15,F183*7.5,G183*7.5,H183*7.5,I183*7.5,J183*7.5,K183*100,L183*20)</f>
        <v>6802.5</v>
      </c>
      <c r="N183" s="13">
        <v>0</v>
      </c>
      <c r="O183" s="16"/>
      <c r="P183" s="15"/>
    </row>
    <row r="184" spans="1:16" ht="12.75" customHeight="1">
      <c r="A184" s="223"/>
      <c r="B184" s="10" t="s">
        <v>21</v>
      </c>
      <c r="C184" s="11">
        <v>365</v>
      </c>
      <c r="D184" s="11"/>
      <c r="E184" s="11">
        <v>2</v>
      </c>
      <c r="F184" s="11">
        <v>52</v>
      </c>
      <c r="G184" s="11">
        <v>14</v>
      </c>
      <c r="H184" s="12">
        <v>33</v>
      </c>
      <c r="I184" s="12"/>
      <c r="J184" s="24">
        <v>57</v>
      </c>
      <c r="K184" s="24"/>
      <c r="L184" s="24"/>
      <c r="M184" s="43">
        <f>SUM(C184*15,F184*7.5,G184*7.5,H184*7.5,I184*7.5,J184*7.5,K184*100,L184*20)</f>
        <v>6645</v>
      </c>
      <c r="N184" s="13"/>
      <c r="O184" s="16"/>
      <c r="P184" s="15"/>
    </row>
    <row r="185" spans="1:16" ht="12.75" customHeight="1">
      <c r="A185" s="223"/>
      <c r="B185" s="10" t="s">
        <v>22</v>
      </c>
      <c r="C185" s="11">
        <v>205</v>
      </c>
      <c r="D185" s="11"/>
      <c r="E185" s="11">
        <v>0</v>
      </c>
      <c r="F185" s="11">
        <v>60</v>
      </c>
      <c r="G185" s="11"/>
      <c r="H185" s="12">
        <v>10</v>
      </c>
      <c r="I185" s="12"/>
      <c r="J185" s="24">
        <v>25</v>
      </c>
      <c r="K185" s="24"/>
      <c r="L185" s="24"/>
      <c r="M185" s="43">
        <f>SUM(C185*15,F185*7.5,G185*7.5,H185*7.5,I185*7.5,J185*7.5,K185*100,L185*20)</f>
        <v>3787.5</v>
      </c>
      <c r="N185" s="13"/>
      <c r="O185" s="16"/>
      <c r="P185" s="15"/>
    </row>
    <row r="186" spans="1:16" ht="12.75" customHeight="1">
      <c r="A186" s="223"/>
      <c r="B186" s="10" t="s">
        <v>23</v>
      </c>
      <c r="C186" s="11">
        <v>91</v>
      </c>
      <c r="D186" s="11"/>
      <c r="E186" s="11">
        <v>1</v>
      </c>
      <c r="F186" s="11">
        <v>8</v>
      </c>
      <c r="G186" s="11">
        <v>2</v>
      </c>
      <c r="H186" s="12">
        <v>9</v>
      </c>
      <c r="I186" s="12"/>
      <c r="J186" s="24">
        <v>19</v>
      </c>
      <c r="K186" s="24"/>
      <c r="L186" s="24"/>
      <c r="M186" s="43">
        <f>SUM(C186*15,F186*7.5,G186*7.5,H186*7.5,I186*7.5,J186*7.5,K186*100,L186*20)</f>
        <v>1650</v>
      </c>
      <c r="N186" s="13"/>
      <c r="O186" s="16"/>
      <c r="P186" s="15"/>
    </row>
    <row r="187" spans="1:16" ht="12.75" customHeight="1">
      <c r="A187" s="223"/>
      <c r="B187" s="17" t="s">
        <v>24</v>
      </c>
      <c r="C187" s="18">
        <f>SUM(C182:C186)</f>
        <v>1389</v>
      </c>
      <c r="D187" s="18"/>
      <c r="E187" s="18">
        <f aca="true" t="shared" si="33" ref="E187:O187">SUM(E182:E186)</f>
        <v>31</v>
      </c>
      <c r="F187" s="18">
        <f t="shared" si="33"/>
        <v>271</v>
      </c>
      <c r="G187" s="18">
        <f t="shared" si="33"/>
        <v>18</v>
      </c>
      <c r="H187" s="18">
        <f t="shared" si="33"/>
        <v>160</v>
      </c>
      <c r="I187" s="18">
        <f t="shared" si="33"/>
        <v>0</v>
      </c>
      <c r="J187" s="18">
        <f t="shared" si="33"/>
        <v>226</v>
      </c>
      <c r="K187" s="18">
        <f t="shared" si="33"/>
        <v>2</v>
      </c>
      <c r="L187" s="18">
        <f t="shared" si="33"/>
        <v>2</v>
      </c>
      <c r="M187" s="44">
        <f t="shared" si="33"/>
        <v>26137.5</v>
      </c>
      <c r="N187" s="18">
        <f t="shared" si="33"/>
        <v>0</v>
      </c>
      <c r="O187" s="18">
        <f t="shared" si="33"/>
        <v>0</v>
      </c>
      <c r="P187" s="20">
        <f>SUM(M182:M186)-N187+O187</f>
        <v>26137.5</v>
      </c>
    </row>
    <row r="188" spans="1:16" ht="12.75" customHeight="1">
      <c r="A188" s="225" t="s">
        <v>25</v>
      </c>
      <c r="B188" s="225">
        <v>920</v>
      </c>
      <c r="C188" s="51">
        <f>SUM(C151,C157,C187,C175,C169,C163)</f>
        <v>3512</v>
      </c>
      <c r="D188" s="51"/>
      <c r="E188" s="51">
        <f aca="true" t="shared" si="34" ref="E188:P188">SUM(E151,E157,E187,E175,E169,E163)</f>
        <v>349</v>
      </c>
      <c r="F188" s="51">
        <f t="shared" si="34"/>
        <v>799</v>
      </c>
      <c r="G188" s="51">
        <f t="shared" si="34"/>
        <v>26</v>
      </c>
      <c r="H188" s="51">
        <f t="shared" si="34"/>
        <v>269</v>
      </c>
      <c r="I188" s="51">
        <f t="shared" si="34"/>
        <v>0</v>
      </c>
      <c r="J188" s="51">
        <f t="shared" si="34"/>
        <v>500</v>
      </c>
      <c r="K188" s="51">
        <f t="shared" si="34"/>
        <v>11</v>
      </c>
      <c r="L188" s="51">
        <f t="shared" si="34"/>
        <v>13</v>
      </c>
      <c r="M188" s="51">
        <f t="shared" si="34"/>
        <v>65995</v>
      </c>
      <c r="N188" s="51">
        <f t="shared" si="34"/>
        <v>67.5</v>
      </c>
      <c r="O188" s="51">
        <f t="shared" si="34"/>
        <v>5</v>
      </c>
      <c r="P188" s="51">
        <f t="shared" si="34"/>
        <v>65932.5</v>
      </c>
    </row>
    <row r="189" spans="1:16" ht="12.75" customHeight="1">
      <c r="A189" s="230" t="s">
        <v>39</v>
      </c>
      <c r="B189" s="230" t="s">
        <v>20</v>
      </c>
      <c r="C189" s="53">
        <f>SUM(C16,C59,C102,C145,C188)</f>
        <v>23289</v>
      </c>
      <c r="D189" s="53">
        <v>3022</v>
      </c>
      <c r="E189" s="53">
        <f aca="true" t="shared" si="35" ref="E189:P189">SUM(E16,E59,E102,E145,E188)</f>
        <v>1379</v>
      </c>
      <c r="F189" s="53">
        <f t="shared" si="35"/>
        <v>5157</v>
      </c>
      <c r="G189" s="53">
        <f t="shared" si="35"/>
        <v>216</v>
      </c>
      <c r="H189" s="53">
        <f t="shared" si="35"/>
        <v>2160</v>
      </c>
      <c r="I189" s="53">
        <f t="shared" si="35"/>
        <v>46</v>
      </c>
      <c r="J189" s="53">
        <f t="shared" si="35"/>
        <v>3122</v>
      </c>
      <c r="K189" s="53">
        <f t="shared" si="35"/>
        <v>73</v>
      </c>
      <c r="L189" s="53">
        <f t="shared" si="35"/>
        <v>95</v>
      </c>
      <c r="M189" s="53">
        <f t="shared" si="35"/>
        <v>438792.5</v>
      </c>
      <c r="N189" s="53">
        <f t="shared" si="35"/>
        <v>838.5</v>
      </c>
      <c r="O189" s="53">
        <f t="shared" si="35"/>
        <v>110.5</v>
      </c>
      <c r="P189" s="53">
        <f t="shared" si="35"/>
        <v>438064.5</v>
      </c>
    </row>
  </sheetData>
  <sheetProtection selectLockedCells="1" selectUnlockedCells="1"/>
  <mergeCells count="41">
    <mergeCell ref="A1:P1"/>
    <mergeCell ref="A2:B2"/>
    <mergeCell ref="C2:E2"/>
    <mergeCell ref="F2:J2"/>
    <mergeCell ref="K2:L2"/>
    <mergeCell ref="A4:A9"/>
    <mergeCell ref="A10:A15"/>
    <mergeCell ref="A16:B16"/>
    <mergeCell ref="A17:A22"/>
    <mergeCell ref="A23:A28"/>
    <mergeCell ref="A29:A34"/>
    <mergeCell ref="A35:A40"/>
    <mergeCell ref="A41:A46"/>
    <mergeCell ref="A47:A52"/>
    <mergeCell ref="A53:A58"/>
    <mergeCell ref="A59:B59"/>
    <mergeCell ref="A60:A65"/>
    <mergeCell ref="A66:A71"/>
    <mergeCell ref="A72:A77"/>
    <mergeCell ref="A78:A83"/>
    <mergeCell ref="A84:A89"/>
    <mergeCell ref="A90:A95"/>
    <mergeCell ref="A96:A101"/>
    <mergeCell ref="A102:B102"/>
    <mergeCell ref="A164:A169"/>
    <mergeCell ref="A103:A108"/>
    <mergeCell ref="A109:A114"/>
    <mergeCell ref="A115:A120"/>
    <mergeCell ref="A121:A126"/>
    <mergeCell ref="A127:A132"/>
    <mergeCell ref="A133:A138"/>
    <mergeCell ref="A170:A175"/>
    <mergeCell ref="A176:A181"/>
    <mergeCell ref="A182:A187"/>
    <mergeCell ref="A188:B188"/>
    <mergeCell ref="A189:B189"/>
    <mergeCell ref="A139:A144"/>
    <mergeCell ref="A145:B145"/>
    <mergeCell ref="A146:A151"/>
    <mergeCell ref="A152:A157"/>
    <mergeCell ref="A158:A163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 scale="9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95"/>
  <sheetViews>
    <sheetView zoomScalePageLayoutView="0" workbookViewId="0" topLeftCell="A1">
      <pane xSplit="15" ySplit="3" topLeftCell="R186" activePane="bottomRight" state="frozen"/>
      <selection pane="topLeft" activeCell="A1" sqref="A1"/>
      <selection pane="topRight" activeCell="R1" sqref="R1"/>
      <selection pane="bottomLeft" activeCell="A186" sqref="A186"/>
      <selection pane="bottomRight" activeCell="K217" activeCellId="1" sqref="A40:IV45 K217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5" width="9.57421875" style="1" customWidth="1"/>
    <col min="6" max="6" width="7.00390625" style="1" customWidth="1"/>
    <col min="7" max="7" width="9.421875" style="1" customWidth="1"/>
    <col min="8" max="8" width="7.7109375" style="1" customWidth="1"/>
    <col min="9" max="9" width="11.8515625" style="2" customWidth="1"/>
    <col min="10" max="10" width="13.421875" style="2" customWidth="1"/>
    <col min="11" max="11" width="13.421875" style="1" customWidth="1"/>
    <col min="12" max="12" width="10.57421875" style="1" customWidth="1"/>
    <col min="13" max="13" width="10.421875" style="1" customWidth="1"/>
    <col min="14" max="14" width="10.7109375" style="1" customWidth="1"/>
    <col min="15" max="16" width="8.57421875" style="0" customWidth="1"/>
    <col min="17" max="17" width="17.57421875" style="0" customWidth="1"/>
  </cols>
  <sheetData>
    <row r="1" spans="1:16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4" customHeight="1">
      <c r="A2" s="228" t="s">
        <v>42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227" t="s">
        <v>29</v>
      </c>
      <c r="L2" s="227"/>
      <c r="M2" s="42" t="s">
        <v>4</v>
      </c>
      <c r="N2" s="6" t="s">
        <v>5</v>
      </c>
      <c r="O2" s="6" t="s">
        <v>6</v>
      </c>
      <c r="P2" s="7" t="s">
        <v>7</v>
      </c>
    </row>
    <row r="3" spans="1:249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30</v>
      </c>
      <c r="J3" s="4" t="s">
        <v>17</v>
      </c>
      <c r="K3" s="4" t="s">
        <v>31</v>
      </c>
      <c r="L3" s="4" t="s">
        <v>32</v>
      </c>
      <c r="M3" s="4" t="s">
        <v>18</v>
      </c>
      <c r="N3" s="4"/>
      <c r="O3" s="4"/>
      <c r="P3" s="4" t="s">
        <v>18</v>
      </c>
      <c r="IF3"/>
      <c r="IG3"/>
      <c r="IH3"/>
      <c r="II3"/>
      <c r="IJ3"/>
      <c r="IK3"/>
      <c r="IL3"/>
      <c r="IM3"/>
      <c r="IN3"/>
      <c r="IO3"/>
    </row>
    <row r="4" spans="1:16" ht="12.75" customHeight="1">
      <c r="A4" s="223">
        <v>42856</v>
      </c>
      <c r="B4" s="10" t="s">
        <v>19</v>
      </c>
      <c r="C4" s="11">
        <v>396</v>
      </c>
      <c r="D4" s="11"/>
      <c r="E4" s="11">
        <v>1</v>
      </c>
      <c r="F4" s="11">
        <v>108</v>
      </c>
      <c r="G4" s="11">
        <v>4</v>
      </c>
      <c r="H4" s="12">
        <v>44</v>
      </c>
      <c r="I4" s="12"/>
      <c r="J4" s="24">
        <v>52</v>
      </c>
      <c r="K4" s="24"/>
      <c r="L4" s="24">
        <v>1</v>
      </c>
      <c r="M4" s="43">
        <f>SUM(C4*15,F4*7.5,G4*7.5,H4*7.5,I4*7.5,J4*7.5,K4*100,L4*20)</f>
        <v>7520</v>
      </c>
      <c r="N4" s="13"/>
      <c r="P4" s="15"/>
    </row>
    <row r="5" spans="1:16" ht="12.75" customHeight="1">
      <c r="A5" s="223"/>
      <c r="B5" s="10" t="s">
        <v>20</v>
      </c>
      <c r="C5" s="11">
        <v>457</v>
      </c>
      <c r="D5" s="11"/>
      <c r="E5" s="11">
        <v>6</v>
      </c>
      <c r="F5" s="11">
        <v>97</v>
      </c>
      <c r="G5" s="11"/>
      <c r="H5" s="12">
        <v>66</v>
      </c>
      <c r="I5" s="12"/>
      <c r="J5" s="24">
        <v>41</v>
      </c>
      <c r="K5" s="24"/>
      <c r="L5" s="24">
        <v>2</v>
      </c>
      <c r="M5" s="43">
        <f>SUM(C5*15,F5*7.5,G5*7.5,H5*7.5,I5*7.5,J5*7.5,K5*100,L5*20)</f>
        <v>8425</v>
      </c>
      <c r="N5">
        <v>30</v>
      </c>
      <c r="O5" s="16"/>
      <c r="P5" s="15"/>
    </row>
    <row r="6" spans="1:16" ht="12.75" customHeight="1">
      <c r="A6" s="223"/>
      <c r="B6" s="10" t="s">
        <v>21</v>
      </c>
      <c r="C6" s="11">
        <v>425</v>
      </c>
      <c r="D6" s="11"/>
      <c r="E6" s="11">
        <v>32</v>
      </c>
      <c r="F6" s="11">
        <v>68</v>
      </c>
      <c r="G6" s="11">
        <v>2</v>
      </c>
      <c r="H6" s="12">
        <v>70</v>
      </c>
      <c r="I6" s="12"/>
      <c r="J6" s="24">
        <v>133</v>
      </c>
      <c r="K6" s="24"/>
      <c r="L6" s="24"/>
      <c r="M6" s="43">
        <f>SUM(C6*15,F6*7.5,G6*7.5,H6*7.5,I6*7.5,J6*7.5,K6*100,L6*20)</f>
        <v>8422.5</v>
      </c>
      <c r="N6" s="13"/>
      <c r="O6" s="16"/>
      <c r="P6" s="15"/>
    </row>
    <row r="7" spans="1:16" ht="12.75" customHeight="1">
      <c r="A7" s="223"/>
      <c r="B7" s="10" t="s">
        <v>22</v>
      </c>
      <c r="C7" s="11">
        <v>227</v>
      </c>
      <c r="D7" s="11"/>
      <c r="E7" s="11">
        <v>4</v>
      </c>
      <c r="F7" s="11">
        <v>58</v>
      </c>
      <c r="G7" s="11">
        <v>2</v>
      </c>
      <c r="H7" s="12">
        <v>41</v>
      </c>
      <c r="I7" s="12"/>
      <c r="J7" s="24">
        <v>40</v>
      </c>
      <c r="K7" s="24"/>
      <c r="L7" s="24"/>
      <c r="M7" s="43">
        <f>SUM(C7*15,F7*7.5,G7*7.5,H7*7.5,I7*7.5,J7*7.5,K7*100,L7*20)</f>
        <v>4462.5</v>
      </c>
      <c r="N7" s="13"/>
      <c r="O7" s="16"/>
      <c r="P7" s="15"/>
    </row>
    <row r="8" spans="1:16" ht="12.75" customHeight="1">
      <c r="A8" s="223"/>
      <c r="B8" s="10" t="s">
        <v>23</v>
      </c>
      <c r="C8" s="11">
        <v>94</v>
      </c>
      <c r="D8" s="11"/>
      <c r="E8" s="11">
        <v>1</v>
      </c>
      <c r="F8" s="11">
        <v>18</v>
      </c>
      <c r="G8" s="11"/>
      <c r="H8" s="12">
        <v>21</v>
      </c>
      <c r="I8" s="12"/>
      <c r="J8" s="24">
        <v>9</v>
      </c>
      <c r="K8" s="24"/>
      <c r="L8" s="24"/>
      <c r="M8" s="43">
        <f>SUM(C8*15,F8*7.5,G8*7.5,H8*7.5,I8*7.5,J8*7.5,K8*100,L8*20)</f>
        <v>1770</v>
      </c>
      <c r="N8" s="13"/>
      <c r="O8" s="16">
        <v>2.5</v>
      </c>
      <c r="P8" s="15"/>
    </row>
    <row r="9" spans="1:16" ht="12.75" customHeight="1">
      <c r="A9" s="223"/>
      <c r="B9" s="17" t="s">
        <v>24</v>
      </c>
      <c r="C9" s="18">
        <f>SUM(C4:C8)</f>
        <v>1599</v>
      </c>
      <c r="D9" s="18"/>
      <c r="E9" s="18">
        <f aca="true" t="shared" si="0" ref="E9:O9">SUM(E4:E8)</f>
        <v>44</v>
      </c>
      <c r="F9" s="18">
        <f t="shared" si="0"/>
        <v>349</v>
      </c>
      <c r="G9" s="18">
        <f t="shared" si="0"/>
        <v>8</v>
      </c>
      <c r="H9" s="18">
        <f t="shared" si="0"/>
        <v>242</v>
      </c>
      <c r="I9" s="18">
        <f t="shared" si="0"/>
        <v>0</v>
      </c>
      <c r="J9" s="18">
        <f t="shared" si="0"/>
        <v>275</v>
      </c>
      <c r="K9" s="18">
        <f t="shared" si="0"/>
        <v>0</v>
      </c>
      <c r="L9" s="18">
        <f t="shared" si="0"/>
        <v>3</v>
      </c>
      <c r="M9" s="44">
        <f t="shared" si="0"/>
        <v>30600</v>
      </c>
      <c r="N9" s="18">
        <f t="shared" si="0"/>
        <v>30</v>
      </c>
      <c r="O9" s="18">
        <f t="shared" si="0"/>
        <v>2.5</v>
      </c>
      <c r="P9" s="20">
        <f>SUM(M4:M8)-N9+O9</f>
        <v>30572.5</v>
      </c>
    </row>
    <row r="10" spans="1:16" ht="12.75" customHeight="1">
      <c r="A10" s="223">
        <v>42857</v>
      </c>
      <c r="B10" s="10" t="s">
        <v>19</v>
      </c>
      <c r="C10" s="11">
        <v>58</v>
      </c>
      <c r="D10" s="11"/>
      <c r="E10" s="11">
        <v>1</v>
      </c>
      <c r="F10" s="11">
        <v>7</v>
      </c>
      <c r="G10" s="11">
        <v>2</v>
      </c>
      <c r="H10" s="12">
        <v>4</v>
      </c>
      <c r="I10" s="12"/>
      <c r="J10" s="24">
        <v>12</v>
      </c>
      <c r="K10" s="24">
        <v>1</v>
      </c>
      <c r="L10" s="24"/>
      <c r="M10" s="43">
        <f>SUM(C10*15,F10*7.5,G10*7.5,H10*7.5,I10*7.5,J10*7.5,K10*100,L10*20)</f>
        <v>1157.5</v>
      </c>
      <c r="N10" s="46"/>
      <c r="P10" s="15"/>
    </row>
    <row r="11" spans="1:16" ht="12.75" customHeight="1">
      <c r="A11" s="223"/>
      <c r="B11" s="10" t="s">
        <v>20</v>
      </c>
      <c r="C11" s="11">
        <v>100</v>
      </c>
      <c r="D11" s="11"/>
      <c r="E11" s="11">
        <v>1</v>
      </c>
      <c r="F11" s="11">
        <v>4</v>
      </c>
      <c r="G11" s="11"/>
      <c r="H11" s="12">
        <v>11</v>
      </c>
      <c r="I11" s="12">
        <v>0</v>
      </c>
      <c r="J11" s="24">
        <v>9</v>
      </c>
      <c r="K11" s="24">
        <v>2</v>
      </c>
      <c r="L11" s="24">
        <v>3</v>
      </c>
      <c r="M11" s="43">
        <f>SUM(C11*15,F11*7.5,G11*7.5,H11*7.5,I11*7.5,J11*7.5,K11*100,L11*20)</f>
        <v>1940</v>
      </c>
      <c r="N11" s="43"/>
      <c r="O11" s="16"/>
      <c r="P11" s="15"/>
    </row>
    <row r="12" spans="1:16" ht="12.75" customHeight="1">
      <c r="A12" s="223"/>
      <c r="B12" s="10" t="s">
        <v>21</v>
      </c>
      <c r="C12" s="11">
        <v>122</v>
      </c>
      <c r="D12" s="11"/>
      <c r="E12" s="11">
        <v>63</v>
      </c>
      <c r="F12" s="11">
        <v>42</v>
      </c>
      <c r="G12" s="11">
        <v>2</v>
      </c>
      <c r="H12" s="12"/>
      <c r="I12" s="12">
        <v>0</v>
      </c>
      <c r="J12" s="24">
        <v>15</v>
      </c>
      <c r="K12" s="24"/>
      <c r="L12" s="24"/>
      <c r="M12" s="43">
        <f>SUM(C12*15,F12*7.5,G12*7.5,H12*7.5,I12*7.5,J12*7.5,K12*100,L12*20)</f>
        <v>2272.5</v>
      </c>
      <c r="N12" s="13"/>
      <c r="O12" s="16"/>
      <c r="P12" s="15"/>
    </row>
    <row r="13" spans="1:16" ht="12.75" customHeight="1">
      <c r="A13" s="223"/>
      <c r="B13" s="10" t="s">
        <v>22</v>
      </c>
      <c r="C13" s="11">
        <v>36</v>
      </c>
      <c r="D13" s="11"/>
      <c r="E13" s="11">
        <v>1</v>
      </c>
      <c r="F13" s="11">
        <v>7</v>
      </c>
      <c r="G13" s="11"/>
      <c r="H13" s="12">
        <v>4</v>
      </c>
      <c r="I13" s="12">
        <v>1</v>
      </c>
      <c r="J13" s="24">
        <v>19</v>
      </c>
      <c r="K13" s="24"/>
      <c r="L13" s="24"/>
      <c r="M13" s="43">
        <f>SUM(C13*15,F13*7.5,G13*7.5,H13*7.5,I13*7.5,J13*7.5,K13*100,L13*20)</f>
        <v>772.5</v>
      </c>
      <c r="N13" s="13"/>
      <c r="O13" s="16"/>
      <c r="P13" s="15"/>
    </row>
    <row r="14" spans="1:16" ht="12.75" customHeight="1">
      <c r="A14" s="223"/>
      <c r="B14" s="10" t="s">
        <v>23</v>
      </c>
      <c r="C14" s="11">
        <v>13</v>
      </c>
      <c r="D14" s="11"/>
      <c r="E14" s="11">
        <v>6</v>
      </c>
      <c r="F14" s="11">
        <v>5</v>
      </c>
      <c r="G14" s="11"/>
      <c r="H14" s="12">
        <v>3</v>
      </c>
      <c r="I14" s="12">
        <v>0</v>
      </c>
      <c r="J14" s="24">
        <v>5</v>
      </c>
      <c r="K14" s="24"/>
      <c r="L14" s="24"/>
      <c r="M14" s="43">
        <f>SUM(C14*15,F14*7.5,G14*7.5,H14*7.5,I14*7.5,J14*7.5,K14*100,L14*20)</f>
        <v>292.5</v>
      </c>
      <c r="N14" s="13"/>
      <c r="O14" s="16"/>
      <c r="P14" s="15"/>
    </row>
    <row r="15" spans="1:16" ht="12.75" customHeight="1">
      <c r="A15" s="223"/>
      <c r="B15" s="17" t="s">
        <v>24</v>
      </c>
      <c r="C15" s="18">
        <f>SUM(C10:C14)</f>
        <v>329</v>
      </c>
      <c r="D15" s="18"/>
      <c r="E15" s="18">
        <f aca="true" t="shared" si="1" ref="E15:O15">SUM(E10:E14)</f>
        <v>72</v>
      </c>
      <c r="F15" s="18">
        <f t="shared" si="1"/>
        <v>65</v>
      </c>
      <c r="G15" s="18">
        <f t="shared" si="1"/>
        <v>4</v>
      </c>
      <c r="H15" s="18">
        <f t="shared" si="1"/>
        <v>22</v>
      </c>
      <c r="I15" s="18">
        <f t="shared" si="1"/>
        <v>1</v>
      </c>
      <c r="J15" s="18">
        <f t="shared" si="1"/>
        <v>60</v>
      </c>
      <c r="K15" s="18">
        <f t="shared" si="1"/>
        <v>3</v>
      </c>
      <c r="L15" s="18">
        <f t="shared" si="1"/>
        <v>3</v>
      </c>
      <c r="M15" s="44">
        <f t="shared" si="1"/>
        <v>6435</v>
      </c>
      <c r="N15" s="18">
        <f t="shared" si="1"/>
        <v>0</v>
      </c>
      <c r="O15" s="18">
        <f t="shared" si="1"/>
        <v>0</v>
      </c>
      <c r="P15" s="20">
        <f>SUM(M10:M14)-N15+O15</f>
        <v>6435</v>
      </c>
    </row>
    <row r="16" spans="1:16" ht="12.75" customHeight="1">
      <c r="A16" s="223">
        <v>42858</v>
      </c>
      <c r="B16" s="10" t="s">
        <v>19</v>
      </c>
      <c r="C16" s="11">
        <v>64</v>
      </c>
      <c r="D16" s="11"/>
      <c r="E16" s="11">
        <v>1</v>
      </c>
      <c r="F16" s="11">
        <v>4</v>
      </c>
      <c r="G16" s="11">
        <v>0</v>
      </c>
      <c r="H16" s="12">
        <v>0</v>
      </c>
      <c r="I16" s="12">
        <v>0</v>
      </c>
      <c r="J16" s="24">
        <v>6</v>
      </c>
      <c r="K16" s="24">
        <v>1</v>
      </c>
      <c r="L16" s="24">
        <v>1</v>
      </c>
      <c r="M16" s="43">
        <f>SUM(C16*15,F16*7.5,G16*7.5,H16*7.5,I16*7.5,J16*7.5,K16*100,L16*20)</f>
        <v>1155</v>
      </c>
      <c r="N16" s="46"/>
      <c r="P16" s="15"/>
    </row>
    <row r="17" spans="1:16" ht="12.75" customHeight="1">
      <c r="A17" s="223"/>
      <c r="B17" s="10" t="s">
        <v>20</v>
      </c>
      <c r="C17" s="11">
        <v>152</v>
      </c>
      <c r="D17" s="11"/>
      <c r="E17" s="11">
        <v>2</v>
      </c>
      <c r="F17" s="11">
        <v>18</v>
      </c>
      <c r="G17" s="11">
        <v>1</v>
      </c>
      <c r="H17" s="12">
        <v>7</v>
      </c>
      <c r="I17" s="12">
        <v>0</v>
      </c>
      <c r="J17" s="24">
        <v>17</v>
      </c>
      <c r="K17" s="24">
        <v>3</v>
      </c>
      <c r="L17" s="24">
        <v>2</v>
      </c>
      <c r="M17" s="43">
        <f>SUM(C17*15,F17*7.5,G17*7.5,H17*7.5,I17*7.5,J17*7.5,K17*100,L17*20)</f>
        <v>2942.5</v>
      </c>
      <c r="N17" s="13"/>
      <c r="O17" s="16"/>
      <c r="P17" s="15"/>
    </row>
    <row r="18" spans="1:16" ht="12.75" customHeight="1">
      <c r="A18" s="223"/>
      <c r="B18" s="10" t="s">
        <v>21</v>
      </c>
      <c r="C18" s="11">
        <v>211</v>
      </c>
      <c r="D18" s="11"/>
      <c r="E18" s="11">
        <v>33</v>
      </c>
      <c r="F18" s="11">
        <v>54</v>
      </c>
      <c r="G18" s="11">
        <v>0</v>
      </c>
      <c r="H18" s="12">
        <v>7</v>
      </c>
      <c r="I18" s="12">
        <v>0</v>
      </c>
      <c r="J18" s="24">
        <v>16</v>
      </c>
      <c r="K18" s="24">
        <v>0</v>
      </c>
      <c r="L18" s="24">
        <v>0</v>
      </c>
      <c r="M18" s="43">
        <f>SUM(C18*15,F18*7.5,G18*7.5,H18*7.5,I18*7.5,J18*7.5,K18*100,L18*20)</f>
        <v>3742.5</v>
      </c>
      <c r="N18" s="13"/>
      <c r="O18" s="16"/>
      <c r="P18" s="15"/>
    </row>
    <row r="19" spans="1:16" ht="12.75" customHeight="1">
      <c r="A19" s="223"/>
      <c r="B19" s="10" t="s">
        <v>22</v>
      </c>
      <c r="C19" s="11">
        <v>78</v>
      </c>
      <c r="D19" s="11"/>
      <c r="E19" s="11">
        <v>4</v>
      </c>
      <c r="F19" s="11">
        <v>16</v>
      </c>
      <c r="G19" s="11">
        <v>0</v>
      </c>
      <c r="H19" s="12">
        <v>5</v>
      </c>
      <c r="I19" s="12">
        <v>0</v>
      </c>
      <c r="J19" s="24">
        <v>11</v>
      </c>
      <c r="K19" s="24">
        <v>0</v>
      </c>
      <c r="L19" s="24">
        <v>0</v>
      </c>
      <c r="M19" s="43">
        <f>SUM(C19*15,F19*7.5,G19*7.5,H19*7.5,I19*7.5,J19*7.5,K19*100,L19*20)</f>
        <v>1410</v>
      </c>
      <c r="N19" s="13"/>
      <c r="O19" s="16"/>
      <c r="P19" s="15"/>
    </row>
    <row r="20" spans="1:16" ht="12.75" customHeight="1">
      <c r="A20" s="223"/>
      <c r="B20" s="10" t="s">
        <v>23</v>
      </c>
      <c r="C20" s="11">
        <v>41</v>
      </c>
      <c r="D20" s="11"/>
      <c r="E20" s="11">
        <v>31</v>
      </c>
      <c r="F20" s="11">
        <v>3</v>
      </c>
      <c r="G20" s="11">
        <v>0</v>
      </c>
      <c r="H20" s="12">
        <v>3</v>
      </c>
      <c r="I20" s="12">
        <v>0</v>
      </c>
      <c r="J20" s="24">
        <v>6</v>
      </c>
      <c r="K20" s="24">
        <v>0</v>
      </c>
      <c r="L20" s="24">
        <v>0</v>
      </c>
      <c r="M20" s="43">
        <f>SUM(C20*15,F20*7.5,G20*7.5,H20*7.5,I20*7.5,J20*7.5,K20*100,L20*20)</f>
        <v>705</v>
      </c>
      <c r="N20" s="13"/>
      <c r="O20" s="16"/>
      <c r="P20" s="15"/>
    </row>
    <row r="21" spans="1:16" ht="12.75" customHeight="1">
      <c r="A21" s="223"/>
      <c r="B21" s="17" t="s">
        <v>24</v>
      </c>
      <c r="C21" s="18">
        <f>SUM(C16:C20)</f>
        <v>546</v>
      </c>
      <c r="D21" s="18"/>
      <c r="E21" s="18">
        <f aca="true" t="shared" si="2" ref="E21:O21">SUM(E16:E20)</f>
        <v>71</v>
      </c>
      <c r="F21" s="18">
        <f t="shared" si="2"/>
        <v>95</v>
      </c>
      <c r="G21" s="18">
        <f t="shared" si="2"/>
        <v>1</v>
      </c>
      <c r="H21" s="18">
        <f t="shared" si="2"/>
        <v>22</v>
      </c>
      <c r="I21" s="18">
        <f t="shared" si="2"/>
        <v>0</v>
      </c>
      <c r="J21" s="18">
        <f t="shared" si="2"/>
        <v>56</v>
      </c>
      <c r="K21" s="18">
        <f t="shared" si="2"/>
        <v>4</v>
      </c>
      <c r="L21" s="18">
        <f t="shared" si="2"/>
        <v>3</v>
      </c>
      <c r="M21" s="44">
        <f t="shared" si="2"/>
        <v>9955</v>
      </c>
      <c r="N21" s="18">
        <f t="shared" si="2"/>
        <v>0</v>
      </c>
      <c r="O21" s="18">
        <f t="shared" si="2"/>
        <v>0</v>
      </c>
      <c r="P21" s="20">
        <f>SUM(M16:M20)-N21+O21</f>
        <v>9955</v>
      </c>
    </row>
    <row r="22" spans="1:16" ht="12.75" customHeight="1">
      <c r="A22" s="223">
        <v>42859</v>
      </c>
      <c r="B22" s="10" t="s">
        <v>19</v>
      </c>
      <c r="C22" s="11">
        <v>10</v>
      </c>
      <c r="D22" s="11"/>
      <c r="E22" s="11">
        <v>1</v>
      </c>
      <c r="F22" s="11">
        <v>5</v>
      </c>
      <c r="G22" s="11">
        <v>0</v>
      </c>
      <c r="H22" s="12">
        <v>2</v>
      </c>
      <c r="I22" s="12">
        <v>0</v>
      </c>
      <c r="J22" s="24">
        <v>2</v>
      </c>
      <c r="K22" s="24">
        <v>0</v>
      </c>
      <c r="L22" s="24">
        <v>0</v>
      </c>
      <c r="M22" s="43">
        <f>SUM(C22*15,F22*7.5,G22*7.5,H22*7.5,I22*7.5,J22*7.5,K22*100,L22*20)</f>
        <v>217.5</v>
      </c>
      <c r="N22" s="46"/>
      <c r="P22" s="15"/>
    </row>
    <row r="23" spans="1:16" ht="12.75" customHeight="1">
      <c r="A23" s="223"/>
      <c r="B23" s="10" t="s">
        <v>20</v>
      </c>
      <c r="C23" s="11">
        <v>159</v>
      </c>
      <c r="D23" s="11"/>
      <c r="E23" s="11">
        <v>1</v>
      </c>
      <c r="F23" s="11">
        <v>10</v>
      </c>
      <c r="G23" s="11">
        <v>0</v>
      </c>
      <c r="H23" s="12">
        <v>7</v>
      </c>
      <c r="I23" s="12">
        <v>0</v>
      </c>
      <c r="J23" s="24">
        <v>24</v>
      </c>
      <c r="K23" s="24">
        <v>0</v>
      </c>
      <c r="L23" s="24">
        <v>1</v>
      </c>
      <c r="M23" s="43">
        <f>SUM(C23*15,F23*7.5,G23*7.5,H23*7.5,I23*7.5,J23*7.5,K23*100,L23*20)</f>
        <v>2712.5</v>
      </c>
      <c r="N23" s="13"/>
      <c r="O23" s="16"/>
      <c r="P23" s="15"/>
    </row>
    <row r="24" spans="1:16" ht="12.75" customHeight="1">
      <c r="A24" s="223"/>
      <c r="B24" s="10" t="s">
        <v>21</v>
      </c>
      <c r="C24" s="11">
        <v>149</v>
      </c>
      <c r="D24" s="11"/>
      <c r="E24" s="11">
        <v>108</v>
      </c>
      <c r="F24" s="11">
        <v>67</v>
      </c>
      <c r="G24" s="11"/>
      <c r="H24" s="12">
        <v>13</v>
      </c>
      <c r="I24" s="12">
        <v>0</v>
      </c>
      <c r="J24" s="24">
        <v>41</v>
      </c>
      <c r="K24" s="24">
        <v>0</v>
      </c>
      <c r="L24" s="24">
        <v>0</v>
      </c>
      <c r="M24" s="43">
        <f>SUM(C24*15,F24*7.5,G24*7.5,H24*7.5,I24*7.5,J24*7.5,K24*100,L24*20)</f>
        <v>3142.5</v>
      </c>
      <c r="N24" s="13"/>
      <c r="O24" s="16"/>
      <c r="P24" s="15"/>
    </row>
    <row r="25" spans="1:16" ht="12.75" customHeight="1">
      <c r="A25" s="223"/>
      <c r="B25" s="10" t="s">
        <v>22</v>
      </c>
      <c r="C25" s="11">
        <v>66</v>
      </c>
      <c r="D25" s="11"/>
      <c r="E25" s="11">
        <v>2</v>
      </c>
      <c r="F25" s="11">
        <v>1</v>
      </c>
      <c r="G25" s="11">
        <v>1</v>
      </c>
      <c r="H25" s="12"/>
      <c r="I25" s="12">
        <v>0</v>
      </c>
      <c r="J25" s="24">
        <v>17</v>
      </c>
      <c r="K25" s="24">
        <v>0</v>
      </c>
      <c r="L25" s="24">
        <v>0</v>
      </c>
      <c r="M25" s="43">
        <f>SUM(C25*15,F25*7.5,G25*7.5,H25*7.5,I25*7.5,J25*7.5,K25*100,L25*20)</f>
        <v>1132.5</v>
      </c>
      <c r="N25" s="13"/>
      <c r="O25" s="16"/>
      <c r="P25" s="15"/>
    </row>
    <row r="26" spans="1:16" ht="12.75" customHeight="1">
      <c r="A26" s="223"/>
      <c r="B26" s="10" t="s">
        <v>23</v>
      </c>
      <c r="C26" s="11">
        <v>29</v>
      </c>
      <c r="D26" s="11"/>
      <c r="E26" s="11">
        <v>1</v>
      </c>
      <c r="F26" s="11">
        <v>4</v>
      </c>
      <c r="G26" s="11"/>
      <c r="H26" s="12">
        <v>6</v>
      </c>
      <c r="I26" s="12"/>
      <c r="J26" s="24">
        <v>7</v>
      </c>
      <c r="K26" s="24">
        <v>0</v>
      </c>
      <c r="L26" s="24">
        <v>0</v>
      </c>
      <c r="M26" s="43">
        <f>SUM(C26*15,F26*7.5,G26*7.5,H26*7.5,I26*7.5,J26*7.5,K26*100,L26*20)</f>
        <v>562.5</v>
      </c>
      <c r="N26" s="13"/>
      <c r="O26" s="16"/>
      <c r="P26" s="15"/>
    </row>
    <row r="27" spans="1:16" ht="12.75" customHeight="1">
      <c r="A27" s="223"/>
      <c r="B27" s="17" t="s">
        <v>24</v>
      </c>
      <c r="C27" s="18">
        <f>SUM(C22:C26)</f>
        <v>413</v>
      </c>
      <c r="D27" s="18"/>
      <c r="E27" s="18">
        <f aca="true" t="shared" si="3" ref="E27:O27">SUM(E22:E26)</f>
        <v>113</v>
      </c>
      <c r="F27" s="18">
        <f t="shared" si="3"/>
        <v>87</v>
      </c>
      <c r="G27" s="18">
        <f t="shared" si="3"/>
        <v>1</v>
      </c>
      <c r="H27" s="18">
        <f t="shared" si="3"/>
        <v>28</v>
      </c>
      <c r="I27" s="18">
        <f t="shared" si="3"/>
        <v>0</v>
      </c>
      <c r="J27" s="18">
        <f t="shared" si="3"/>
        <v>91</v>
      </c>
      <c r="K27" s="18">
        <f t="shared" si="3"/>
        <v>0</v>
      </c>
      <c r="L27" s="18">
        <f t="shared" si="3"/>
        <v>1</v>
      </c>
      <c r="M27" s="44">
        <f t="shared" si="3"/>
        <v>7767.5</v>
      </c>
      <c r="N27" s="18">
        <f t="shared" si="3"/>
        <v>0</v>
      </c>
      <c r="O27" s="18">
        <f t="shared" si="3"/>
        <v>0</v>
      </c>
      <c r="P27" s="20">
        <f>SUM(M22:M26)-N27+O27</f>
        <v>7767.5</v>
      </c>
    </row>
    <row r="28" spans="1:16" ht="12.75" customHeight="1">
      <c r="A28" s="223">
        <v>42129</v>
      </c>
      <c r="B28" s="10" t="s">
        <v>19</v>
      </c>
      <c r="C28" s="11">
        <v>150</v>
      </c>
      <c r="D28" s="11"/>
      <c r="E28" s="11">
        <v>2</v>
      </c>
      <c r="F28" s="11">
        <v>11</v>
      </c>
      <c r="G28" s="11">
        <v>3</v>
      </c>
      <c r="H28" s="12">
        <v>4</v>
      </c>
      <c r="I28" s="12">
        <v>0</v>
      </c>
      <c r="J28" s="24">
        <v>36</v>
      </c>
      <c r="K28" s="24">
        <v>3</v>
      </c>
      <c r="L28" s="24">
        <v>4</v>
      </c>
      <c r="M28" s="43">
        <f>SUM(C28*15,F28*7.5,G28*7.5,H28*7.5,I28*7.5,J28*7.5,K28*100,L28*20)</f>
        <v>3035</v>
      </c>
      <c r="N28" s="13"/>
      <c r="P28" s="15"/>
    </row>
    <row r="29" spans="1:16" ht="12.75" customHeight="1">
      <c r="A29" s="223"/>
      <c r="B29" s="10" t="s">
        <v>20</v>
      </c>
      <c r="C29" s="11">
        <v>279</v>
      </c>
      <c r="D29" s="11"/>
      <c r="E29" s="11">
        <v>9</v>
      </c>
      <c r="F29" s="11">
        <v>60</v>
      </c>
      <c r="G29" s="11">
        <v>8</v>
      </c>
      <c r="H29" s="12">
        <v>14</v>
      </c>
      <c r="I29" s="12"/>
      <c r="J29" s="24">
        <v>133</v>
      </c>
      <c r="K29" s="24">
        <v>1</v>
      </c>
      <c r="L29" s="24">
        <v>1</v>
      </c>
      <c r="M29" s="43">
        <f>SUM(C29*15,F29*7.5,G29*7.5,H29*7.5,I29*7.5,J29*7.5,K29*100,L29*20)</f>
        <v>5917.5</v>
      </c>
      <c r="N29"/>
      <c r="O29" s="16"/>
      <c r="P29" s="15"/>
    </row>
    <row r="30" spans="1:16" ht="12.75" customHeight="1">
      <c r="A30" s="223"/>
      <c r="B30" s="10" t="s">
        <v>21</v>
      </c>
      <c r="C30" s="11">
        <v>254</v>
      </c>
      <c r="D30" s="11"/>
      <c r="E30" s="11">
        <v>13</v>
      </c>
      <c r="F30" s="11">
        <v>42</v>
      </c>
      <c r="G30" s="11">
        <v>11</v>
      </c>
      <c r="H30" s="12"/>
      <c r="I30" s="12">
        <v>1</v>
      </c>
      <c r="J30" s="24">
        <v>114</v>
      </c>
      <c r="K30" s="24"/>
      <c r="L30" s="24"/>
      <c r="M30" s="43">
        <f>SUM(C30*15,F30*7.5,G30*7.5,H30*7.5,I30*7.5,J30*7.5,K30*100,L30*20)</f>
        <v>5070</v>
      </c>
      <c r="N30" s="13"/>
      <c r="O30" s="16"/>
      <c r="P30" s="15"/>
    </row>
    <row r="31" spans="1:16" ht="12.75" customHeight="1">
      <c r="A31" s="223"/>
      <c r="B31" s="10" t="s">
        <v>22</v>
      </c>
      <c r="C31" s="11">
        <v>139</v>
      </c>
      <c r="D31" s="11"/>
      <c r="E31" s="11">
        <v>2</v>
      </c>
      <c r="F31" s="11">
        <v>19</v>
      </c>
      <c r="G31" s="11"/>
      <c r="H31" s="12">
        <v>8</v>
      </c>
      <c r="I31" s="12"/>
      <c r="J31" s="24">
        <v>32</v>
      </c>
      <c r="K31" s="24"/>
      <c r="L31" s="24"/>
      <c r="M31" s="43">
        <f>SUM(C31*15,F31*7.5,G31*7.5,H31*7.5,I31*7.5,J31*7.5,K31*100,L31*20)</f>
        <v>2527.5</v>
      </c>
      <c r="N31" s="13"/>
      <c r="O31" s="16"/>
      <c r="P31" s="15"/>
    </row>
    <row r="32" spans="1:16" ht="12.75" customHeight="1">
      <c r="A32" s="223"/>
      <c r="B32" s="10" t="s">
        <v>23</v>
      </c>
      <c r="C32" s="11">
        <v>43</v>
      </c>
      <c r="D32" s="11"/>
      <c r="E32" s="11">
        <v>0</v>
      </c>
      <c r="F32" s="11">
        <v>7</v>
      </c>
      <c r="G32" s="11"/>
      <c r="H32" s="12">
        <v>2</v>
      </c>
      <c r="I32" s="12"/>
      <c r="J32" s="24">
        <v>21</v>
      </c>
      <c r="K32" s="24"/>
      <c r="L32" s="24"/>
      <c r="M32" s="43">
        <f>SUM(C32*15,F32*7.5,G32*7.5,H32*7.5,I32*7.5,J32*7.5,K32*100,L32*20)</f>
        <v>870</v>
      </c>
      <c r="N32" s="13"/>
      <c r="O32" s="16"/>
      <c r="P32" s="15"/>
    </row>
    <row r="33" spans="1:16" ht="12.75" customHeight="1">
      <c r="A33" s="223"/>
      <c r="B33" s="17" t="s">
        <v>24</v>
      </c>
      <c r="C33" s="18">
        <f>SUM(C28:C32)</f>
        <v>865</v>
      </c>
      <c r="D33" s="18"/>
      <c r="E33" s="18">
        <f aca="true" t="shared" si="4" ref="E33:O33">SUM(E28:E32)</f>
        <v>26</v>
      </c>
      <c r="F33" s="18">
        <f t="shared" si="4"/>
        <v>139</v>
      </c>
      <c r="G33" s="18">
        <f t="shared" si="4"/>
        <v>22</v>
      </c>
      <c r="H33" s="18">
        <f t="shared" si="4"/>
        <v>28</v>
      </c>
      <c r="I33" s="18">
        <f t="shared" si="4"/>
        <v>1</v>
      </c>
      <c r="J33" s="18">
        <f t="shared" si="4"/>
        <v>336</v>
      </c>
      <c r="K33" s="18">
        <f t="shared" si="4"/>
        <v>4</v>
      </c>
      <c r="L33" s="18">
        <f t="shared" si="4"/>
        <v>5</v>
      </c>
      <c r="M33" s="44">
        <f t="shared" si="4"/>
        <v>17420</v>
      </c>
      <c r="N33" s="18">
        <f t="shared" si="4"/>
        <v>0</v>
      </c>
      <c r="O33" s="18">
        <f t="shared" si="4"/>
        <v>0</v>
      </c>
      <c r="P33" s="20">
        <f>SUM(M28:M32)-N33+O33</f>
        <v>17420</v>
      </c>
    </row>
    <row r="34" spans="1:16" ht="12.75" customHeight="1">
      <c r="A34" s="223">
        <v>42130</v>
      </c>
      <c r="B34" s="10" t="s">
        <v>19</v>
      </c>
      <c r="C34" s="11">
        <v>230</v>
      </c>
      <c r="D34" s="11"/>
      <c r="E34" s="11">
        <v>6</v>
      </c>
      <c r="F34" s="11">
        <v>57</v>
      </c>
      <c r="G34" s="11"/>
      <c r="H34" s="12">
        <v>9</v>
      </c>
      <c r="I34" s="12"/>
      <c r="J34" s="24">
        <v>87</v>
      </c>
      <c r="K34" s="24"/>
      <c r="L34" s="24">
        <v>1</v>
      </c>
      <c r="M34" s="43">
        <f>SUM(C34*15,F34*7.5,G34*7.5,H34*7.5,I34*7.5,J34*7.5,K34*100,L34*20)</f>
        <v>4617.5</v>
      </c>
      <c r="N34" s="46"/>
      <c r="P34" s="15"/>
    </row>
    <row r="35" spans="1:16" ht="12.75" customHeight="1">
      <c r="A35" s="223"/>
      <c r="B35" s="10" t="s">
        <v>20</v>
      </c>
      <c r="C35" s="11">
        <v>511</v>
      </c>
      <c r="D35" s="11"/>
      <c r="E35" s="11">
        <v>27</v>
      </c>
      <c r="F35" s="11">
        <v>94</v>
      </c>
      <c r="G35" s="11">
        <v>5</v>
      </c>
      <c r="H35" s="12">
        <v>47</v>
      </c>
      <c r="I35" s="12"/>
      <c r="J35" s="24">
        <v>166</v>
      </c>
      <c r="K35" s="24"/>
      <c r="L35" s="24">
        <v>1</v>
      </c>
      <c r="M35" s="43">
        <f>SUM(C35*15,F35*7.5,G35*7.5,H35*7.5,I35*7.5,J35*7.5,K35*100,L35*20)</f>
        <v>10025</v>
      </c>
      <c r="N35" s="13"/>
      <c r="O35" s="16"/>
      <c r="P35" s="15"/>
    </row>
    <row r="36" spans="1:16" ht="12.75" customHeight="1">
      <c r="A36" s="223"/>
      <c r="B36" s="10" t="s">
        <v>21</v>
      </c>
      <c r="C36" s="11">
        <v>369</v>
      </c>
      <c r="D36" s="11"/>
      <c r="E36" s="11">
        <v>52</v>
      </c>
      <c r="F36" s="11">
        <v>67</v>
      </c>
      <c r="G36" s="11">
        <v>4</v>
      </c>
      <c r="H36" s="12">
        <v>23</v>
      </c>
      <c r="I36" s="12"/>
      <c r="J36" s="24">
        <v>181</v>
      </c>
      <c r="K36" s="24">
        <v>2</v>
      </c>
      <c r="L36" s="24">
        <v>3</v>
      </c>
      <c r="M36" s="43">
        <f>SUM(C36*15,F36*7.5,G36*7.5,H36*7.5,I36*7.5,J36*7.5,K36*100,L36*20)</f>
        <v>7857.5</v>
      </c>
      <c r="N36" s="13"/>
      <c r="O36" s="16"/>
      <c r="P36" s="15"/>
    </row>
    <row r="37" spans="1:16" ht="12.75" customHeight="1">
      <c r="A37" s="223"/>
      <c r="B37" s="10" t="s">
        <v>22</v>
      </c>
      <c r="C37" s="11">
        <v>186</v>
      </c>
      <c r="D37" s="11"/>
      <c r="E37" s="11">
        <v>3</v>
      </c>
      <c r="F37" s="11">
        <v>47</v>
      </c>
      <c r="G37" s="11">
        <v>1</v>
      </c>
      <c r="H37" s="12">
        <v>13</v>
      </c>
      <c r="I37" s="12"/>
      <c r="J37" s="24">
        <v>51</v>
      </c>
      <c r="K37" s="24"/>
      <c r="L37" s="24"/>
      <c r="M37" s="43">
        <f>SUM(C37*15,F37*7.5,G37*7.5,H37*7.5,I37*7.5,J37*7.5,K37*100,L37*20)</f>
        <v>3630</v>
      </c>
      <c r="N37" s="13"/>
      <c r="O37" s="16"/>
      <c r="P37" s="15"/>
    </row>
    <row r="38" spans="1:16" ht="12.75" customHeight="1">
      <c r="A38" s="223"/>
      <c r="B38" s="10" t="s">
        <v>23</v>
      </c>
      <c r="C38" s="11">
        <v>81</v>
      </c>
      <c r="D38" s="11"/>
      <c r="E38" s="11">
        <v>2</v>
      </c>
      <c r="F38" s="11">
        <v>21</v>
      </c>
      <c r="G38" s="11">
        <v>4</v>
      </c>
      <c r="H38" s="12">
        <v>3</v>
      </c>
      <c r="I38" s="12"/>
      <c r="J38" s="24">
        <v>38</v>
      </c>
      <c r="K38" s="24">
        <v>0</v>
      </c>
      <c r="L38" s="24"/>
      <c r="M38" s="43">
        <f>SUM(C38*15,F38*7.5,G38*7.5,H38*7.5,I38*7.5,J38*7.5,K38*100,L38*20)</f>
        <v>1710</v>
      </c>
      <c r="N38" s="13"/>
      <c r="O38" s="16">
        <v>15</v>
      </c>
      <c r="P38" s="15"/>
    </row>
    <row r="39" spans="1:16" ht="12.75" customHeight="1">
      <c r="A39" s="223"/>
      <c r="B39" s="17" t="s">
        <v>24</v>
      </c>
      <c r="C39" s="18">
        <f>SUM(C34:C38)</f>
        <v>1377</v>
      </c>
      <c r="D39" s="18"/>
      <c r="E39" s="18">
        <f aca="true" t="shared" si="5" ref="E39:O39">SUM(E34:E38)</f>
        <v>90</v>
      </c>
      <c r="F39" s="18">
        <f t="shared" si="5"/>
        <v>286</v>
      </c>
      <c r="G39" s="18">
        <f t="shared" si="5"/>
        <v>14</v>
      </c>
      <c r="H39" s="18">
        <f t="shared" si="5"/>
        <v>95</v>
      </c>
      <c r="I39" s="18">
        <f t="shared" si="5"/>
        <v>0</v>
      </c>
      <c r="J39" s="18">
        <f t="shared" si="5"/>
        <v>523</v>
      </c>
      <c r="K39" s="18">
        <f t="shared" si="5"/>
        <v>2</v>
      </c>
      <c r="L39" s="18">
        <f t="shared" si="5"/>
        <v>5</v>
      </c>
      <c r="M39" s="44">
        <f t="shared" si="5"/>
        <v>27840</v>
      </c>
      <c r="N39" s="18">
        <f t="shared" si="5"/>
        <v>0</v>
      </c>
      <c r="O39" s="18">
        <f t="shared" si="5"/>
        <v>15</v>
      </c>
      <c r="P39" s="20">
        <f>SUM(M34:M38)-N39+O39</f>
        <v>27855</v>
      </c>
    </row>
    <row r="40" spans="1:16" ht="12.75" customHeight="1">
      <c r="A40" s="223">
        <v>42131</v>
      </c>
      <c r="B40" s="10" t="s">
        <v>19</v>
      </c>
      <c r="C40" s="11">
        <v>737</v>
      </c>
      <c r="D40" s="11"/>
      <c r="E40" s="11">
        <v>13</v>
      </c>
      <c r="F40" s="11">
        <v>100</v>
      </c>
      <c r="G40" s="11">
        <v>5</v>
      </c>
      <c r="H40" s="12">
        <v>80</v>
      </c>
      <c r="I40" s="12">
        <v>2</v>
      </c>
      <c r="J40" s="24">
        <v>219</v>
      </c>
      <c r="K40" s="24">
        <v>1</v>
      </c>
      <c r="L40" s="24">
        <v>2</v>
      </c>
      <c r="M40" s="43">
        <f>SUM(C40*15,F40*7.5,G40*7.5,H40*7.5,I40*7.5,J40*7.5,K40*100,L40*20)</f>
        <v>14240</v>
      </c>
      <c r="N40" s="46"/>
      <c r="O40">
        <v>10</v>
      </c>
      <c r="P40" s="15"/>
    </row>
    <row r="41" spans="1:16" ht="12.75" customHeight="1">
      <c r="A41" s="223"/>
      <c r="B41" s="10" t="s">
        <v>20</v>
      </c>
      <c r="C41" s="11">
        <v>743</v>
      </c>
      <c r="D41" s="11"/>
      <c r="E41" s="11">
        <v>8</v>
      </c>
      <c r="F41" s="11">
        <v>103</v>
      </c>
      <c r="G41" s="11">
        <v>11</v>
      </c>
      <c r="H41" s="12">
        <v>86</v>
      </c>
      <c r="I41" s="12">
        <v>0</v>
      </c>
      <c r="J41" s="24">
        <v>186</v>
      </c>
      <c r="K41" s="24"/>
      <c r="L41" s="24"/>
      <c r="M41" s="43">
        <f>SUM(C41*15,F41*7.5,G41*7.5,H41*7.5,I41*7.5,J41*7.5)</f>
        <v>14040</v>
      </c>
      <c r="N41" s="13">
        <v>19</v>
      </c>
      <c r="O41" s="16"/>
      <c r="P41" s="15"/>
    </row>
    <row r="42" spans="1:16" ht="12.75" customHeight="1">
      <c r="A42" s="223"/>
      <c r="B42" s="10" t="s">
        <v>21</v>
      </c>
      <c r="C42" s="11">
        <v>435</v>
      </c>
      <c r="D42" s="11"/>
      <c r="E42" s="11">
        <v>5</v>
      </c>
      <c r="F42" s="11">
        <v>57</v>
      </c>
      <c r="G42" s="11">
        <v>18</v>
      </c>
      <c r="H42" s="12">
        <v>29</v>
      </c>
      <c r="I42" s="12"/>
      <c r="J42" s="24">
        <v>548</v>
      </c>
      <c r="K42" s="24"/>
      <c r="L42" s="24"/>
      <c r="M42" s="43">
        <f>SUM(C42*15,F42*7.5,G42*7.5,H42*7.5,I42*7.5,J42*7.5)</f>
        <v>11415</v>
      </c>
      <c r="N42" s="13"/>
      <c r="O42" s="16">
        <v>5</v>
      </c>
      <c r="P42" s="15"/>
    </row>
    <row r="43" spans="1:16" ht="12.75" customHeight="1">
      <c r="A43" s="223"/>
      <c r="B43" s="10" t="s">
        <v>22</v>
      </c>
      <c r="C43" s="11">
        <v>310</v>
      </c>
      <c r="D43" s="11"/>
      <c r="E43" s="11">
        <v>1</v>
      </c>
      <c r="F43" s="11">
        <v>68</v>
      </c>
      <c r="G43" s="11"/>
      <c r="H43" s="12">
        <v>37</v>
      </c>
      <c r="I43" s="12"/>
      <c r="J43" s="24">
        <v>116</v>
      </c>
      <c r="K43" s="24"/>
      <c r="L43" s="24"/>
      <c r="M43" s="43">
        <f>SUM(C43*15,F43*7.5,G43*7.5,H43*7.5,I43*7.5,J43*7.5)</f>
        <v>6307.5</v>
      </c>
      <c r="N43" s="13"/>
      <c r="O43" s="16"/>
      <c r="P43" s="15"/>
    </row>
    <row r="44" spans="1:16" ht="12.75" customHeight="1">
      <c r="A44" s="223"/>
      <c r="B44" s="10" t="s">
        <v>23</v>
      </c>
      <c r="C44" s="11">
        <v>146</v>
      </c>
      <c r="D44" s="11"/>
      <c r="E44" s="11">
        <v>0</v>
      </c>
      <c r="F44" s="11">
        <v>34</v>
      </c>
      <c r="G44" s="11">
        <v>3</v>
      </c>
      <c r="H44" s="12">
        <v>16</v>
      </c>
      <c r="I44" s="12"/>
      <c r="J44" s="24">
        <v>95</v>
      </c>
      <c r="K44" s="24"/>
      <c r="L44" s="24"/>
      <c r="M44" s="43">
        <f>SUM(C44*15,F44*7.5,G44*7.5,H44*7.5,I44*7.5,J44*7.5)</f>
        <v>3300</v>
      </c>
      <c r="N44" s="13"/>
      <c r="O44" s="16"/>
      <c r="P44" s="15"/>
    </row>
    <row r="45" spans="1:16" ht="12.75" customHeight="1">
      <c r="A45" s="223"/>
      <c r="B45" s="17" t="s">
        <v>24</v>
      </c>
      <c r="C45" s="18">
        <f>SUM(C40:C44)</f>
        <v>2371</v>
      </c>
      <c r="D45" s="18"/>
      <c r="E45" s="18">
        <f aca="true" t="shared" si="6" ref="E45:O45">SUM(E40:E44)</f>
        <v>27</v>
      </c>
      <c r="F45" s="18">
        <f t="shared" si="6"/>
        <v>362</v>
      </c>
      <c r="G45" s="18">
        <f t="shared" si="6"/>
        <v>37</v>
      </c>
      <c r="H45" s="18">
        <f t="shared" si="6"/>
        <v>248</v>
      </c>
      <c r="I45" s="18">
        <f t="shared" si="6"/>
        <v>2</v>
      </c>
      <c r="J45" s="18">
        <f t="shared" si="6"/>
        <v>1164</v>
      </c>
      <c r="K45" s="18">
        <f t="shared" si="6"/>
        <v>1</v>
      </c>
      <c r="L45" s="18">
        <f t="shared" si="6"/>
        <v>2</v>
      </c>
      <c r="M45" s="44">
        <f t="shared" si="6"/>
        <v>49302.5</v>
      </c>
      <c r="N45" s="18">
        <f t="shared" si="6"/>
        <v>19</v>
      </c>
      <c r="O45" s="18">
        <f t="shared" si="6"/>
        <v>15</v>
      </c>
      <c r="P45" s="20">
        <f>SUM(M40:M44)-N45+O45</f>
        <v>49298.5</v>
      </c>
    </row>
    <row r="46" spans="1:16" ht="12.75" customHeight="1">
      <c r="A46" s="224" t="s">
        <v>25</v>
      </c>
      <c r="B46" s="224">
        <v>920</v>
      </c>
      <c r="C46" s="21">
        <f>SUM(C9,C15,C21,C27,C33,C39,C45)</f>
        <v>7500</v>
      </c>
      <c r="D46" s="21"/>
      <c r="E46" s="21">
        <f aca="true" t="shared" si="7" ref="E46:P46">SUM(E9,E15,E21,E27,E33,E39,E45)</f>
        <v>443</v>
      </c>
      <c r="F46" s="21">
        <f t="shared" si="7"/>
        <v>1383</v>
      </c>
      <c r="G46" s="21">
        <f t="shared" si="7"/>
        <v>87</v>
      </c>
      <c r="H46" s="21">
        <f t="shared" si="7"/>
        <v>685</v>
      </c>
      <c r="I46" s="21">
        <f t="shared" si="7"/>
        <v>4</v>
      </c>
      <c r="J46" s="21">
        <f t="shared" si="7"/>
        <v>2505</v>
      </c>
      <c r="K46" s="21">
        <f t="shared" si="7"/>
        <v>14</v>
      </c>
      <c r="L46" s="21">
        <f t="shared" si="7"/>
        <v>22</v>
      </c>
      <c r="M46" s="21">
        <f t="shared" si="7"/>
        <v>149320</v>
      </c>
      <c r="N46" s="21">
        <f t="shared" si="7"/>
        <v>49</v>
      </c>
      <c r="O46" s="21">
        <f t="shared" si="7"/>
        <v>32.5</v>
      </c>
      <c r="P46" s="21">
        <f t="shared" si="7"/>
        <v>149303.5</v>
      </c>
    </row>
    <row r="47" spans="1:16" ht="12.75" customHeight="1">
      <c r="A47" s="223">
        <v>42132</v>
      </c>
      <c r="B47" s="10" t="s">
        <v>19</v>
      </c>
      <c r="C47" s="11">
        <v>124</v>
      </c>
      <c r="D47" s="11"/>
      <c r="E47" s="11">
        <v>66</v>
      </c>
      <c r="F47" s="11">
        <v>9</v>
      </c>
      <c r="G47" s="11">
        <v>1</v>
      </c>
      <c r="H47" s="12">
        <v>12</v>
      </c>
      <c r="I47" s="12"/>
      <c r="J47" s="24">
        <v>12</v>
      </c>
      <c r="K47" s="24">
        <v>1</v>
      </c>
      <c r="L47" s="24"/>
      <c r="M47" s="43">
        <f>SUM(C47*15,F47*7.5,G47*7.5,H47*7.5,I47*7.5,J47*7.5,K47*100,L47*20)</f>
        <v>2215</v>
      </c>
      <c r="N47" s="13"/>
      <c r="P47" s="15"/>
    </row>
    <row r="48" spans="1:16" ht="12.75" customHeight="1">
      <c r="A48" s="223"/>
      <c r="B48" s="10" t="s">
        <v>20</v>
      </c>
      <c r="C48" s="11">
        <v>137</v>
      </c>
      <c r="D48" s="11"/>
      <c r="E48" s="11">
        <v>3</v>
      </c>
      <c r="F48" s="11">
        <v>12</v>
      </c>
      <c r="G48" s="11"/>
      <c r="H48" s="12">
        <v>6</v>
      </c>
      <c r="I48" s="12"/>
      <c r="J48" s="24">
        <v>9</v>
      </c>
      <c r="K48" s="24">
        <v>2</v>
      </c>
      <c r="L48" s="24">
        <v>3</v>
      </c>
      <c r="M48" s="43">
        <f>SUM(C48*15,F48*7.5,G48*7.5,H48*7.5,I48*7.5,J48*7.5,K48*100,L48*20)</f>
        <v>2517.5</v>
      </c>
      <c r="N48"/>
      <c r="O48" s="16"/>
      <c r="P48" s="15"/>
    </row>
    <row r="49" spans="1:16" ht="12.75" customHeight="1">
      <c r="A49" s="223"/>
      <c r="B49" s="10" t="s">
        <v>21</v>
      </c>
      <c r="C49" s="11">
        <v>55</v>
      </c>
      <c r="D49" s="11"/>
      <c r="E49" s="11">
        <v>0</v>
      </c>
      <c r="F49" s="11">
        <v>12</v>
      </c>
      <c r="G49" s="11"/>
      <c r="H49" s="12">
        <v>8</v>
      </c>
      <c r="I49" s="12"/>
      <c r="J49" s="24">
        <v>13</v>
      </c>
      <c r="K49" s="24"/>
      <c r="L49" s="24"/>
      <c r="M49" s="43">
        <f>SUM(C49*15,F49*7.5,G49*7.5,H49*7.5,I49*7.5,J49*7.5,K49*100,L49*20)</f>
        <v>1072.5</v>
      </c>
      <c r="N49" s="13"/>
      <c r="O49" s="16"/>
      <c r="P49" s="15"/>
    </row>
    <row r="50" spans="1:16" ht="12.75" customHeight="1">
      <c r="A50" s="223"/>
      <c r="B50" s="10" t="s">
        <v>22</v>
      </c>
      <c r="C50" s="11">
        <v>35</v>
      </c>
      <c r="D50" s="11"/>
      <c r="E50" s="11">
        <v>0</v>
      </c>
      <c r="F50" s="11">
        <v>13</v>
      </c>
      <c r="G50" s="11"/>
      <c r="H50" s="12">
        <v>2</v>
      </c>
      <c r="I50" s="12"/>
      <c r="J50" s="24">
        <v>2</v>
      </c>
      <c r="K50" s="24"/>
      <c r="L50" s="24"/>
      <c r="M50" s="43">
        <f>SUM(C50*15,F50*7.5,G50*7.5,H50*7.5,I50*7.5,J50*7.5,K50*100,L50*20)</f>
        <v>652.5</v>
      </c>
      <c r="N50" s="13"/>
      <c r="O50" s="16"/>
      <c r="P50" s="15"/>
    </row>
    <row r="51" spans="1:16" ht="12.75" customHeight="1">
      <c r="A51" s="223"/>
      <c r="B51" s="10" t="s">
        <v>23</v>
      </c>
      <c r="C51" s="11">
        <v>33</v>
      </c>
      <c r="D51" s="11"/>
      <c r="E51" s="11">
        <v>1</v>
      </c>
      <c r="F51" s="11">
        <v>2</v>
      </c>
      <c r="G51" s="11"/>
      <c r="H51" s="12">
        <v>5</v>
      </c>
      <c r="I51" s="12"/>
      <c r="J51" s="24">
        <v>1</v>
      </c>
      <c r="K51" s="24"/>
      <c r="L51" s="24"/>
      <c r="M51" s="43">
        <f>SUM(C51*15,F51*7.5,G51*7.5,H51*7.5,I51*7.5,J51*7.5,K51*100,L51*20)</f>
        <v>555</v>
      </c>
      <c r="N51" s="13"/>
      <c r="O51" s="16"/>
      <c r="P51" s="15"/>
    </row>
    <row r="52" spans="1:16" ht="12.75" customHeight="1">
      <c r="A52" s="223"/>
      <c r="B52" s="17" t="s">
        <v>24</v>
      </c>
      <c r="C52" s="18">
        <f>SUM(C47:C51)</f>
        <v>384</v>
      </c>
      <c r="D52" s="18"/>
      <c r="E52" s="18">
        <f aca="true" t="shared" si="8" ref="E52:O52">SUM(E47:E51)</f>
        <v>70</v>
      </c>
      <c r="F52" s="18">
        <f t="shared" si="8"/>
        <v>48</v>
      </c>
      <c r="G52" s="18">
        <f t="shared" si="8"/>
        <v>1</v>
      </c>
      <c r="H52" s="18">
        <f t="shared" si="8"/>
        <v>33</v>
      </c>
      <c r="I52" s="18">
        <f t="shared" si="8"/>
        <v>0</v>
      </c>
      <c r="J52" s="18">
        <f t="shared" si="8"/>
        <v>37</v>
      </c>
      <c r="K52" s="18">
        <f t="shared" si="8"/>
        <v>3</v>
      </c>
      <c r="L52" s="18">
        <f t="shared" si="8"/>
        <v>3</v>
      </c>
      <c r="M52" s="44">
        <f t="shared" si="8"/>
        <v>7012.5</v>
      </c>
      <c r="N52" s="18">
        <f t="shared" si="8"/>
        <v>0</v>
      </c>
      <c r="O52" s="18">
        <f t="shared" si="8"/>
        <v>0</v>
      </c>
      <c r="P52" s="20">
        <f>SUM(M47:M51)-N52+O52</f>
        <v>7012.5</v>
      </c>
    </row>
    <row r="53" spans="1:16" ht="12.75" customHeight="1">
      <c r="A53" s="223">
        <v>42133</v>
      </c>
      <c r="B53" s="10" t="s">
        <v>19</v>
      </c>
      <c r="C53" s="11">
        <v>114</v>
      </c>
      <c r="D53" s="11"/>
      <c r="E53" s="11">
        <v>11</v>
      </c>
      <c r="F53" s="11">
        <v>23</v>
      </c>
      <c r="G53" s="11">
        <v>3</v>
      </c>
      <c r="H53" s="12">
        <v>4</v>
      </c>
      <c r="I53" s="12"/>
      <c r="J53" s="24">
        <v>22</v>
      </c>
      <c r="K53" s="24"/>
      <c r="L53" s="24">
        <v>1</v>
      </c>
      <c r="M53" s="43">
        <f>SUM(C53*15,F53*7.5,G53*7.5,H53*7.5,I53*7.5,J53*7.5,K53*100,L53*20)</f>
        <v>2120</v>
      </c>
      <c r="N53" s="46"/>
      <c r="P53" s="15"/>
    </row>
    <row r="54" spans="1:16" ht="12.75" customHeight="1">
      <c r="A54" s="223"/>
      <c r="B54" s="10" t="s">
        <v>20</v>
      </c>
      <c r="C54" s="11"/>
      <c r="D54" s="11"/>
      <c r="E54" s="11"/>
      <c r="F54" s="11"/>
      <c r="G54" s="11"/>
      <c r="H54" s="12"/>
      <c r="I54" s="12"/>
      <c r="J54" s="24"/>
      <c r="K54" s="24"/>
      <c r="L54" s="24"/>
      <c r="M54" s="43">
        <f>SUM(C54*15,F54*7.5,G54*7.5,H54*7.5,I54*7.5,J54*7.5,K54*100,L54*20)</f>
        <v>0</v>
      </c>
      <c r="N54" s="43"/>
      <c r="O54" s="16"/>
      <c r="P54" s="15"/>
    </row>
    <row r="55" spans="1:16" ht="12.75" customHeight="1">
      <c r="A55" s="223"/>
      <c r="B55" s="10" t="s">
        <v>21</v>
      </c>
      <c r="C55" s="11">
        <v>164</v>
      </c>
      <c r="D55" s="11"/>
      <c r="E55" s="11">
        <v>11</v>
      </c>
      <c r="F55" s="11">
        <v>39</v>
      </c>
      <c r="G55" s="11">
        <v>2</v>
      </c>
      <c r="H55" s="12">
        <v>9</v>
      </c>
      <c r="I55" s="12"/>
      <c r="J55" s="24">
        <v>30</v>
      </c>
      <c r="K55" s="24">
        <v>1</v>
      </c>
      <c r="L55" s="24">
        <v>2</v>
      </c>
      <c r="M55" s="43">
        <f>SUM(C55*15,F55*7.5,G55*7.5,H55*7.5,I55*7.5,J55*7.5,K55*100,L55*20)</f>
        <v>3200</v>
      </c>
      <c r="N55" s="13"/>
      <c r="O55" s="16"/>
      <c r="P55" s="15"/>
    </row>
    <row r="56" spans="1:16" ht="12.75" customHeight="1">
      <c r="A56" s="223"/>
      <c r="B56" s="10" t="s">
        <v>22</v>
      </c>
      <c r="C56" s="11">
        <v>65</v>
      </c>
      <c r="D56" s="11"/>
      <c r="E56" s="11">
        <v>7</v>
      </c>
      <c r="F56" s="11">
        <v>7</v>
      </c>
      <c r="G56" s="11"/>
      <c r="H56" s="12">
        <v>4</v>
      </c>
      <c r="I56" s="12"/>
      <c r="J56" s="24">
        <v>12</v>
      </c>
      <c r="K56" s="24"/>
      <c r="L56" s="24"/>
      <c r="M56" s="43">
        <f>SUM(C56*15,F56*7.5,G56*7.5,H56*7.5,I56*7.5,J56*7.5,K56*100,L56*20)</f>
        <v>1147.5</v>
      </c>
      <c r="N56" s="13"/>
      <c r="O56" s="16"/>
      <c r="P56" s="15"/>
    </row>
    <row r="57" spans="1:16" ht="12.75" customHeight="1">
      <c r="A57" s="223"/>
      <c r="B57" s="10" t="s">
        <v>23</v>
      </c>
      <c r="C57" s="11">
        <v>24</v>
      </c>
      <c r="D57" s="11"/>
      <c r="E57" s="11">
        <v>35</v>
      </c>
      <c r="F57" s="11">
        <v>5</v>
      </c>
      <c r="G57" s="11">
        <v>1</v>
      </c>
      <c r="H57" s="12">
        <v>1</v>
      </c>
      <c r="I57" s="12"/>
      <c r="J57" s="24"/>
      <c r="K57" s="24"/>
      <c r="L57" s="24"/>
      <c r="M57" s="43">
        <f>SUM(C57*15,F57*7.5,G57*7.5,H57*7.5,I57*7.5,J57*7.5)</f>
        <v>412.5</v>
      </c>
      <c r="N57" s="13"/>
      <c r="O57" s="16"/>
      <c r="P57" s="15"/>
    </row>
    <row r="58" spans="1:16" ht="12.75" customHeight="1">
      <c r="A58" s="223"/>
      <c r="B58" s="17" t="s">
        <v>24</v>
      </c>
      <c r="C58" s="18">
        <f>SUM(C53:C57)</f>
        <v>367</v>
      </c>
      <c r="D58" s="18"/>
      <c r="E58" s="18">
        <f aca="true" t="shared" si="9" ref="E58:O58">SUM(E53:E57)</f>
        <v>64</v>
      </c>
      <c r="F58" s="18">
        <f t="shared" si="9"/>
        <v>74</v>
      </c>
      <c r="G58" s="18">
        <f t="shared" si="9"/>
        <v>6</v>
      </c>
      <c r="H58" s="18">
        <f t="shared" si="9"/>
        <v>18</v>
      </c>
      <c r="I58" s="18">
        <f t="shared" si="9"/>
        <v>0</v>
      </c>
      <c r="J58" s="18">
        <f t="shared" si="9"/>
        <v>64</v>
      </c>
      <c r="K58" s="18">
        <f t="shared" si="9"/>
        <v>1</v>
      </c>
      <c r="L58" s="18">
        <f t="shared" si="9"/>
        <v>3</v>
      </c>
      <c r="M58" s="44">
        <f t="shared" si="9"/>
        <v>6880</v>
      </c>
      <c r="N58" s="18">
        <f t="shared" si="9"/>
        <v>0</v>
      </c>
      <c r="O58" s="18">
        <f t="shared" si="9"/>
        <v>0</v>
      </c>
      <c r="P58" s="20">
        <f>SUM(M53:M57)-N58+O58</f>
        <v>6880</v>
      </c>
    </row>
    <row r="59" spans="1:16" ht="12.75" customHeight="1">
      <c r="A59" s="223">
        <v>42134</v>
      </c>
      <c r="B59" s="10" t="s">
        <v>19</v>
      </c>
      <c r="C59" s="11">
        <v>33</v>
      </c>
      <c r="D59" s="11"/>
      <c r="E59" s="11">
        <v>0</v>
      </c>
      <c r="F59" s="11">
        <v>6</v>
      </c>
      <c r="G59" s="11"/>
      <c r="H59" s="12">
        <v>1</v>
      </c>
      <c r="I59" s="12"/>
      <c r="J59" s="24">
        <v>8</v>
      </c>
      <c r="K59" s="24">
        <v>1</v>
      </c>
      <c r="L59" s="24">
        <v>1</v>
      </c>
      <c r="M59" s="43">
        <f>SUM(C59*15,F59*7.5,G59*7.5,H59*7.5,I59*7.5,J59*7.5,K59*100,L59*20)</f>
        <v>727.5</v>
      </c>
      <c r="N59" s="46"/>
      <c r="P59" s="15"/>
    </row>
    <row r="60" spans="1:16" ht="12.75" customHeight="1">
      <c r="A60" s="223"/>
      <c r="B60" s="10" t="s">
        <v>20</v>
      </c>
      <c r="C60" s="11">
        <v>145</v>
      </c>
      <c r="D60" s="11"/>
      <c r="E60" s="11">
        <v>1</v>
      </c>
      <c r="F60" s="11">
        <v>15</v>
      </c>
      <c r="G60" s="11"/>
      <c r="H60" s="12">
        <v>12</v>
      </c>
      <c r="I60" s="12"/>
      <c r="J60" s="24">
        <v>47</v>
      </c>
      <c r="K60" s="24">
        <v>2</v>
      </c>
      <c r="L60" s="24">
        <v>1</v>
      </c>
      <c r="M60" s="43">
        <f>SUM(C60*15,F60*7.5,G60*7.5,H60*7.5,I60*7.5,J60*7.5,K60*100,L60*20)</f>
        <v>2950</v>
      </c>
      <c r="N60" s="13"/>
      <c r="O60" s="16"/>
      <c r="P60" s="15"/>
    </row>
    <row r="61" spans="1:16" ht="12.75" customHeight="1">
      <c r="A61" s="223"/>
      <c r="B61" s="10" t="s">
        <v>21</v>
      </c>
      <c r="C61" s="11">
        <v>136</v>
      </c>
      <c r="D61" s="11"/>
      <c r="E61" s="11">
        <v>3</v>
      </c>
      <c r="F61" s="11">
        <v>14</v>
      </c>
      <c r="G61" s="11">
        <v>4</v>
      </c>
      <c r="H61" s="12">
        <v>6</v>
      </c>
      <c r="I61" s="12"/>
      <c r="J61" s="24">
        <v>28</v>
      </c>
      <c r="K61" s="24"/>
      <c r="L61" s="24">
        <v>1</v>
      </c>
      <c r="M61" s="43">
        <f>SUM(C61*15,F61*7.5,G61*7.5,H61*7.5,I61*7.5,J61*7.5,K61*100,L61*20)</f>
        <v>2450</v>
      </c>
      <c r="N61" s="13"/>
      <c r="O61" s="16"/>
      <c r="P61" s="15"/>
    </row>
    <row r="62" spans="1:16" ht="12.75" customHeight="1">
      <c r="A62" s="223"/>
      <c r="B62" s="10" t="s">
        <v>22</v>
      </c>
      <c r="C62" s="11">
        <v>73</v>
      </c>
      <c r="D62" s="11"/>
      <c r="E62" s="11">
        <v>0</v>
      </c>
      <c r="F62" s="11">
        <v>7</v>
      </c>
      <c r="G62" s="11"/>
      <c r="H62" s="12">
        <v>6</v>
      </c>
      <c r="I62" s="12"/>
      <c r="J62" s="24">
        <v>19</v>
      </c>
      <c r="K62" s="24"/>
      <c r="L62" s="24"/>
      <c r="M62" s="43">
        <f>SUM(C62*15,F62*7.5,G62*7.5,H62*7.5,I62*7.5,J62*7.5,K62*100,L62*20)</f>
        <v>1335</v>
      </c>
      <c r="N62" s="13"/>
      <c r="O62" s="16"/>
      <c r="P62" s="15"/>
    </row>
    <row r="63" spans="1:16" ht="12.75" customHeight="1">
      <c r="A63" s="223"/>
      <c r="B63" s="10" t="s">
        <v>23</v>
      </c>
      <c r="C63" s="11">
        <v>28</v>
      </c>
      <c r="D63" s="11"/>
      <c r="E63" s="11">
        <v>30</v>
      </c>
      <c r="F63" s="11">
        <v>2</v>
      </c>
      <c r="G63" s="11"/>
      <c r="H63" s="12">
        <v>1</v>
      </c>
      <c r="I63" s="12"/>
      <c r="J63" s="24">
        <v>5</v>
      </c>
      <c r="K63" s="24"/>
      <c r="L63" s="24"/>
      <c r="M63" s="43">
        <f>SUM(C63*15,F63*7.5,G63*7.5,H63*7.5,I63*7.5,J63*7.5,K63*100,L63*20)</f>
        <v>480</v>
      </c>
      <c r="N63" s="13">
        <v>15</v>
      </c>
      <c r="O63" s="16"/>
      <c r="P63" s="15"/>
    </row>
    <row r="64" spans="1:16" ht="12.75" customHeight="1">
      <c r="A64" s="223"/>
      <c r="B64" s="17" t="s">
        <v>24</v>
      </c>
      <c r="C64" s="18">
        <f>SUM(C59:C63)</f>
        <v>415</v>
      </c>
      <c r="D64" s="18"/>
      <c r="E64" s="18">
        <f aca="true" t="shared" si="10" ref="E64:O64">SUM(E59:E63)</f>
        <v>34</v>
      </c>
      <c r="F64" s="18">
        <f t="shared" si="10"/>
        <v>44</v>
      </c>
      <c r="G64" s="18">
        <f t="shared" si="10"/>
        <v>4</v>
      </c>
      <c r="H64" s="18">
        <f t="shared" si="10"/>
        <v>26</v>
      </c>
      <c r="I64" s="18">
        <f t="shared" si="10"/>
        <v>0</v>
      </c>
      <c r="J64" s="18">
        <f t="shared" si="10"/>
        <v>107</v>
      </c>
      <c r="K64" s="18">
        <f t="shared" si="10"/>
        <v>3</v>
      </c>
      <c r="L64" s="18">
        <f t="shared" si="10"/>
        <v>3</v>
      </c>
      <c r="M64" s="44">
        <f t="shared" si="10"/>
        <v>7942.5</v>
      </c>
      <c r="N64" s="18">
        <f t="shared" si="10"/>
        <v>15</v>
      </c>
      <c r="O64" s="18">
        <f t="shared" si="10"/>
        <v>0</v>
      </c>
      <c r="P64" s="20">
        <f>SUM(M59:M63)-N64+O64</f>
        <v>7927.5</v>
      </c>
    </row>
    <row r="65" spans="1:16" ht="12.75" customHeight="1">
      <c r="A65" s="223">
        <v>42135</v>
      </c>
      <c r="B65" s="10" t="s">
        <v>19</v>
      </c>
      <c r="C65" s="11">
        <v>136</v>
      </c>
      <c r="D65" s="11"/>
      <c r="E65" s="11">
        <v>1</v>
      </c>
      <c r="F65" s="11">
        <v>9</v>
      </c>
      <c r="G65" s="11">
        <v>1</v>
      </c>
      <c r="H65" s="12">
        <v>3</v>
      </c>
      <c r="I65" s="12"/>
      <c r="J65" s="24">
        <v>9</v>
      </c>
      <c r="K65" s="24">
        <v>1</v>
      </c>
      <c r="L65" s="24"/>
      <c r="M65" s="43">
        <f>SUM(C65*15,F65*7.5,G65*7.5,H65*7.5,I65*7.5,J65*7.5,K65*100,L65*20)</f>
        <v>2305</v>
      </c>
      <c r="N65" s="46"/>
      <c r="P65" s="15"/>
    </row>
    <row r="66" spans="1:16" ht="12.75" customHeight="1">
      <c r="A66" s="223"/>
      <c r="B66" s="10" t="s">
        <v>20</v>
      </c>
      <c r="C66" s="11">
        <v>49</v>
      </c>
      <c r="D66" s="11"/>
      <c r="E66" s="11">
        <v>2</v>
      </c>
      <c r="F66" s="11">
        <v>8</v>
      </c>
      <c r="G66" s="11"/>
      <c r="H66" s="12">
        <v>4</v>
      </c>
      <c r="I66" s="12"/>
      <c r="J66" s="24">
        <v>6</v>
      </c>
      <c r="K66" s="24"/>
      <c r="L66" s="24">
        <v>1</v>
      </c>
      <c r="M66" s="43">
        <f>SUM(C66*15,F66*7.5,G66*7.5,H66*7.5,I66*7.5,J66*7.5,K66*100,L66*20)</f>
        <v>890</v>
      </c>
      <c r="N66" s="13"/>
      <c r="O66" s="16"/>
      <c r="P66" s="15"/>
    </row>
    <row r="67" spans="1:16" ht="12.75" customHeight="1">
      <c r="A67" s="223"/>
      <c r="B67" s="10" t="s">
        <v>21</v>
      </c>
      <c r="C67" s="11">
        <v>106</v>
      </c>
      <c r="D67" s="11"/>
      <c r="E67" s="11">
        <v>17</v>
      </c>
      <c r="F67" s="11">
        <v>17</v>
      </c>
      <c r="G67" s="11">
        <v>1</v>
      </c>
      <c r="H67" s="12">
        <v>10</v>
      </c>
      <c r="I67" s="12"/>
      <c r="J67" s="24">
        <v>17</v>
      </c>
      <c r="K67" s="24"/>
      <c r="L67" s="24"/>
      <c r="M67" s="43">
        <f>SUM(C67*15,F67*7.5,G67*7.5,H67*7.5,I67*7.5,J67*7.5,K67*100,L67*20)</f>
        <v>1927.5</v>
      </c>
      <c r="N67" s="13"/>
      <c r="O67" s="16"/>
      <c r="P67" s="15"/>
    </row>
    <row r="68" spans="1:16" ht="12.75" customHeight="1">
      <c r="A68" s="223"/>
      <c r="B68" s="10" t="s">
        <v>22</v>
      </c>
      <c r="C68" s="11">
        <v>61</v>
      </c>
      <c r="D68" s="11"/>
      <c r="E68" s="11">
        <v>0</v>
      </c>
      <c r="F68" s="11">
        <v>7</v>
      </c>
      <c r="G68" s="11"/>
      <c r="H68" s="12">
        <v>11</v>
      </c>
      <c r="I68" s="12"/>
      <c r="J68" s="24">
        <v>1</v>
      </c>
      <c r="K68" s="24"/>
      <c r="L68" s="24"/>
      <c r="M68" s="43">
        <f>SUM(C68*15,F68*7.5,G68*7.5,H68*7.5,I68*7.5,J68*7.5,K68*100,L68*20)</f>
        <v>1057.5</v>
      </c>
      <c r="N68" s="13"/>
      <c r="O68" s="16">
        <v>3</v>
      </c>
      <c r="P68" s="15"/>
    </row>
    <row r="69" spans="1:16" ht="12.75" customHeight="1">
      <c r="A69" s="223"/>
      <c r="B69" s="10" t="s">
        <v>23</v>
      </c>
      <c r="C69" s="11">
        <v>20</v>
      </c>
      <c r="D69" s="11"/>
      <c r="E69" s="11">
        <v>1</v>
      </c>
      <c r="F69" s="11">
        <v>6</v>
      </c>
      <c r="G69" s="11"/>
      <c r="H69" s="12">
        <v>1</v>
      </c>
      <c r="I69" s="12"/>
      <c r="J69" s="24">
        <v>5</v>
      </c>
      <c r="K69" s="24"/>
      <c r="L69" s="24"/>
      <c r="M69" s="43">
        <f>SUM(C69*15,F69*7.5,G69*7.5,H69*7.5,I69*7.5,J69*7.5,K69*100,L69*20)</f>
        <v>390</v>
      </c>
      <c r="N69" s="32"/>
      <c r="O69" s="16"/>
      <c r="P69" s="15"/>
    </row>
    <row r="70" spans="1:16" ht="12.75" customHeight="1">
      <c r="A70" s="223"/>
      <c r="B70" s="17" t="s">
        <v>24</v>
      </c>
      <c r="C70" s="18">
        <f>SUM(C65:C69)</f>
        <v>372</v>
      </c>
      <c r="D70" s="18"/>
      <c r="E70" s="18">
        <f aca="true" t="shared" si="11" ref="E70:O70">SUM(E65:E69)</f>
        <v>21</v>
      </c>
      <c r="F70" s="18">
        <f t="shared" si="11"/>
        <v>47</v>
      </c>
      <c r="G70" s="18">
        <f t="shared" si="11"/>
        <v>2</v>
      </c>
      <c r="H70" s="18">
        <f t="shared" si="11"/>
        <v>29</v>
      </c>
      <c r="I70" s="18">
        <f t="shared" si="11"/>
        <v>0</v>
      </c>
      <c r="J70" s="18">
        <f t="shared" si="11"/>
        <v>38</v>
      </c>
      <c r="K70" s="18">
        <f t="shared" si="11"/>
        <v>1</v>
      </c>
      <c r="L70" s="18">
        <f t="shared" si="11"/>
        <v>1</v>
      </c>
      <c r="M70" s="44">
        <f t="shared" si="11"/>
        <v>6570</v>
      </c>
      <c r="N70" s="18">
        <f t="shared" si="11"/>
        <v>0</v>
      </c>
      <c r="O70" s="18">
        <f t="shared" si="11"/>
        <v>3</v>
      </c>
      <c r="P70" s="20">
        <f>SUM(M65:M69)-N70+O70</f>
        <v>6573</v>
      </c>
    </row>
    <row r="71" spans="1:16" ht="12.75" customHeight="1">
      <c r="A71" s="223">
        <v>42136</v>
      </c>
      <c r="B71" s="10" t="s">
        <v>19</v>
      </c>
      <c r="C71" s="11">
        <v>26</v>
      </c>
      <c r="D71" s="11"/>
      <c r="E71" s="11">
        <v>5</v>
      </c>
      <c r="F71" s="11">
        <v>31</v>
      </c>
      <c r="G71" s="11"/>
      <c r="H71" s="12"/>
      <c r="I71" s="12"/>
      <c r="J71" s="24">
        <v>4</v>
      </c>
      <c r="K71" s="24">
        <v>1</v>
      </c>
      <c r="L71" s="24"/>
      <c r="M71" s="43">
        <f>SUM(C71*15,F71*7.5,G71*7.5,H71*7.5,I71*7.5,J71*7.5,K71*100,L71*20)</f>
        <v>752.5</v>
      </c>
      <c r="N71" s="13"/>
      <c r="P71" s="15"/>
    </row>
    <row r="72" spans="1:16" ht="12.75" customHeight="1">
      <c r="A72" s="223"/>
      <c r="B72" s="10" t="s">
        <v>20</v>
      </c>
      <c r="C72" s="11">
        <v>197</v>
      </c>
      <c r="D72" s="11"/>
      <c r="E72" s="11">
        <v>2</v>
      </c>
      <c r="F72" s="11">
        <v>26</v>
      </c>
      <c r="G72" s="11">
        <v>2</v>
      </c>
      <c r="H72" s="12">
        <v>10</v>
      </c>
      <c r="I72" s="12"/>
      <c r="J72" s="24">
        <v>27</v>
      </c>
      <c r="K72" s="24">
        <v>1</v>
      </c>
      <c r="L72" s="24">
        <v>1</v>
      </c>
      <c r="M72" s="43">
        <f>SUM(C72*15,F72*7.5,G72*7.5,H72*7.5,I72*7.5,J72*7.5,K72*100,L72*20)</f>
        <v>3562.5</v>
      </c>
      <c r="N72"/>
      <c r="O72" s="16"/>
      <c r="P72" s="15"/>
    </row>
    <row r="73" spans="1:16" ht="12.75" customHeight="1">
      <c r="A73" s="223"/>
      <c r="B73" s="10" t="s">
        <v>21</v>
      </c>
      <c r="C73" s="11">
        <v>151</v>
      </c>
      <c r="D73" s="11"/>
      <c r="E73" s="11">
        <v>10</v>
      </c>
      <c r="F73" s="11">
        <v>16</v>
      </c>
      <c r="G73" s="11"/>
      <c r="H73" s="12">
        <v>8</v>
      </c>
      <c r="I73" s="12"/>
      <c r="J73" s="24">
        <v>17</v>
      </c>
      <c r="K73" s="24">
        <v>2</v>
      </c>
      <c r="L73" s="24"/>
      <c r="M73" s="43">
        <f>SUM(C73*15,F73*7.5,G73*7.5,H73*7.5,I73*7.5,J73*7.5,K73*100,L73*20)</f>
        <v>2772.5</v>
      </c>
      <c r="N73" s="13"/>
      <c r="O73" s="16"/>
      <c r="P73" s="15"/>
    </row>
    <row r="74" spans="1:16" ht="12.75" customHeight="1">
      <c r="A74" s="223"/>
      <c r="B74" s="10" t="s">
        <v>22</v>
      </c>
      <c r="C74" s="11">
        <v>77</v>
      </c>
      <c r="D74" s="11"/>
      <c r="E74" s="11">
        <v>13</v>
      </c>
      <c r="F74" s="11">
        <v>13</v>
      </c>
      <c r="G74" s="11">
        <v>2</v>
      </c>
      <c r="H74" s="12">
        <v>1</v>
      </c>
      <c r="I74" s="12"/>
      <c r="J74" s="24">
        <v>22</v>
      </c>
      <c r="K74" s="24"/>
      <c r="L74" s="24"/>
      <c r="M74" s="43">
        <f>SUM(C74*15,F74*7.5,G74*7.5,H74*7.5,I74*7.5,J74*7.5,K74*100,L74*20)</f>
        <v>1440</v>
      </c>
      <c r="N74" s="13"/>
      <c r="O74" s="16"/>
      <c r="P74" s="15"/>
    </row>
    <row r="75" spans="1:16" ht="12.75" customHeight="1">
      <c r="A75" s="223"/>
      <c r="B75" s="10" t="s">
        <v>23</v>
      </c>
      <c r="C75" s="11">
        <v>35</v>
      </c>
      <c r="D75" s="11"/>
      <c r="E75" s="11">
        <v>5</v>
      </c>
      <c r="F75" s="11">
        <v>5</v>
      </c>
      <c r="G75" s="11"/>
      <c r="H75" s="12">
        <v>3</v>
      </c>
      <c r="I75" s="12"/>
      <c r="J75" s="24">
        <v>12</v>
      </c>
      <c r="K75" s="24"/>
      <c r="L75" s="24"/>
      <c r="M75" s="43">
        <f>SUM(C75*15,F75*7.5,G75*7.5,H75*7.5,I75*7.5,J75*7.5,K75*100,L75*20)</f>
        <v>675</v>
      </c>
      <c r="N75" s="13"/>
      <c r="O75" s="16"/>
      <c r="P75" s="15"/>
    </row>
    <row r="76" spans="1:16" ht="12.75" customHeight="1">
      <c r="A76" s="223"/>
      <c r="B76" s="17" t="s">
        <v>24</v>
      </c>
      <c r="C76" s="18">
        <f>SUM(C71:C75)</f>
        <v>486</v>
      </c>
      <c r="D76" s="18"/>
      <c r="E76" s="18">
        <f aca="true" t="shared" si="12" ref="E76:O76">SUM(E71:E75)</f>
        <v>35</v>
      </c>
      <c r="F76" s="18">
        <f t="shared" si="12"/>
        <v>91</v>
      </c>
      <c r="G76" s="18">
        <f t="shared" si="12"/>
        <v>4</v>
      </c>
      <c r="H76" s="18">
        <f t="shared" si="12"/>
        <v>22</v>
      </c>
      <c r="I76" s="18">
        <f t="shared" si="12"/>
        <v>0</v>
      </c>
      <c r="J76" s="18">
        <f t="shared" si="12"/>
        <v>82</v>
      </c>
      <c r="K76" s="18">
        <f t="shared" si="12"/>
        <v>4</v>
      </c>
      <c r="L76" s="18">
        <f t="shared" si="12"/>
        <v>1</v>
      </c>
      <c r="M76" s="44">
        <f t="shared" si="12"/>
        <v>9202.5</v>
      </c>
      <c r="N76" s="18">
        <f t="shared" si="12"/>
        <v>0</v>
      </c>
      <c r="O76" s="18">
        <f t="shared" si="12"/>
        <v>0</v>
      </c>
      <c r="P76" s="20">
        <f>SUM(M71:M75)-N76+O76</f>
        <v>9202.5</v>
      </c>
    </row>
    <row r="77" spans="1:16" ht="12.75" customHeight="1">
      <c r="A77" s="223">
        <v>42137</v>
      </c>
      <c r="B77" s="10" t="s">
        <v>19</v>
      </c>
      <c r="C77" s="11">
        <v>178</v>
      </c>
      <c r="D77" s="11"/>
      <c r="E77" s="11">
        <v>17</v>
      </c>
      <c r="F77" s="11">
        <v>170</v>
      </c>
      <c r="G77" s="11">
        <v>1</v>
      </c>
      <c r="H77" s="12">
        <v>24</v>
      </c>
      <c r="I77" s="12"/>
      <c r="J77" s="24">
        <v>26</v>
      </c>
      <c r="K77" s="24">
        <v>1</v>
      </c>
      <c r="L77" s="24">
        <v>4</v>
      </c>
      <c r="M77" s="43">
        <f>SUM(C77*15,F77*7.5,G77*7.5,H77*7.5,I77*7.5,J77*7.5,K77*100,L77*20)</f>
        <v>4507.5</v>
      </c>
      <c r="N77" s="46">
        <v>25</v>
      </c>
      <c r="P77" s="15"/>
    </row>
    <row r="78" spans="1:16" ht="12.75" customHeight="1">
      <c r="A78" s="223"/>
      <c r="B78" s="10" t="s">
        <v>20</v>
      </c>
      <c r="C78" s="11">
        <v>212</v>
      </c>
      <c r="D78" s="11"/>
      <c r="E78" s="11">
        <v>32</v>
      </c>
      <c r="F78" s="11">
        <v>47</v>
      </c>
      <c r="G78" s="11">
        <v>11</v>
      </c>
      <c r="H78" s="12">
        <v>34</v>
      </c>
      <c r="I78" s="12"/>
      <c r="J78" s="24">
        <v>46</v>
      </c>
      <c r="K78" s="24">
        <v>3</v>
      </c>
      <c r="L78" s="24">
        <v>5</v>
      </c>
      <c r="M78" s="43">
        <f>SUM(C78*15,F78*7.5,G78*7.5,H78*7.5,I78*7.5,J78*7.5,K78*100,L78*20)</f>
        <v>4615</v>
      </c>
      <c r="N78" s="13"/>
      <c r="O78" s="16"/>
      <c r="P78" s="15"/>
    </row>
    <row r="79" spans="1:16" ht="12.75" customHeight="1">
      <c r="A79" s="223"/>
      <c r="B79" s="10" t="s">
        <v>21</v>
      </c>
      <c r="C79" s="11">
        <v>449</v>
      </c>
      <c r="D79" s="11"/>
      <c r="E79" s="11">
        <v>49</v>
      </c>
      <c r="F79" s="11">
        <v>84</v>
      </c>
      <c r="G79" s="11">
        <v>2</v>
      </c>
      <c r="H79" s="12">
        <v>78</v>
      </c>
      <c r="I79" s="12"/>
      <c r="J79" s="24">
        <v>94</v>
      </c>
      <c r="K79" s="24">
        <v>8</v>
      </c>
      <c r="L79" s="24">
        <v>9</v>
      </c>
      <c r="M79" s="43">
        <f>SUM(C79*15,F79*7.5,G79*7.5,H79*7.5,I79*7.5,J79*7.5,K79*100,L79*20)</f>
        <v>9650</v>
      </c>
      <c r="N79" s="13"/>
      <c r="O79" s="16"/>
      <c r="P79" s="15"/>
    </row>
    <row r="80" spans="1:16" ht="12.75" customHeight="1">
      <c r="A80" s="223"/>
      <c r="B80" s="10" t="s">
        <v>22</v>
      </c>
      <c r="C80" s="11">
        <v>209</v>
      </c>
      <c r="D80" s="11"/>
      <c r="E80" s="11">
        <v>1</v>
      </c>
      <c r="F80" s="11">
        <v>29</v>
      </c>
      <c r="G80" s="11">
        <v>1</v>
      </c>
      <c r="H80" s="12">
        <v>36</v>
      </c>
      <c r="I80" s="12"/>
      <c r="J80" s="24">
        <v>34</v>
      </c>
      <c r="K80" s="24"/>
      <c r="L80" s="24"/>
      <c r="M80" s="43">
        <f>SUM(C80*15,F80*7.5,G80*7.5,H80*7.5,I80*7.5,J80*7.5,K80*100,L80*20)</f>
        <v>3885</v>
      </c>
      <c r="N80" s="13"/>
      <c r="O80" s="16"/>
      <c r="P80" s="15"/>
    </row>
    <row r="81" spans="1:16" ht="12.75" customHeight="1">
      <c r="A81" s="223"/>
      <c r="B81" s="10" t="s">
        <v>23</v>
      </c>
      <c r="C81" s="11">
        <v>62</v>
      </c>
      <c r="D81" s="11"/>
      <c r="E81" s="11">
        <v>8</v>
      </c>
      <c r="F81" s="11">
        <v>7</v>
      </c>
      <c r="G81" s="11"/>
      <c r="H81" s="12">
        <v>6</v>
      </c>
      <c r="I81" s="12"/>
      <c r="J81" s="24">
        <v>14</v>
      </c>
      <c r="K81" s="24"/>
      <c r="L81" s="24"/>
      <c r="M81" s="43">
        <f>SUM(C81*15,F81*7.5,G81*7.5,H81*7.5,I81*7.5,J81*7.5,K81*100,L81*20)</f>
        <v>1132.5</v>
      </c>
      <c r="N81" s="13"/>
      <c r="O81" s="16"/>
      <c r="P81" s="15"/>
    </row>
    <row r="82" spans="1:16" ht="12.75" customHeight="1">
      <c r="A82" s="223"/>
      <c r="B82" s="17" t="s">
        <v>24</v>
      </c>
      <c r="C82" s="18">
        <f>SUM(C77:C81)</f>
        <v>1110</v>
      </c>
      <c r="D82" s="18"/>
      <c r="E82" s="18">
        <f aca="true" t="shared" si="13" ref="E82:O82">SUM(E77:E81)</f>
        <v>107</v>
      </c>
      <c r="F82" s="18">
        <f t="shared" si="13"/>
        <v>337</v>
      </c>
      <c r="G82" s="18">
        <f t="shared" si="13"/>
        <v>15</v>
      </c>
      <c r="H82" s="18">
        <f t="shared" si="13"/>
        <v>178</v>
      </c>
      <c r="I82" s="18">
        <f t="shared" si="13"/>
        <v>0</v>
      </c>
      <c r="J82" s="18">
        <f t="shared" si="13"/>
        <v>214</v>
      </c>
      <c r="K82" s="18">
        <f t="shared" si="13"/>
        <v>12</v>
      </c>
      <c r="L82" s="18">
        <f t="shared" si="13"/>
        <v>18</v>
      </c>
      <c r="M82" s="44">
        <f t="shared" si="13"/>
        <v>23790</v>
      </c>
      <c r="N82" s="18">
        <f t="shared" si="13"/>
        <v>25</v>
      </c>
      <c r="O82" s="18">
        <f t="shared" si="13"/>
        <v>0</v>
      </c>
      <c r="P82" s="20">
        <f>SUM(M77:M81)-N82+O82</f>
        <v>23765</v>
      </c>
    </row>
    <row r="83" spans="1:16" ht="12.75" customHeight="1">
      <c r="A83" s="223">
        <v>42138</v>
      </c>
      <c r="B83" s="10" t="s">
        <v>19</v>
      </c>
      <c r="C83" s="11">
        <v>260</v>
      </c>
      <c r="D83" s="11"/>
      <c r="E83" s="11">
        <v>1</v>
      </c>
      <c r="F83" s="11">
        <v>71</v>
      </c>
      <c r="G83" s="11">
        <v>1</v>
      </c>
      <c r="H83" s="12">
        <v>27</v>
      </c>
      <c r="I83" s="12"/>
      <c r="J83" s="24">
        <v>51</v>
      </c>
      <c r="K83" s="24"/>
      <c r="L83" s="24">
        <v>1</v>
      </c>
      <c r="M83" s="43">
        <f>SUM(C83*15,F83*7.5,G83*7.5,H83*7.5,I83*7.5,J83*7.5,K83*100,L83*20)</f>
        <v>5045</v>
      </c>
      <c r="N83" s="46"/>
      <c r="P83" s="15"/>
    </row>
    <row r="84" spans="1:16" ht="12.75" customHeight="1">
      <c r="A84" s="223"/>
      <c r="B84" s="10" t="s">
        <v>20</v>
      </c>
      <c r="C84" s="11">
        <v>408</v>
      </c>
      <c r="D84" s="11"/>
      <c r="E84" s="11">
        <v>7</v>
      </c>
      <c r="F84" s="11">
        <v>59</v>
      </c>
      <c r="G84" s="11">
        <v>2</v>
      </c>
      <c r="H84" s="12">
        <v>30</v>
      </c>
      <c r="I84" s="12"/>
      <c r="J84" s="24">
        <v>80</v>
      </c>
      <c r="K84" s="24">
        <v>2</v>
      </c>
      <c r="L84" s="24">
        <v>2</v>
      </c>
      <c r="M84" s="43">
        <f>SUM(C84*15,F84*7.5,G84*7.5,H84*7.5,I84*7.5,J84*7.5,K84*100,L84*20)</f>
        <v>7642.5</v>
      </c>
      <c r="N84" s="13"/>
      <c r="O84" s="16"/>
      <c r="P84" s="15"/>
    </row>
    <row r="85" spans="1:16" ht="12.75" customHeight="1">
      <c r="A85" s="223"/>
      <c r="B85" s="10" t="s">
        <v>21</v>
      </c>
      <c r="C85" s="11">
        <v>203</v>
      </c>
      <c r="D85" s="11"/>
      <c r="E85" s="11">
        <v>4</v>
      </c>
      <c r="F85" s="11">
        <v>32</v>
      </c>
      <c r="G85" s="11">
        <v>4</v>
      </c>
      <c r="H85" s="12">
        <v>42</v>
      </c>
      <c r="I85" s="12">
        <v>5</v>
      </c>
      <c r="J85" s="24">
        <v>75</v>
      </c>
      <c r="K85" s="24"/>
      <c r="L85" s="24"/>
      <c r="M85" s="43">
        <f>SUM(C85*15,F85*7.5,G85*7.5,H85*7.5,I85*7.5,J85*7.5,K85*100,L85*20)</f>
        <v>4230</v>
      </c>
      <c r="N85" s="13"/>
      <c r="O85" s="16"/>
      <c r="P85" s="15"/>
    </row>
    <row r="86" spans="1:16" ht="12.75" customHeight="1">
      <c r="A86" s="223"/>
      <c r="B86" s="10" t="s">
        <v>22</v>
      </c>
      <c r="C86" s="11">
        <v>170</v>
      </c>
      <c r="D86" s="11"/>
      <c r="E86" s="11">
        <v>2</v>
      </c>
      <c r="F86" s="11">
        <v>51</v>
      </c>
      <c r="G86" s="11">
        <v>3</v>
      </c>
      <c r="H86" s="12">
        <v>14</v>
      </c>
      <c r="I86" s="12"/>
      <c r="J86" s="24">
        <v>44</v>
      </c>
      <c r="K86" s="24"/>
      <c r="L86" s="24"/>
      <c r="M86" s="43">
        <f>SUM(C86*15,F86*7.5,G86*7.5,H86*7.5,I86*7.5,J86*7.5,K86*100,L86*20)</f>
        <v>3390</v>
      </c>
      <c r="N86" s="13"/>
      <c r="O86" s="16"/>
      <c r="P86" s="15"/>
    </row>
    <row r="87" spans="1:16" ht="12.75" customHeight="1">
      <c r="A87" s="223"/>
      <c r="B87" s="10" t="s">
        <v>23</v>
      </c>
      <c r="C87" s="11">
        <v>56</v>
      </c>
      <c r="D87" s="11"/>
      <c r="E87" s="11">
        <v>2</v>
      </c>
      <c r="F87" s="11">
        <v>13</v>
      </c>
      <c r="G87" s="11"/>
      <c r="H87" s="12">
        <v>7</v>
      </c>
      <c r="I87" s="12"/>
      <c r="J87" s="24">
        <v>16</v>
      </c>
      <c r="K87" s="24"/>
      <c r="L87" s="24"/>
      <c r="M87" s="43">
        <f>SUM(C87*15,F87*7.5,G87*7.5,H87*7.5,I87*7.5,J87*7.5,K87*100,L87*20)</f>
        <v>1110</v>
      </c>
      <c r="N87" s="13"/>
      <c r="O87" s="16"/>
      <c r="P87" s="15"/>
    </row>
    <row r="88" spans="1:16" ht="12.75" customHeight="1">
      <c r="A88" s="223"/>
      <c r="B88" s="17" t="s">
        <v>24</v>
      </c>
      <c r="C88" s="18">
        <f>SUM(C83:C87)</f>
        <v>1097</v>
      </c>
      <c r="D88" s="18"/>
      <c r="E88" s="18">
        <f aca="true" t="shared" si="14" ref="E88:O88">SUM(E83:E87)</f>
        <v>16</v>
      </c>
      <c r="F88" s="18">
        <f t="shared" si="14"/>
        <v>226</v>
      </c>
      <c r="G88" s="18">
        <f t="shared" si="14"/>
        <v>10</v>
      </c>
      <c r="H88" s="18">
        <f t="shared" si="14"/>
        <v>120</v>
      </c>
      <c r="I88" s="18">
        <f t="shared" si="14"/>
        <v>5</v>
      </c>
      <c r="J88" s="18">
        <f t="shared" si="14"/>
        <v>266</v>
      </c>
      <c r="K88" s="18">
        <f t="shared" si="14"/>
        <v>2</v>
      </c>
      <c r="L88" s="18">
        <f t="shared" si="14"/>
        <v>3</v>
      </c>
      <c r="M88" s="44">
        <f t="shared" si="14"/>
        <v>21417.5</v>
      </c>
      <c r="N88" s="18">
        <f t="shared" si="14"/>
        <v>0</v>
      </c>
      <c r="O88" s="18">
        <f t="shared" si="14"/>
        <v>0</v>
      </c>
      <c r="P88" s="20">
        <f>SUM(M83:M87)-N88+O88</f>
        <v>21417.5</v>
      </c>
    </row>
    <row r="89" spans="1:16" ht="12.75" customHeight="1">
      <c r="A89" s="224" t="s">
        <v>25</v>
      </c>
      <c r="B89" s="224">
        <v>920</v>
      </c>
      <c r="C89" s="21">
        <f>SUM(C52,C58,C64,C70,C76,C82,C88)</f>
        <v>4231</v>
      </c>
      <c r="D89" s="21"/>
      <c r="E89" s="21">
        <f aca="true" t="shared" si="15" ref="E89:P89">SUM(E52,E58,E64,E70,E76,E82,E88)</f>
        <v>347</v>
      </c>
      <c r="F89" s="21">
        <f t="shared" si="15"/>
        <v>867</v>
      </c>
      <c r="G89" s="21">
        <f t="shared" si="15"/>
        <v>42</v>
      </c>
      <c r="H89" s="21">
        <f t="shared" si="15"/>
        <v>426</v>
      </c>
      <c r="I89" s="21">
        <f t="shared" si="15"/>
        <v>5</v>
      </c>
      <c r="J89" s="21">
        <f t="shared" si="15"/>
        <v>808</v>
      </c>
      <c r="K89" s="21">
        <f t="shared" si="15"/>
        <v>26</v>
      </c>
      <c r="L89" s="21">
        <f t="shared" si="15"/>
        <v>32</v>
      </c>
      <c r="M89" s="21">
        <f t="shared" si="15"/>
        <v>82815</v>
      </c>
      <c r="N89" s="21">
        <f t="shared" si="15"/>
        <v>40</v>
      </c>
      <c r="O89" s="21">
        <f t="shared" si="15"/>
        <v>3</v>
      </c>
      <c r="P89" s="21">
        <f t="shared" si="15"/>
        <v>82778</v>
      </c>
    </row>
    <row r="90" spans="1:16" ht="12.75" customHeight="1">
      <c r="A90" s="223">
        <v>42139</v>
      </c>
      <c r="B90" s="10" t="s">
        <v>19</v>
      </c>
      <c r="C90" s="11">
        <v>83</v>
      </c>
      <c r="D90" s="11"/>
      <c r="E90" s="11">
        <v>11</v>
      </c>
      <c r="F90" s="11">
        <v>10</v>
      </c>
      <c r="G90" s="11"/>
      <c r="H90" s="12">
        <v>9</v>
      </c>
      <c r="I90" s="12"/>
      <c r="J90" s="24">
        <v>12</v>
      </c>
      <c r="K90" s="24"/>
      <c r="L90" s="24"/>
      <c r="M90" s="43">
        <f>SUM(C90*15,F90*7.5,G90*7.5,H90*7.5,I90*7.5,J90*7.5,K90*100,L90*20)</f>
        <v>1477.5</v>
      </c>
      <c r="N90" s="13"/>
      <c r="P90" s="15"/>
    </row>
    <row r="91" spans="1:16" ht="12.75" customHeight="1">
      <c r="A91" s="223"/>
      <c r="B91" s="10" t="s">
        <v>20</v>
      </c>
      <c r="C91" s="11">
        <v>165</v>
      </c>
      <c r="D91" s="11"/>
      <c r="E91" s="11">
        <v>2</v>
      </c>
      <c r="F91" s="11">
        <v>8</v>
      </c>
      <c r="G91" s="11"/>
      <c r="H91" s="12">
        <v>9</v>
      </c>
      <c r="I91" s="12"/>
      <c r="J91" s="24">
        <v>19</v>
      </c>
      <c r="K91" s="24"/>
      <c r="L91" s="24"/>
      <c r="M91" s="43">
        <f>SUM(C91*15,F91*7.5,G91*7.5,H91*7.5,I91*7.5,J91*7.5,K91*100,L91*20)</f>
        <v>2745</v>
      </c>
      <c r="N91"/>
      <c r="O91" s="16"/>
      <c r="P91" s="15"/>
    </row>
    <row r="92" spans="1:16" ht="12.75" customHeight="1">
      <c r="A92" s="223"/>
      <c r="B92" s="10" t="s">
        <v>21</v>
      </c>
      <c r="C92" s="11">
        <v>82</v>
      </c>
      <c r="D92" s="11"/>
      <c r="E92" s="11">
        <v>7</v>
      </c>
      <c r="F92" s="11">
        <v>13</v>
      </c>
      <c r="G92" s="11">
        <v>2</v>
      </c>
      <c r="H92" s="12">
        <v>1</v>
      </c>
      <c r="I92" s="12"/>
      <c r="J92" s="24">
        <v>9</v>
      </c>
      <c r="K92" s="24"/>
      <c r="L92" s="24"/>
      <c r="M92" s="43">
        <f>SUM(C92*15,F92*7.5,G92*7.5,H92*7.5,I92*7.5,J92*7.5,K92*100,L92*20)</f>
        <v>1417.5</v>
      </c>
      <c r="N92" s="13"/>
      <c r="O92" s="16"/>
      <c r="P92" s="15"/>
    </row>
    <row r="93" spans="1:16" ht="12.75" customHeight="1">
      <c r="A93" s="223"/>
      <c r="B93" s="10" t="s">
        <v>22</v>
      </c>
      <c r="C93" s="11">
        <v>46</v>
      </c>
      <c r="D93" s="11"/>
      <c r="E93" s="11">
        <v>10</v>
      </c>
      <c r="F93" s="11">
        <v>7</v>
      </c>
      <c r="G93" s="11"/>
      <c r="H93" s="12">
        <v>5</v>
      </c>
      <c r="I93" s="12"/>
      <c r="J93" s="24">
        <v>5</v>
      </c>
      <c r="K93" s="24"/>
      <c r="L93" s="24"/>
      <c r="M93" s="43">
        <f>SUM(C93*15,F93*7.5,G93*7.5,H93*7.5,I93*7.5,J93*7.5,K93*100,L93*20)</f>
        <v>817.5</v>
      </c>
      <c r="N93" s="13"/>
      <c r="O93" s="16"/>
      <c r="P93" s="15"/>
    </row>
    <row r="94" spans="1:16" ht="12.75" customHeight="1">
      <c r="A94" s="223"/>
      <c r="B94" s="10" t="s">
        <v>23</v>
      </c>
      <c r="C94" s="11">
        <v>15</v>
      </c>
      <c r="D94" s="11"/>
      <c r="E94" s="11">
        <v>21</v>
      </c>
      <c r="F94" s="11">
        <v>2</v>
      </c>
      <c r="G94" s="11"/>
      <c r="H94" s="12"/>
      <c r="I94" s="12"/>
      <c r="J94" s="24">
        <v>1</v>
      </c>
      <c r="K94" s="24"/>
      <c r="L94" s="24"/>
      <c r="M94" s="43">
        <f>SUM(C94*15,F94*7.5,G94*7.5,H94*7.5,I94*7.5,J94*7.5,K94*100,L94*20)</f>
        <v>247.5</v>
      </c>
      <c r="N94" s="13"/>
      <c r="O94" s="16"/>
      <c r="P94" s="15"/>
    </row>
    <row r="95" spans="1:16" ht="12.75" customHeight="1">
      <c r="A95" s="223"/>
      <c r="B95" s="17" t="s">
        <v>24</v>
      </c>
      <c r="C95" s="18">
        <f>SUM(C90:C94)</f>
        <v>391</v>
      </c>
      <c r="D95" s="18"/>
      <c r="E95" s="18">
        <f aca="true" t="shared" si="16" ref="E95:O95">SUM(E90:E94)</f>
        <v>51</v>
      </c>
      <c r="F95" s="18">
        <f t="shared" si="16"/>
        <v>40</v>
      </c>
      <c r="G95" s="18">
        <f t="shared" si="16"/>
        <v>2</v>
      </c>
      <c r="H95" s="18">
        <f t="shared" si="16"/>
        <v>24</v>
      </c>
      <c r="I95" s="18">
        <f t="shared" si="16"/>
        <v>0</v>
      </c>
      <c r="J95" s="18">
        <f t="shared" si="16"/>
        <v>46</v>
      </c>
      <c r="K95" s="18">
        <f t="shared" si="16"/>
        <v>0</v>
      </c>
      <c r="L95" s="18">
        <f t="shared" si="16"/>
        <v>0</v>
      </c>
      <c r="M95" s="44">
        <f t="shared" si="16"/>
        <v>6705</v>
      </c>
      <c r="N95" s="18">
        <f t="shared" si="16"/>
        <v>0</v>
      </c>
      <c r="O95" s="18">
        <f t="shared" si="16"/>
        <v>0</v>
      </c>
      <c r="P95" s="20">
        <f>SUM(M90:M94)-N95+O95</f>
        <v>6705</v>
      </c>
    </row>
    <row r="96" spans="1:16" ht="12.75" customHeight="1">
      <c r="A96" s="223">
        <v>42140</v>
      </c>
      <c r="B96" s="10" t="s">
        <v>19</v>
      </c>
      <c r="C96" s="11">
        <v>76</v>
      </c>
      <c r="D96" s="11"/>
      <c r="E96" s="11">
        <v>12</v>
      </c>
      <c r="F96" s="11">
        <v>8</v>
      </c>
      <c r="G96" s="11"/>
      <c r="H96" s="12">
        <v>2</v>
      </c>
      <c r="I96" s="12"/>
      <c r="J96" s="24">
        <v>9</v>
      </c>
      <c r="K96" s="24"/>
      <c r="L96" s="24"/>
      <c r="M96" s="43">
        <f>SUM(C96*15,F96*7.5,G96*7.5,H96*7.5,I96*7.5,J96*7.5,K96*100,L96*20)</f>
        <v>1282.5</v>
      </c>
      <c r="N96" s="46"/>
      <c r="P96" s="15"/>
    </row>
    <row r="97" spans="1:17" ht="12.75" customHeight="1">
      <c r="A97" s="223"/>
      <c r="B97" s="10" t="s">
        <v>20</v>
      </c>
      <c r="C97" s="11">
        <v>149</v>
      </c>
      <c r="D97" s="11"/>
      <c r="E97" s="11">
        <v>7</v>
      </c>
      <c r="F97" s="11">
        <v>16</v>
      </c>
      <c r="G97" s="11">
        <v>4</v>
      </c>
      <c r="H97" s="12">
        <v>41</v>
      </c>
      <c r="I97" s="12"/>
      <c r="J97" s="24">
        <v>39</v>
      </c>
      <c r="K97" s="24">
        <v>2</v>
      </c>
      <c r="L97" s="24">
        <v>3</v>
      </c>
      <c r="M97" s="43">
        <f>SUM(C97*15,F97*7.5,G97*7.5,H97*7.5,I97*7.5,J97*7.5,K97*100,L97*20)</f>
        <v>3245</v>
      </c>
      <c r="N97" s="43"/>
      <c r="O97" s="16"/>
      <c r="P97" s="15"/>
      <c r="Q97" s="69"/>
    </row>
    <row r="98" spans="1:17" ht="12.75" customHeight="1">
      <c r="A98" s="223"/>
      <c r="B98" s="10" t="s">
        <v>21</v>
      </c>
      <c r="C98" s="11">
        <v>122</v>
      </c>
      <c r="D98" s="11"/>
      <c r="E98" s="11">
        <v>6</v>
      </c>
      <c r="F98" s="11">
        <v>89</v>
      </c>
      <c r="G98" s="11">
        <v>1</v>
      </c>
      <c r="H98" s="12">
        <v>7</v>
      </c>
      <c r="I98" s="12"/>
      <c r="J98" s="24">
        <v>25</v>
      </c>
      <c r="K98" s="24"/>
      <c r="L98" s="24"/>
      <c r="M98" s="43">
        <f>SUM(C98*15,F98*7.5,G98*7.5,H98*7.5,I98*7.5,J98*7.5,K98*100,L98*20)</f>
        <v>2745</v>
      </c>
      <c r="N98" s="13"/>
      <c r="O98" s="16"/>
      <c r="P98" s="15"/>
      <c r="Q98" s="35"/>
    </row>
    <row r="99" spans="1:17" ht="12.75" customHeight="1">
      <c r="A99" s="223"/>
      <c r="B99" s="10" t="s">
        <v>22</v>
      </c>
      <c r="C99" s="11">
        <v>44</v>
      </c>
      <c r="D99" s="11"/>
      <c r="E99" s="11">
        <v>12</v>
      </c>
      <c r="F99" s="11">
        <v>17</v>
      </c>
      <c r="G99" s="11"/>
      <c r="H99" s="12">
        <v>3</v>
      </c>
      <c r="I99" s="12"/>
      <c r="J99" s="24">
        <v>12</v>
      </c>
      <c r="K99" s="24"/>
      <c r="L99" s="24"/>
      <c r="M99" s="43">
        <f>SUM(C99*15,F99*7.5,G99*7.5,H99*7.5,I99*7.5,J99*7.5,K99*100,L99*20)</f>
        <v>900</v>
      </c>
      <c r="N99" s="13"/>
      <c r="O99" s="16"/>
      <c r="P99" s="15"/>
      <c r="Q99" s="69"/>
    </row>
    <row r="100" spans="1:16" ht="12.75" customHeight="1">
      <c r="A100" s="223"/>
      <c r="B100" s="10" t="s">
        <v>23</v>
      </c>
      <c r="C100" s="11">
        <v>17</v>
      </c>
      <c r="D100" s="11"/>
      <c r="E100" s="11">
        <v>33</v>
      </c>
      <c r="F100" s="11">
        <v>3</v>
      </c>
      <c r="G100" s="11"/>
      <c r="H100" s="12">
        <v>3</v>
      </c>
      <c r="I100" s="12"/>
      <c r="J100" s="24">
        <v>4</v>
      </c>
      <c r="K100" s="24"/>
      <c r="L100" s="24"/>
      <c r="M100" s="43">
        <f>SUM(C100*15,F100*7.5,G100*7.5,H100*7.5,I100*7.5,J100*7.5,K100*100,L100*20)</f>
        <v>330</v>
      </c>
      <c r="N100" s="13"/>
      <c r="O100" s="16"/>
      <c r="P100" s="15"/>
    </row>
    <row r="101" spans="1:16" ht="12.75" customHeight="1">
      <c r="A101" s="223"/>
      <c r="B101" s="17" t="s">
        <v>24</v>
      </c>
      <c r="C101" s="18">
        <f>SUM(C96:C100)</f>
        <v>408</v>
      </c>
      <c r="D101" s="18"/>
      <c r="E101" s="18">
        <f aca="true" t="shared" si="17" ref="E101:O101">SUM(E96:E100)</f>
        <v>70</v>
      </c>
      <c r="F101" s="18">
        <f t="shared" si="17"/>
        <v>133</v>
      </c>
      <c r="G101" s="18">
        <f t="shared" si="17"/>
        <v>5</v>
      </c>
      <c r="H101" s="18">
        <f t="shared" si="17"/>
        <v>56</v>
      </c>
      <c r="I101" s="18">
        <f t="shared" si="17"/>
        <v>0</v>
      </c>
      <c r="J101" s="18">
        <f t="shared" si="17"/>
        <v>89</v>
      </c>
      <c r="K101" s="18">
        <f t="shared" si="17"/>
        <v>2</v>
      </c>
      <c r="L101" s="18">
        <f t="shared" si="17"/>
        <v>3</v>
      </c>
      <c r="M101" s="44">
        <f t="shared" si="17"/>
        <v>8502.5</v>
      </c>
      <c r="N101" s="18">
        <f t="shared" si="17"/>
        <v>0</v>
      </c>
      <c r="O101" s="18">
        <f t="shared" si="17"/>
        <v>0</v>
      </c>
      <c r="P101" s="20">
        <f>SUM(M96:M100)-N101+O101</f>
        <v>8502.5</v>
      </c>
    </row>
    <row r="102" spans="1:20" ht="12.75" customHeight="1">
      <c r="A102" s="223">
        <v>42141</v>
      </c>
      <c r="B102" s="10" t="s">
        <v>19</v>
      </c>
      <c r="C102" s="11">
        <v>116</v>
      </c>
      <c r="D102" s="11"/>
      <c r="E102" s="11">
        <v>151</v>
      </c>
      <c r="F102" s="11">
        <v>21</v>
      </c>
      <c r="G102" s="11"/>
      <c r="H102" s="12">
        <v>5</v>
      </c>
      <c r="I102" s="12"/>
      <c r="J102" s="24">
        <v>20</v>
      </c>
      <c r="K102" s="24"/>
      <c r="L102" s="24"/>
      <c r="M102" s="43">
        <f>SUM(C102*15,F102*7.5,G102*7.5,H102*7.5,I102*7.5,J102*7.5,K102*100,L102*20)</f>
        <v>2085</v>
      </c>
      <c r="N102" s="46"/>
      <c r="P102" s="15"/>
      <c r="Q102" s="69"/>
      <c r="R102" s="69"/>
      <c r="S102" s="69"/>
      <c r="T102" s="69"/>
    </row>
    <row r="103" spans="1:20" ht="12.75" customHeight="1">
      <c r="A103" s="223"/>
      <c r="B103" s="10" t="s">
        <v>20</v>
      </c>
      <c r="C103" s="11">
        <v>252</v>
      </c>
      <c r="D103" s="11"/>
      <c r="E103" s="11">
        <v>32</v>
      </c>
      <c r="F103" s="11">
        <v>70</v>
      </c>
      <c r="G103" s="11">
        <v>1</v>
      </c>
      <c r="H103" s="12">
        <v>10</v>
      </c>
      <c r="I103" s="12"/>
      <c r="J103" s="24">
        <v>38</v>
      </c>
      <c r="K103" s="24">
        <v>1</v>
      </c>
      <c r="L103" s="24">
        <v>2</v>
      </c>
      <c r="M103" s="43">
        <f>SUM(C103*15,F103*7.5,G103*7.5,H103*7.5,I103*7.5,J103*7.5,K103*100,L103*20)</f>
        <v>4812.5</v>
      </c>
      <c r="N103" s="13"/>
      <c r="O103" s="16"/>
      <c r="P103" s="15"/>
      <c r="Q103" s="70"/>
      <c r="R103" s="71"/>
      <c r="S103" s="72"/>
      <c r="T103" s="69"/>
    </row>
    <row r="104" spans="1:20" ht="12.75" customHeight="1">
      <c r="A104" s="223"/>
      <c r="B104" s="10" t="s">
        <v>21</v>
      </c>
      <c r="C104" s="11">
        <v>0</v>
      </c>
      <c r="D104" s="11"/>
      <c r="E104" s="11">
        <v>0</v>
      </c>
      <c r="F104" s="11">
        <v>0</v>
      </c>
      <c r="G104" s="11"/>
      <c r="H104" s="12">
        <v>0</v>
      </c>
      <c r="I104" s="12"/>
      <c r="J104" s="24">
        <v>0</v>
      </c>
      <c r="K104" s="24"/>
      <c r="L104" s="24"/>
      <c r="M104" s="43">
        <f>SUM(C104*15,F104*7.5,G104*7.5,H104*7.5,I104*7.5,J104*7.5,K104*100,L104*20)</f>
        <v>0</v>
      </c>
      <c r="N104" s="13"/>
      <c r="O104" s="16"/>
      <c r="P104" s="15"/>
      <c r="Q104" s="55"/>
      <c r="R104" s="73"/>
      <c r="S104" s="73"/>
      <c r="T104" s="69"/>
    </row>
    <row r="105" spans="1:20" ht="12.75" customHeight="1">
      <c r="A105" s="223"/>
      <c r="B105" s="10" t="s">
        <v>22</v>
      </c>
      <c r="C105" s="11">
        <v>97</v>
      </c>
      <c r="D105" s="11"/>
      <c r="E105" s="11">
        <v>19</v>
      </c>
      <c r="F105" s="11">
        <v>16</v>
      </c>
      <c r="G105" s="11"/>
      <c r="H105" s="12">
        <v>1</v>
      </c>
      <c r="I105" s="12"/>
      <c r="J105" s="24">
        <v>10</v>
      </c>
      <c r="K105" s="24"/>
      <c r="L105" s="24"/>
      <c r="M105" s="43">
        <f>SUM(C105*15,F105*7.5,G105*7.5,H105*7.5,I105*7.5,J105*7.5,K105*100,L105*20)</f>
        <v>1657.5</v>
      </c>
      <c r="N105" s="13"/>
      <c r="O105" s="16"/>
      <c r="P105" s="15"/>
      <c r="Q105" s="55"/>
      <c r="R105" s="73"/>
      <c r="S105" s="73"/>
      <c r="T105" s="69"/>
    </row>
    <row r="106" spans="1:20" ht="12.75" customHeight="1">
      <c r="A106" s="223"/>
      <c r="B106" s="10" t="s">
        <v>23</v>
      </c>
      <c r="C106" s="11">
        <v>27</v>
      </c>
      <c r="D106" s="11"/>
      <c r="E106" s="11">
        <v>0</v>
      </c>
      <c r="F106" s="11">
        <v>6</v>
      </c>
      <c r="G106" s="11"/>
      <c r="H106" s="12">
        <v>3</v>
      </c>
      <c r="I106" s="12"/>
      <c r="J106" s="24">
        <v>7</v>
      </c>
      <c r="K106" s="24"/>
      <c r="L106" s="24"/>
      <c r="M106" s="43">
        <f>SUM(C106*15,F106*7.5,G106*7.5,H106*7.5,I106*7.5,J106*7.5,K106*100,L106*20)</f>
        <v>525</v>
      </c>
      <c r="N106" s="13"/>
      <c r="O106" s="16"/>
      <c r="P106" s="15"/>
      <c r="Q106" s="74"/>
      <c r="R106" s="75"/>
      <c r="S106" s="75"/>
      <c r="T106" s="69"/>
    </row>
    <row r="107" spans="1:16" ht="12.75" customHeight="1">
      <c r="A107" s="223"/>
      <c r="B107" s="17" t="s">
        <v>24</v>
      </c>
      <c r="C107" s="18">
        <f>SUM(C102:C106)</f>
        <v>492</v>
      </c>
      <c r="D107" s="18"/>
      <c r="E107" s="18">
        <f aca="true" t="shared" si="18" ref="E107:O107">SUM(E102:E106)</f>
        <v>202</v>
      </c>
      <c r="F107" s="18">
        <f t="shared" si="18"/>
        <v>113</v>
      </c>
      <c r="G107" s="18">
        <f t="shared" si="18"/>
        <v>1</v>
      </c>
      <c r="H107" s="18">
        <f t="shared" si="18"/>
        <v>19</v>
      </c>
      <c r="I107" s="18">
        <f t="shared" si="18"/>
        <v>0</v>
      </c>
      <c r="J107" s="18">
        <f t="shared" si="18"/>
        <v>75</v>
      </c>
      <c r="K107" s="18">
        <f t="shared" si="18"/>
        <v>1</v>
      </c>
      <c r="L107" s="18">
        <f t="shared" si="18"/>
        <v>2</v>
      </c>
      <c r="M107" s="44">
        <f t="shared" si="18"/>
        <v>9080</v>
      </c>
      <c r="N107" s="18">
        <f t="shared" si="18"/>
        <v>0</v>
      </c>
      <c r="O107" s="18">
        <f t="shared" si="18"/>
        <v>0</v>
      </c>
      <c r="P107" s="20">
        <f>SUM(M102:M106)-N107+O107</f>
        <v>9080</v>
      </c>
    </row>
    <row r="108" spans="1:16" ht="12.75" customHeight="1">
      <c r="A108" s="223">
        <v>42142</v>
      </c>
      <c r="B108" s="10" t="s">
        <v>19</v>
      </c>
      <c r="C108" s="11">
        <v>106</v>
      </c>
      <c r="D108" s="11"/>
      <c r="E108" s="11">
        <v>5</v>
      </c>
      <c r="F108" s="11">
        <v>17</v>
      </c>
      <c r="G108" s="11"/>
      <c r="H108" s="12">
        <v>6</v>
      </c>
      <c r="I108" s="12"/>
      <c r="J108" s="24">
        <v>16</v>
      </c>
      <c r="K108" s="24"/>
      <c r="L108" s="24"/>
      <c r="M108" s="43">
        <f>SUM(C108*15,F108*7.5,G108*7.5,H108*7.5,I108*7.5,J108*7.5,K108*100,L108*20)</f>
        <v>1882.5</v>
      </c>
      <c r="N108" s="46"/>
      <c r="P108" s="15"/>
    </row>
    <row r="109" spans="1:16" ht="12.75" customHeight="1">
      <c r="A109" s="223"/>
      <c r="B109" s="10" t="s">
        <v>20</v>
      </c>
      <c r="C109" s="11">
        <v>179</v>
      </c>
      <c r="D109" s="11"/>
      <c r="E109" s="11">
        <v>13</v>
      </c>
      <c r="F109" s="11">
        <v>157</v>
      </c>
      <c r="G109" s="11">
        <v>5</v>
      </c>
      <c r="H109" s="12">
        <v>12</v>
      </c>
      <c r="I109" s="12"/>
      <c r="J109" s="24">
        <v>37</v>
      </c>
      <c r="K109" s="24">
        <v>1</v>
      </c>
      <c r="L109" s="24">
        <v>1</v>
      </c>
      <c r="M109" s="43">
        <f>SUM(C109*15,F109*7.5,G109*7.5,H109*7.5,I109*7.5,J109*7.5,K109*100,L109*20)</f>
        <v>4387.5</v>
      </c>
      <c r="N109" s="13"/>
      <c r="O109" s="16"/>
      <c r="P109" s="15"/>
    </row>
    <row r="110" spans="1:16" ht="12.75" customHeight="1">
      <c r="A110" s="223"/>
      <c r="B110" s="10" t="s">
        <v>21</v>
      </c>
      <c r="C110" s="11">
        <v>0</v>
      </c>
      <c r="D110" s="11"/>
      <c r="E110" s="11">
        <v>0</v>
      </c>
      <c r="F110" s="11">
        <v>0</v>
      </c>
      <c r="G110" s="11">
        <v>0</v>
      </c>
      <c r="H110" s="12"/>
      <c r="I110" s="12"/>
      <c r="J110" s="24">
        <v>0</v>
      </c>
      <c r="K110" s="24"/>
      <c r="L110" s="24"/>
      <c r="M110" s="43">
        <f>SUM(C110*15,F110*7.5,G110*7.5,H110*7.5,I110*7.5,J110*7.5,K110*100,L110*20)</f>
        <v>0</v>
      </c>
      <c r="N110" s="13"/>
      <c r="O110" s="16"/>
      <c r="P110" s="15"/>
    </row>
    <row r="111" spans="1:16" ht="12.75" customHeight="1">
      <c r="A111" s="223"/>
      <c r="B111" s="10" t="s">
        <v>22</v>
      </c>
      <c r="C111" s="11">
        <v>110</v>
      </c>
      <c r="D111" s="11"/>
      <c r="E111" s="11">
        <v>19</v>
      </c>
      <c r="F111" s="11">
        <v>25</v>
      </c>
      <c r="G111" s="11"/>
      <c r="H111" s="12">
        <v>8</v>
      </c>
      <c r="I111" s="12"/>
      <c r="J111" s="24">
        <v>11</v>
      </c>
      <c r="K111" s="24"/>
      <c r="L111" s="24"/>
      <c r="M111" s="43">
        <f>SUM(C111*15,F111*7.5,G111*7.5,H111*7.5,I111*7.5,J111*7.5,K111*100,L111*20)</f>
        <v>1980</v>
      </c>
      <c r="N111" s="13"/>
      <c r="O111" s="16">
        <v>5</v>
      </c>
      <c r="P111" s="15"/>
    </row>
    <row r="112" spans="1:16" ht="12.75" customHeight="1">
      <c r="A112" s="223"/>
      <c r="B112" s="10" t="s">
        <v>23</v>
      </c>
      <c r="C112" s="11">
        <v>27</v>
      </c>
      <c r="D112" s="11"/>
      <c r="E112" s="11">
        <v>32</v>
      </c>
      <c r="F112" s="11">
        <v>4</v>
      </c>
      <c r="G112" s="11">
        <v>1</v>
      </c>
      <c r="H112" s="12"/>
      <c r="I112" s="12"/>
      <c r="J112" s="24">
        <v>7</v>
      </c>
      <c r="K112" s="24"/>
      <c r="L112" s="24"/>
      <c r="M112" s="43">
        <f>SUM(C112*15,F112*7.5,G112*7.5,H112*7.5,I112*7.5,J112*7.5,K112*100,L112*20)</f>
        <v>495</v>
      </c>
      <c r="N112" s="13"/>
      <c r="O112" s="16"/>
      <c r="P112" s="15"/>
    </row>
    <row r="113" spans="1:16" ht="12.75" customHeight="1">
      <c r="A113" s="223"/>
      <c r="B113" s="17" t="s">
        <v>24</v>
      </c>
      <c r="C113" s="18">
        <f>SUM(C108:C112)</f>
        <v>422</v>
      </c>
      <c r="D113" s="18"/>
      <c r="E113" s="18">
        <f aca="true" t="shared" si="19" ref="E113:O113">SUM(E108:E112)</f>
        <v>69</v>
      </c>
      <c r="F113" s="18">
        <f t="shared" si="19"/>
        <v>203</v>
      </c>
      <c r="G113" s="18">
        <f t="shared" si="19"/>
        <v>6</v>
      </c>
      <c r="H113" s="18">
        <f t="shared" si="19"/>
        <v>26</v>
      </c>
      <c r="I113" s="18">
        <f t="shared" si="19"/>
        <v>0</v>
      </c>
      <c r="J113" s="18">
        <f t="shared" si="19"/>
        <v>71</v>
      </c>
      <c r="K113" s="18">
        <f t="shared" si="19"/>
        <v>1</v>
      </c>
      <c r="L113" s="18">
        <f t="shared" si="19"/>
        <v>1</v>
      </c>
      <c r="M113" s="44">
        <f t="shared" si="19"/>
        <v>8745</v>
      </c>
      <c r="N113" s="18">
        <f t="shared" si="19"/>
        <v>0</v>
      </c>
      <c r="O113" s="18">
        <f t="shared" si="19"/>
        <v>5</v>
      </c>
      <c r="P113" s="20">
        <f>SUM(M108:M112)-N113+O113</f>
        <v>8750</v>
      </c>
    </row>
    <row r="114" spans="1:16" ht="12.75" customHeight="1">
      <c r="A114" s="223">
        <v>42143</v>
      </c>
      <c r="B114" s="10" t="s">
        <v>19</v>
      </c>
      <c r="C114" s="11"/>
      <c r="D114" s="11"/>
      <c r="E114" s="11"/>
      <c r="F114" s="11"/>
      <c r="G114" s="11"/>
      <c r="H114" s="12"/>
      <c r="I114" s="12"/>
      <c r="J114" s="24"/>
      <c r="K114" s="24"/>
      <c r="L114" s="24"/>
      <c r="M114" s="43">
        <f>SUM(C114*15,F114*7.5,G114*7.5,H114*7.5,I114*7.5,J114*7.5,K114*100,L114*20)</f>
        <v>0</v>
      </c>
      <c r="N114" s="13"/>
      <c r="P114" s="15"/>
    </row>
    <row r="115" spans="1:16" ht="12.75" customHeight="1">
      <c r="A115" s="223"/>
      <c r="B115" s="10" t="s">
        <v>20</v>
      </c>
      <c r="C115" s="11"/>
      <c r="D115" s="11"/>
      <c r="E115" s="11"/>
      <c r="F115" s="11"/>
      <c r="G115" s="11"/>
      <c r="H115" s="12"/>
      <c r="I115" s="12"/>
      <c r="J115" s="24"/>
      <c r="K115" s="24"/>
      <c r="L115" s="24"/>
      <c r="M115" s="43">
        <f>SUM(C115*15,F115*7.5,G115*7.5,H115*7.5,I115*7.5,J115*7.5,K115*100,L115*20)</f>
        <v>0</v>
      </c>
      <c r="N115"/>
      <c r="O115" s="16"/>
      <c r="P115" s="15"/>
    </row>
    <row r="116" spans="1:16" ht="12.75" customHeight="1">
      <c r="A116" s="223"/>
      <c r="B116" s="10" t="s">
        <v>21</v>
      </c>
      <c r="C116" s="11">
        <v>91</v>
      </c>
      <c r="D116" s="11"/>
      <c r="E116" s="11">
        <v>8</v>
      </c>
      <c r="F116" s="11">
        <v>12</v>
      </c>
      <c r="G116" s="11"/>
      <c r="H116" s="12">
        <v>8</v>
      </c>
      <c r="I116" s="12"/>
      <c r="J116" s="24">
        <v>7</v>
      </c>
      <c r="K116" s="24"/>
      <c r="L116" s="24"/>
      <c r="M116" s="43">
        <f>SUM(C116*15,F116*7.5,G116*7.5,H116*7.5,I116*7.5,J116*7.5,K116*100,L116*20)</f>
        <v>1567.5</v>
      </c>
      <c r="N116" s="13"/>
      <c r="O116" s="16"/>
      <c r="P116" s="15"/>
    </row>
    <row r="117" spans="1:16" ht="12.75" customHeight="1">
      <c r="A117" s="223"/>
      <c r="B117" s="10" t="s">
        <v>22</v>
      </c>
      <c r="C117" s="11">
        <v>11</v>
      </c>
      <c r="D117" s="11"/>
      <c r="E117" s="11">
        <v>1</v>
      </c>
      <c r="F117" s="11">
        <v>3</v>
      </c>
      <c r="G117" s="11"/>
      <c r="H117" s="12">
        <v>3</v>
      </c>
      <c r="I117" s="12"/>
      <c r="J117" s="24"/>
      <c r="K117" s="24"/>
      <c r="L117" s="24"/>
      <c r="M117" s="43">
        <f>SUM(C117*15,F117*7.5,G117*7.5,H117*7.5,I117*7.5,J117*7.5,K117*100,L117*20)</f>
        <v>210</v>
      </c>
      <c r="N117" s="13"/>
      <c r="O117" s="16"/>
      <c r="P117" s="15"/>
    </row>
    <row r="118" spans="1:16" ht="12.75" customHeight="1">
      <c r="A118" s="223"/>
      <c r="B118" s="10" t="s">
        <v>23</v>
      </c>
      <c r="C118" s="11"/>
      <c r="D118" s="11"/>
      <c r="E118" s="11"/>
      <c r="F118" s="11"/>
      <c r="G118" s="11"/>
      <c r="H118" s="12"/>
      <c r="I118" s="12"/>
      <c r="J118" s="24"/>
      <c r="K118" s="24"/>
      <c r="L118" s="24"/>
      <c r="M118" s="43">
        <f>SUM(C118*15,F118*7.5,G118*7.5,H118*7.5,I118*7.5,J118*7.5,K118*100,L118*20)</f>
        <v>0</v>
      </c>
      <c r="N118" s="13"/>
      <c r="O118" s="16"/>
      <c r="P118" s="15"/>
    </row>
    <row r="119" spans="1:16" ht="12.75" customHeight="1">
      <c r="A119" s="223"/>
      <c r="B119" s="17" t="s">
        <v>24</v>
      </c>
      <c r="C119" s="18">
        <f>SUM(C114:C118)</f>
        <v>102</v>
      </c>
      <c r="D119" s="18"/>
      <c r="E119" s="18">
        <f aca="true" t="shared" si="20" ref="E119:O119">SUM(E114:E118)</f>
        <v>9</v>
      </c>
      <c r="F119" s="18">
        <f t="shared" si="20"/>
        <v>15</v>
      </c>
      <c r="G119" s="18">
        <f t="shared" si="20"/>
        <v>0</v>
      </c>
      <c r="H119" s="18">
        <f t="shared" si="20"/>
        <v>11</v>
      </c>
      <c r="I119" s="18">
        <f t="shared" si="20"/>
        <v>0</v>
      </c>
      <c r="J119" s="18">
        <f t="shared" si="20"/>
        <v>7</v>
      </c>
      <c r="K119" s="18">
        <f t="shared" si="20"/>
        <v>0</v>
      </c>
      <c r="L119" s="18">
        <f t="shared" si="20"/>
        <v>0</v>
      </c>
      <c r="M119" s="44">
        <f t="shared" si="20"/>
        <v>1777.5</v>
      </c>
      <c r="N119" s="18">
        <f t="shared" si="20"/>
        <v>0</v>
      </c>
      <c r="O119" s="18">
        <f t="shared" si="20"/>
        <v>0</v>
      </c>
      <c r="P119" s="20">
        <f>SUM(M114:M118)-N119+O119</f>
        <v>1777.5</v>
      </c>
    </row>
    <row r="120" spans="1:16" ht="12.75" customHeight="1">
      <c r="A120" s="223">
        <v>42144</v>
      </c>
      <c r="B120" s="10" t="s">
        <v>19</v>
      </c>
      <c r="C120" s="11">
        <v>413</v>
      </c>
      <c r="D120" s="11"/>
      <c r="E120" s="11">
        <v>38</v>
      </c>
      <c r="F120" s="11">
        <v>93</v>
      </c>
      <c r="G120" s="11"/>
      <c r="H120" s="12">
        <v>39</v>
      </c>
      <c r="I120" s="12"/>
      <c r="J120" s="24">
        <v>51</v>
      </c>
      <c r="K120" s="24"/>
      <c r="L120" s="24"/>
      <c r="M120" s="43">
        <f>SUM(C120*15,F120*7.5,G120*7.5,H120*7.5,I120*7.5,J120*7.5,K120*100,L120*20)</f>
        <v>7567.5</v>
      </c>
      <c r="N120" s="46"/>
      <c r="P120" s="15"/>
    </row>
    <row r="121" spans="1:16" ht="12.75" customHeight="1">
      <c r="A121" s="223"/>
      <c r="B121" s="10" t="s">
        <v>20</v>
      </c>
      <c r="C121" s="11">
        <v>377</v>
      </c>
      <c r="D121" s="11"/>
      <c r="E121" s="11">
        <v>16</v>
      </c>
      <c r="F121" s="11">
        <v>92</v>
      </c>
      <c r="G121" s="11">
        <v>4</v>
      </c>
      <c r="H121" s="12">
        <v>25</v>
      </c>
      <c r="I121" s="12">
        <v>1</v>
      </c>
      <c r="J121" s="24">
        <v>31</v>
      </c>
      <c r="K121" s="24"/>
      <c r="L121" s="24"/>
      <c r="M121" s="43">
        <f>SUM(C121*15,F121*7.5,G121*7.5,H121*7.5,I121*7.5,J121*7.5,K121*100,L121*20)</f>
        <v>6802.5</v>
      </c>
      <c r="N121" s="13"/>
      <c r="O121" s="16"/>
      <c r="P121" s="15"/>
    </row>
    <row r="122" spans="1:16" ht="12.75" customHeight="1">
      <c r="A122" s="223"/>
      <c r="B122" s="10" t="s">
        <v>21</v>
      </c>
      <c r="C122" s="11"/>
      <c r="D122" s="11"/>
      <c r="E122" s="11"/>
      <c r="F122" s="11"/>
      <c r="G122" s="11"/>
      <c r="H122" s="12"/>
      <c r="I122" s="12"/>
      <c r="J122" s="24"/>
      <c r="K122" s="24"/>
      <c r="L122" s="24"/>
      <c r="M122" s="43">
        <f>SUM(C122*15,F122*7.5,G122*7.5,H122*7.5,I122*7.5,J122*7.5,K122*100,L122*20)</f>
        <v>0</v>
      </c>
      <c r="N122" s="13"/>
      <c r="O122" s="16"/>
      <c r="P122" s="15"/>
    </row>
    <row r="123" spans="1:16" ht="12.75" customHeight="1">
      <c r="A123" s="223"/>
      <c r="B123" s="10" t="s">
        <v>22</v>
      </c>
      <c r="C123" s="11">
        <v>182</v>
      </c>
      <c r="D123" s="11"/>
      <c r="E123" s="11">
        <v>5</v>
      </c>
      <c r="F123" s="11">
        <v>48</v>
      </c>
      <c r="G123" s="11">
        <v>1</v>
      </c>
      <c r="H123" s="12">
        <v>10</v>
      </c>
      <c r="I123" s="12"/>
      <c r="J123" s="24">
        <v>13</v>
      </c>
      <c r="K123" s="24"/>
      <c r="L123" s="24"/>
      <c r="M123" s="43">
        <f>SUM(C123*15,F123*7.5,G123*7.5,H123*7.5,I123*7.5,J123*7.5,K123*100,L123*20)</f>
        <v>3270</v>
      </c>
      <c r="N123" s="13"/>
      <c r="O123" s="16"/>
      <c r="P123" s="15"/>
    </row>
    <row r="124" spans="1:16" ht="12.75" customHeight="1">
      <c r="A124" s="223"/>
      <c r="B124" s="10" t="s">
        <v>23</v>
      </c>
      <c r="C124" s="11">
        <v>70</v>
      </c>
      <c r="D124" s="11"/>
      <c r="E124" s="11"/>
      <c r="F124" s="11">
        <v>19</v>
      </c>
      <c r="G124" s="11"/>
      <c r="H124" s="12">
        <v>5</v>
      </c>
      <c r="I124" s="12"/>
      <c r="J124" s="24">
        <v>3</v>
      </c>
      <c r="K124" s="24"/>
      <c r="L124" s="24"/>
      <c r="M124" s="43">
        <f>SUM(C124*15,F124*7.5,G124*7.5,H124*7.5,I124*7.5,J124*7.5,K124*100,L124*20)</f>
        <v>1252.5</v>
      </c>
      <c r="N124" s="13"/>
      <c r="O124" s="16">
        <v>5</v>
      </c>
      <c r="P124" s="15"/>
    </row>
    <row r="125" spans="1:16" ht="12.75" customHeight="1">
      <c r="A125" s="223"/>
      <c r="B125" s="17" t="s">
        <v>24</v>
      </c>
      <c r="C125" s="18">
        <f>SUM(C120:C124)</f>
        <v>1042</v>
      </c>
      <c r="D125" s="18"/>
      <c r="E125" s="18">
        <f aca="true" t="shared" si="21" ref="E125:O125">SUM(E120:E124)</f>
        <v>59</v>
      </c>
      <c r="F125" s="18">
        <f t="shared" si="21"/>
        <v>252</v>
      </c>
      <c r="G125" s="18">
        <f t="shared" si="21"/>
        <v>5</v>
      </c>
      <c r="H125" s="18">
        <f t="shared" si="21"/>
        <v>79</v>
      </c>
      <c r="I125" s="18">
        <f t="shared" si="21"/>
        <v>1</v>
      </c>
      <c r="J125" s="18">
        <f t="shared" si="21"/>
        <v>98</v>
      </c>
      <c r="K125" s="18">
        <f t="shared" si="21"/>
        <v>0</v>
      </c>
      <c r="L125" s="18">
        <f t="shared" si="21"/>
        <v>0</v>
      </c>
      <c r="M125" s="44">
        <f t="shared" si="21"/>
        <v>18892.5</v>
      </c>
      <c r="N125" s="18">
        <f t="shared" si="21"/>
        <v>0</v>
      </c>
      <c r="O125" s="18">
        <f t="shared" si="21"/>
        <v>5</v>
      </c>
      <c r="P125" s="20">
        <f>SUM(M120:M124)-N125+O125</f>
        <v>18897.5</v>
      </c>
    </row>
    <row r="126" spans="1:16" ht="12.75" customHeight="1">
      <c r="A126" s="223">
        <v>42145</v>
      </c>
      <c r="B126" s="10" t="s">
        <v>19</v>
      </c>
      <c r="C126" s="11">
        <v>621</v>
      </c>
      <c r="D126" s="11"/>
      <c r="E126" s="11">
        <v>36</v>
      </c>
      <c r="F126" s="11">
        <v>133</v>
      </c>
      <c r="G126" s="11"/>
      <c r="H126" s="12">
        <v>15</v>
      </c>
      <c r="I126" s="12">
        <v>1</v>
      </c>
      <c r="J126" s="24">
        <v>75</v>
      </c>
      <c r="K126" s="24"/>
      <c r="L126" s="24"/>
      <c r="M126" s="43">
        <f>SUM(C126*15,F126*7.5,G126*7.5,H126*7.5,I126*7.5,J126*7.5,K126*100,L126*20)</f>
        <v>10995</v>
      </c>
      <c r="N126" s="46"/>
      <c r="P126" s="15"/>
    </row>
    <row r="127" spans="1:16" ht="12.75" customHeight="1">
      <c r="A127" s="223"/>
      <c r="B127" s="10" t="s">
        <v>20</v>
      </c>
      <c r="C127" s="11">
        <v>214</v>
      </c>
      <c r="D127" s="11"/>
      <c r="E127" s="11">
        <v>9</v>
      </c>
      <c r="F127" s="11">
        <v>32</v>
      </c>
      <c r="G127" s="11">
        <v>4</v>
      </c>
      <c r="H127" s="12">
        <v>26</v>
      </c>
      <c r="I127" s="12"/>
      <c r="J127" s="24">
        <v>36</v>
      </c>
      <c r="K127" s="24"/>
      <c r="L127" s="24"/>
      <c r="M127" s="43">
        <f>SUM(C127*15,F127*7.5,G127*7.5,H127*7.5,I127*7.5,J127*7.5)</f>
        <v>3945</v>
      </c>
      <c r="N127" s="13"/>
      <c r="O127" s="16"/>
      <c r="P127" s="15"/>
    </row>
    <row r="128" spans="1:16" ht="12.75" customHeight="1">
      <c r="A128" s="223"/>
      <c r="B128" s="10" t="s">
        <v>21</v>
      </c>
      <c r="C128" s="11"/>
      <c r="D128" s="11"/>
      <c r="E128" s="11"/>
      <c r="F128" s="11"/>
      <c r="G128" s="11"/>
      <c r="H128" s="12"/>
      <c r="I128" s="12"/>
      <c r="J128" s="24"/>
      <c r="K128" s="24"/>
      <c r="L128" s="24"/>
      <c r="M128" s="43">
        <f>SUM(C128*15,F128*7.5,G128*7.5,H128*7.5,I128*7.5,J128*7.5)</f>
        <v>0</v>
      </c>
      <c r="N128" s="13"/>
      <c r="O128" s="16"/>
      <c r="P128" s="15"/>
    </row>
    <row r="129" spans="1:16" ht="12.75" customHeight="1">
      <c r="A129" s="223"/>
      <c r="B129" s="10" t="s">
        <v>22</v>
      </c>
      <c r="C129" s="11">
        <v>133</v>
      </c>
      <c r="D129" s="11"/>
      <c r="E129" s="11">
        <v>7</v>
      </c>
      <c r="F129" s="11">
        <v>30</v>
      </c>
      <c r="G129" s="11"/>
      <c r="H129" s="12">
        <v>18</v>
      </c>
      <c r="I129" s="12"/>
      <c r="J129" s="24">
        <v>27</v>
      </c>
      <c r="K129" s="24"/>
      <c r="L129" s="24"/>
      <c r="M129" s="43">
        <f>SUM(C129*15,F129*7.5,G129*7.5,H129*7.5,I129*7.5,J129*7.5)</f>
        <v>2557.5</v>
      </c>
      <c r="N129" s="13"/>
      <c r="O129" s="16"/>
      <c r="P129" s="15"/>
    </row>
    <row r="130" spans="1:16" ht="12.75" customHeight="1">
      <c r="A130" s="223"/>
      <c r="B130" s="10" t="s">
        <v>23</v>
      </c>
      <c r="C130" s="11">
        <v>61</v>
      </c>
      <c r="D130" s="11"/>
      <c r="E130" s="11">
        <v>6</v>
      </c>
      <c r="F130" s="11">
        <v>18</v>
      </c>
      <c r="G130" s="11">
        <v>2</v>
      </c>
      <c r="H130" s="12">
        <v>7</v>
      </c>
      <c r="I130" s="12"/>
      <c r="J130" s="24">
        <v>12</v>
      </c>
      <c r="K130" s="24"/>
      <c r="L130" s="24"/>
      <c r="M130" s="43">
        <f>SUM(C130*15,F130*7.5,G130*7.5,H130*7.5,I130*7.5,J130*7.5)</f>
        <v>1207.5</v>
      </c>
      <c r="N130" s="13"/>
      <c r="O130" s="16"/>
      <c r="P130" s="15"/>
    </row>
    <row r="131" spans="1:16" ht="12.75" customHeight="1">
      <c r="A131" s="223"/>
      <c r="B131" s="17" t="s">
        <v>24</v>
      </c>
      <c r="C131" s="18">
        <f>SUM(C126:C130)</f>
        <v>1029</v>
      </c>
      <c r="D131" s="18"/>
      <c r="E131" s="18">
        <f aca="true" t="shared" si="22" ref="E131:O131">SUM(E126:E130)</f>
        <v>58</v>
      </c>
      <c r="F131" s="18">
        <f t="shared" si="22"/>
        <v>213</v>
      </c>
      <c r="G131" s="18">
        <f t="shared" si="22"/>
        <v>6</v>
      </c>
      <c r="H131" s="18">
        <f t="shared" si="22"/>
        <v>66</v>
      </c>
      <c r="I131" s="18">
        <f t="shared" si="22"/>
        <v>1</v>
      </c>
      <c r="J131" s="18">
        <f t="shared" si="22"/>
        <v>150</v>
      </c>
      <c r="K131" s="18">
        <f t="shared" si="22"/>
        <v>0</v>
      </c>
      <c r="L131" s="18">
        <f t="shared" si="22"/>
        <v>0</v>
      </c>
      <c r="M131" s="44">
        <f t="shared" si="22"/>
        <v>18705</v>
      </c>
      <c r="N131" s="18">
        <f t="shared" si="22"/>
        <v>0</v>
      </c>
      <c r="O131" s="18">
        <f t="shared" si="22"/>
        <v>0</v>
      </c>
      <c r="P131" s="20">
        <f>SUM(M126:M130)-N131+O131</f>
        <v>18705</v>
      </c>
    </row>
    <row r="132" spans="1:16" ht="12.75" customHeight="1">
      <c r="A132" s="224" t="s">
        <v>25</v>
      </c>
      <c r="B132" s="224">
        <v>920</v>
      </c>
      <c r="C132" s="21">
        <f>SUM(C95,C101,C107,C113,C119,C125,C131)</f>
        <v>3886</v>
      </c>
      <c r="D132" s="21"/>
      <c r="E132" s="21">
        <f aca="true" t="shared" si="23" ref="E132:P132">SUM(E95,E101,E107,E113,E119,E125,E131)</f>
        <v>518</v>
      </c>
      <c r="F132" s="21">
        <f t="shared" si="23"/>
        <v>969</v>
      </c>
      <c r="G132" s="21">
        <f t="shared" si="23"/>
        <v>25</v>
      </c>
      <c r="H132" s="21">
        <f t="shared" si="23"/>
        <v>281</v>
      </c>
      <c r="I132" s="21">
        <f t="shared" si="23"/>
        <v>2</v>
      </c>
      <c r="J132" s="21">
        <f t="shared" si="23"/>
        <v>536</v>
      </c>
      <c r="K132" s="21">
        <f t="shared" si="23"/>
        <v>4</v>
      </c>
      <c r="L132" s="21">
        <f t="shared" si="23"/>
        <v>6</v>
      </c>
      <c r="M132" s="21">
        <f t="shared" si="23"/>
        <v>72407.5</v>
      </c>
      <c r="N132" s="21">
        <f t="shared" si="23"/>
        <v>0</v>
      </c>
      <c r="O132" s="21">
        <f t="shared" si="23"/>
        <v>10</v>
      </c>
      <c r="P132" s="21">
        <f t="shared" si="23"/>
        <v>72417.5</v>
      </c>
    </row>
    <row r="133" spans="1:16" ht="12.75" customHeight="1">
      <c r="A133" s="223">
        <v>42146</v>
      </c>
      <c r="B133" s="10" t="s">
        <v>19</v>
      </c>
      <c r="C133" s="11">
        <v>159</v>
      </c>
      <c r="D133" s="11"/>
      <c r="E133" s="11">
        <v>6</v>
      </c>
      <c r="F133" s="11">
        <v>18</v>
      </c>
      <c r="G133" s="11"/>
      <c r="H133" s="12">
        <v>3</v>
      </c>
      <c r="I133" s="12"/>
      <c r="J133" s="24">
        <v>24</v>
      </c>
      <c r="K133" s="24"/>
      <c r="L133" s="24"/>
      <c r="M133" s="43">
        <f>SUM(C133*15,F133*7.5,G133*7.5,H133*7.5,I133*7.5,J133*7.5,K133*100,L133*20)</f>
        <v>2722.5</v>
      </c>
      <c r="N133" s="13"/>
      <c r="P133" s="15"/>
    </row>
    <row r="134" spans="1:16" ht="12.75" customHeight="1">
      <c r="A134" s="223"/>
      <c r="B134" s="10" t="s">
        <v>20</v>
      </c>
      <c r="C134" s="11">
        <v>192</v>
      </c>
      <c r="D134" s="11"/>
      <c r="E134" s="11">
        <v>3</v>
      </c>
      <c r="F134" s="11">
        <v>15</v>
      </c>
      <c r="G134" s="11"/>
      <c r="H134" s="12">
        <v>10</v>
      </c>
      <c r="I134" s="12"/>
      <c r="J134" s="24">
        <v>17</v>
      </c>
      <c r="K134" s="24"/>
      <c r="L134" s="24"/>
      <c r="M134" s="43">
        <f>SUM(C134*15,F134*7.5,G134*7.5,H134*7.5,I134*7.5,J134*7.5,K134*100,L134*20)</f>
        <v>3195</v>
      </c>
      <c r="N134"/>
      <c r="O134" s="16"/>
      <c r="P134" s="15"/>
    </row>
    <row r="135" spans="1:16" ht="12.75" customHeight="1">
      <c r="A135" s="223"/>
      <c r="B135" s="10" t="s">
        <v>21</v>
      </c>
      <c r="C135" s="11"/>
      <c r="D135" s="11"/>
      <c r="E135" s="11"/>
      <c r="F135" s="11"/>
      <c r="G135" s="11"/>
      <c r="H135" s="12"/>
      <c r="I135" s="12"/>
      <c r="J135" s="24"/>
      <c r="K135" s="24"/>
      <c r="L135" s="24"/>
      <c r="M135" s="43">
        <f>SUM(C135*15,F135*7.5,G135*7.5,H135*7.5,I135*7.5,J135*7.5,K135*100,L135*20)</f>
        <v>0</v>
      </c>
      <c r="N135" s="13"/>
      <c r="O135" s="16"/>
      <c r="P135" s="15"/>
    </row>
    <row r="136" spans="1:16" ht="12.75" customHeight="1">
      <c r="A136" s="223"/>
      <c r="B136" s="10" t="s">
        <v>22</v>
      </c>
      <c r="C136" s="11">
        <v>61</v>
      </c>
      <c r="D136" s="11"/>
      <c r="E136" s="11">
        <v>1</v>
      </c>
      <c r="F136" s="11">
        <v>21</v>
      </c>
      <c r="G136" s="11"/>
      <c r="H136" s="12">
        <v>2</v>
      </c>
      <c r="I136" s="12">
        <v>3</v>
      </c>
      <c r="J136" s="24">
        <v>7</v>
      </c>
      <c r="K136" s="24"/>
      <c r="L136" s="24"/>
      <c r="M136" s="43">
        <f>SUM(C136*15,F136*7.5,G136*7.5,H136*7.5,I136*7.5,J136*7.5,K136*100,L136*20)</f>
        <v>1162.5</v>
      </c>
      <c r="N136" s="13"/>
      <c r="O136" s="16"/>
      <c r="P136" s="15"/>
    </row>
    <row r="137" spans="1:16" ht="12.75" customHeight="1">
      <c r="A137" s="223"/>
      <c r="B137" s="10" t="s">
        <v>23</v>
      </c>
      <c r="C137" s="11">
        <v>19</v>
      </c>
      <c r="D137" s="11"/>
      <c r="E137" s="11">
        <v>7</v>
      </c>
      <c r="F137" s="11"/>
      <c r="G137" s="11"/>
      <c r="H137" s="12"/>
      <c r="I137" s="12"/>
      <c r="J137" s="24"/>
      <c r="K137" s="24"/>
      <c r="L137" s="24"/>
      <c r="M137" s="43">
        <f>SUM(C137*15,F137*7.5,G137*7.5,H137*7.5,I137*7.5,J137*7.5,K137*100,L137*20)</f>
        <v>285</v>
      </c>
      <c r="N137" s="13"/>
      <c r="O137" s="16"/>
      <c r="P137" s="15"/>
    </row>
    <row r="138" spans="1:16" ht="12.75" customHeight="1">
      <c r="A138" s="223"/>
      <c r="B138" s="17" t="s">
        <v>24</v>
      </c>
      <c r="C138" s="18">
        <f>SUM(C133:C137)</f>
        <v>431</v>
      </c>
      <c r="D138" s="18"/>
      <c r="E138" s="18">
        <f aca="true" t="shared" si="24" ref="E138:O138">SUM(E133:E137)</f>
        <v>17</v>
      </c>
      <c r="F138" s="18">
        <f t="shared" si="24"/>
        <v>54</v>
      </c>
      <c r="G138" s="18">
        <f t="shared" si="24"/>
        <v>0</v>
      </c>
      <c r="H138" s="18">
        <f t="shared" si="24"/>
        <v>15</v>
      </c>
      <c r="I138" s="18">
        <f t="shared" si="24"/>
        <v>3</v>
      </c>
      <c r="J138" s="18">
        <f t="shared" si="24"/>
        <v>48</v>
      </c>
      <c r="K138" s="18">
        <f t="shared" si="24"/>
        <v>0</v>
      </c>
      <c r="L138" s="18">
        <f t="shared" si="24"/>
        <v>0</v>
      </c>
      <c r="M138" s="44">
        <f t="shared" si="24"/>
        <v>7365</v>
      </c>
      <c r="N138" s="18">
        <f t="shared" si="24"/>
        <v>0</v>
      </c>
      <c r="O138" s="18">
        <f t="shared" si="24"/>
        <v>0</v>
      </c>
      <c r="P138" s="20">
        <f>SUM(M133:M137)-N138+O138</f>
        <v>7365</v>
      </c>
    </row>
    <row r="139" spans="1:16" ht="12.75" customHeight="1">
      <c r="A139" s="223">
        <v>42147</v>
      </c>
      <c r="B139" s="10" t="s">
        <v>19</v>
      </c>
      <c r="C139" s="11">
        <v>35</v>
      </c>
      <c r="D139" s="11"/>
      <c r="E139" s="11">
        <v>31</v>
      </c>
      <c r="F139" s="11">
        <v>54</v>
      </c>
      <c r="G139" s="11"/>
      <c r="H139" s="12">
        <v>3</v>
      </c>
      <c r="I139" s="12"/>
      <c r="J139" s="24">
        <v>5</v>
      </c>
      <c r="K139" s="24"/>
      <c r="L139" s="24"/>
      <c r="M139" s="43">
        <f>SUM(C139*15,F139*7.5,G139*7.5,H139*7.5,I139*7.5,J139*7.5,K139*100,L139*20)</f>
        <v>990</v>
      </c>
      <c r="N139" s="46"/>
      <c r="P139" s="15"/>
    </row>
    <row r="140" spans="1:16" ht="12.75" customHeight="1">
      <c r="A140" s="223"/>
      <c r="B140" s="10" t="s">
        <v>20</v>
      </c>
      <c r="C140" s="11">
        <v>110</v>
      </c>
      <c r="D140" s="11"/>
      <c r="E140" s="11">
        <v>21</v>
      </c>
      <c r="F140" s="11">
        <v>257</v>
      </c>
      <c r="G140" s="11">
        <v>3</v>
      </c>
      <c r="H140" s="12">
        <v>10</v>
      </c>
      <c r="I140" s="12"/>
      <c r="J140" s="24">
        <v>19</v>
      </c>
      <c r="K140" s="24">
        <v>2</v>
      </c>
      <c r="L140" s="24">
        <v>1</v>
      </c>
      <c r="M140" s="43">
        <f>SUM(C140*15,F140*7.5,G140*7.5,H140*7.5,I140*7.5,J140*7.5,K140*100,L140*20)</f>
        <v>4037.5</v>
      </c>
      <c r="N140" s="43"/>
      <c r="O140" s="16"/>
      <c r="P140" s="15"/>
    </row>
    <row r="141" spans="1:16" ht="12.75" customHeight="1">
      <c r="A141" s="223"/>
      <c r="B141" s="10" t="s">
        <v>21</v>
      </c>
      <c r="C141" s="11">
        <v>148</v>
      </c>
      <c r="D141" s="11"/>
      <c r="E141" s="11">
        <v>9</v>
      </c>
      <c r="F141" s="11">
        <v>6</v>
      </c>
      <c r="G141" s="11"/>
      <c r="H141" s="12">
        <v>3</v>
      </c>
      <c r="I141" s="12"/>
      <c r="J141" s="24">
        <v>20</v>
      </c>
      <c r="K141" s="24"/>
      <c r="L141" s="24"/>
      <c r="M141" s="43">
        <f>SUM(C141*15,F141*7.5,G141*7.5,H141*7.5,I141*7.5,J141*7.5,K141*100,L141*20)</f>
        <v>2437.5</v>
      </c>
      <c r="N141" s="13"/>
      <c r="O141" s="16"/>
      <c r="P141" s="15"/>
    </row>
    <row r="142" spans="1:16" ht="12.75" customHeight="1">
      <c r="A142" s="223"/>
      <c r="B142" s="10" t="s">
        <v>22</v>
      </c>
      <c r="C142" s="11">
        <v>71</v>
      </c>
      <c r="D142" s="11"/>
      <c r="E142" s="11">
        <v>16</v>
      </c>
      <c r="F142" s="11">
        <v>25</v>
      </c>
      <c r="G142" s="11"/>
      <c r="H142" s="12">
        <v>8</v>
      </c>
      <c r="I142" s="12"/>
      <c r="J142" s="24">
        <v>19</v>
      </c>
      <c r="K142" s="24"/>
      <c r="L142" s="24"/>
      <c r="M142" s="43">
        <f>SUM(C142*15,F142*7.5,G142*7.5,H142*7.5,I142*7.5,J142*7.5,K142*100,L142*20)</f>
        <v>1455</v>
      </c>
      <c r="N142" s="13"/>
      <c r="O142" s="16"/>
      <c r="P142" s="15"/>
    </row>
    <row r="143" spans="1:16" ht="12.75" customHeight="1">
      <c r="A143" s="223"/>
      <c r="B143" s="10" t="s">
        <v>23</v>
      </c>
      <c r="C143" s="11">
        <v>7</v>
      </c>
      <c r="D143" s="11"/>
      <c r="E143" s="11">
        <v>49</v>
      </c>
      <c r="F143" s="11">
        <v>4</v>
      </c>
      <c r="G143" s="11"/>
      <c r="H143" s="12"/>
      <c r="I143" s="12"/>
      <c r="J143" s="24">
        <v>4</v>
      </c>
      <c r="K143" s="24"/>
      <c r="L143" s="24"/>
      <c r="M143" s="43">
        <f>SUM(C143*15,F143*7.5,G143*7.5,H143*7.5,I143*7.5,J143*7.5,K143*100,L143*20)</f>
        <v>165</v>
      </c>
      <c r="N143" s="13"/>
      <c r="O143" s="16">
        <v>7.5</v>
      </c>
      <c r="P143" s="15"/>
    </row>
    <row r="144" spans="1:16" ht="12.75" customHeight="1">
      <c r="A144" s="223"/>
      <c r="B144" s="17" t="s">
        <v>24</v>
      </c>
      <c r="C144" s="18">
        <f>SUM(C139:C143)</f>
        <v>371</v>
      </c>
      <c r="D144" s="18"/>
      <c r="E144" s="18">
        <f aca="true" t="shared" si="25" ref="E144:O144">SUM(E139:E143)</f>
        <v>126</v>
      </c>
      <c r="F144" s="18">
        <f t="shared" si="25"/>
        <v>346</v>
      </c>
      <c r="G144" s="18">
        <f t="shared" si="25"/>
        <v>3</v>
      </c>
      <c r="H144" s="18">
        <f t="shared" si="25"/>
        <v>24</v>
      </c>
      <c r="I144" s="18">
        <f t="shared" si="25"/>
        <v>0</v>
      </c>
      <c r="J144" s="18">
        <f t="shared" si="25"/>
        <v>67</v>
      </c>
      <c r="K144" s="18">
        <f t="shared" si="25"/>
        <v>2</v>
      </c>
      <c r="L144" s="18">
        <f t="shared" si="25"/>
        <v>1</v>
      </c>
      <c r="M144" s="44">
        <f t="shared" si="25"/>
        <v>9085</v>
      </c>
      <c r="N144" s="18">
        <f t="shared" si="25"/>
        <v>0</v>
      </c>
      <c r="O144" s="18">
        <f t="shared" si="25"/>
        <v>7.5</v>
      </c>
      <c r="P144" s="20">
        <f>SUM(M139:M143)-N144+O144</f>
        <v>9092.5</v>
      </c>
    </row>
    <row r="145" spans="1:16" ht="12.75" customHeight="1">
      <c r="A145" s="223">
        <v>42148</v>
      </c>
      <c r="B145" s="10" t="s">
        <v>19</v>
      </c>
      <c r="C145" s="11">
        <v>121</v>
      </c>
      <c r="D145" s="11"/>
      <c r="E145" s="11">
        <v>131</v>
      </c>
      <c r="F145" s="11">
        <v>113</v>
      </c>
      <c r="G145" s="11">
        <v>6</v>
      </c>
      <c r="H145" s="12">
        <v>13</v>
      </c>
      <c r="I145" s="12"/>
      <c r="J145" s="24">
        <v>29</v>
      </c>
      <c r="K145" s="24">
        <v>1</v>
      </c>
      <c r="L145" s="24">
        <v>1</v>
      </c>
      <c r="M145" s="43">
        <f>SUM(C145*15,F145*7.5,G145*7.5,H145*7.5,I145*7.5,J145*7.5,K145*100,L145*20)</f>
        <v>3142.5</v>
      </c>
      <c r="N145" s="46"/>
      <c r="P145" s="15"/>
    </row>
    <row r="146" spans="1:16" ht="12.75" customHeight="1">
      <c r="A146" s="223"/>
      <c r="B146" s="10" t="s">
        <v>20</v>
      </c>
      <c r="C146" s="11">
        <v>35</v>
      </c>
      <c r="D146" s="11"/>
      <c r="E146" s="11">
        <v>1</v>
      </c>
      <c r="F146" s="11">
        <v>8</v>
      </c>
      <c r="G146" s="11">
        <v>2</v>
      </c>
      <c r="H146" s="12">
        <v>1</v>
      </c>
      <c r="I146" s="12"/>
      <c r="J146" s="24">
        <v>3</v>
      </c>
      <c r="K146" s="24"/>
      <c r="L146" s="24"/>
      <c r="M146" s="43">
        <f>SUM(C146*15,F146*7.5,G146*7.5,H146*7.5,I146*7.5,J146*7.5,K146*100,L146*20)</f>
        <v>630</v>
      </c>
      <c r="N146" s="13"/>
      <c r="O146" s="16"/>
      <c r="P146" s="15"/>
    </row>
    <row r="147" spans="1:16" ht="12.75" customHeight="1">
      <c r="A147" s="223"/>
      <c r="B147" s="10" t="s">
        <v>21</v>
      </c>
      <c r="C147" s="11">
        <v>124</v>
      </c>
      <c r="D147" s="11"/>
      <c r="E147" s="11">
        <v>20</v>
      </c>
      <c r="F147" s="11">
        <v>22</v>
      </c>
      <c r="G147" s="11">
        <v>2</v>
      </c>
      <c r="H147" s="12">
        <v>4</v>
      </c>
      <c r="I147" s="12"/>
      <c r="J147" s="24">
        <v>13</v>
      </c>
      <c r="K147" s="24"/>
      <c r="L147" s="24"/>
      <c r="M147" s="43">
        <f>SUM(C147*15,F147*7.5,G147*7.5,H147*7.5,I147*7.5,J147*7.5,K147*100,L147*20)</f>
        <v>2167.5</v>
      </c>
      <c r="N147" s="13"/>
      <c r="O147" s="16"/>
      <c r="P147" s="15"/>
    </row>
    <row r="148" spans="1:16" ht="12.75" customHeight="1">
      <c r="A148" s="223"/>
      <c r="B148" s="10" t="s">
        <v>22</v>
      </c>
      <c r="C148" s="11">
        <v>46</v>
      </c>
      <c r="D148" s="11"/>
      <c r="E148" s="11">
        <v>49</v>
      </c>
      <c r="F148" s="11">
        <v>14</v>
      </c>
      <c r="G148" s="11">
        <v>2</v>
      </c>
      <c r="H148" s="12">
        <v>2</v>
      </c>
      <c r="I148" s="12"/>
      <c r="J148" s="24">
        <v>10</v>
      </c>
      <c r="K148" s="24"/>
      <c r="L148" s="24"/>
      <c r="M148" s="43">
        <f>SUM(C148*15,F148*7.5,G148*7.5,H148*7.5,I148*7.5,J148*7.5,K148*100,L148*20)</f>
        <v>900</v>
      </c>
      <c r="N148" s="13"/>
      <c r="O148" s="16"/>
      <c r="P148" s="15"/>
    </row>
    <row r="149" spans="1:16" ht="12.75" customHeight="1">
      <c r="A149" s="223"/>
      <c r="B149" s="10" t="s">
        <v>23</v>
      </c>
      <c r="C149" s="11">
        <v>30</v>
      </c>
      <c r="D149" s="11"/>
      <c r="E149" s="11">
        <v>34</v>
      </c>
      <c r="F149" s="11">
        <v>1</v>
      </c>
      <c r="G149" s="11">
        <v>0</v>
      </c>
      <c r="H149" s="12">
        <v>1</v>
      </c>
      <c r="I149" s="12"/>
      <c r="J149" s="24">
        <v>7</v>
      </c>
      <c r="K149" s="24"/>
      <c r="L149" s="24"/>
      <c r="M149" s="43">
        <f>SUM(C149*15,F149*7.5,G149*7.5,H149*7.5,I149*7.5,J149*7.5,K149*100,L149*20)</f>
        <v>517.5</v>
      </c>
      <c r="N149" s="13"/>
      <c r="O149" s="16">
        <v>15</v>
      </c>
      <c r="P149" s="15"/>
    </row>
    <row r="150" spans="1:16" ht="12.75" customHeight="1">
      <c r="A150" s="223"/>
      <c r="B150" s="17" t="s">
        <v>24</v>
      </c>
      <c r="C150" s="18">
        <f>SUM(C145:C149)</f>
        <v>356</v>
      </c>
      <c r="D150" s="18"/>
      <c r="E150" s="18">
        <f aca="true" t="shared" si="26" ref="E150:O150">SUM(E145:E149)</f>
        <v>235</v>
      </c>
      <c r="F150" s="18">
        <f t="shared" si="26"/>
        <v>158</v>
      </c>
      <c r="G150" s="18">
        <f t="shared" si="26"/>
        <v>12</v>
      </c>
      <c r="H150" s="18">
        <f t="shared" si="26"/>
        <v>21</v>
      </c>
      <c r="I150" s="18">
        <f t="shared" si="26"/>
        <v>0</v>
      </c>
      <c r="J150" s="18">
        <f t="shared" si="26"/>
        <v>62</v>
      </c>
      <c r="K150" s="18">
        <f t="shared" si="26"/>
        <v>1</v>
      </c>
      <c r="L150" s="18">
        <f t="shared" si="26"/>
        <v>1</v>
      </c>
      <c r="M150" s="44">
        <f t="shared" si="26"/>
        <v>7357.5</v>
      </c>
      <c r="N150" s="18">
        <f t="shared" si="26"/>
        <v>0</v>
      </c>
      <c r="O150" s="18">
        <f t="shared" si="26"/>
        <v>15</v>
      </c>
      <c r="P150" s="20">
        <f>SUM(M145:M149)-N150+O150</f>
        <v>7372.5</v>
      </c>
    </row>
    <row r="151" spans="1:16" ht="12.75" customHeight="1">
      <c r="A151" s="223">
        <v>42149</v>
      </c>
      <c r="B151" s="10" t="s">
        <v>19</v>
      </c>
      <c r="C151" s="11">
        <v>185</v>
      </c>
      <c r="D151" s="11"/>
      <c r="E151" s="11">
        <v>58</v>
      </c>
      <c r="F151" s="11">
        <v>123</v>
      </c>
      <c r="G151" s="11"/>
      <c r="H151" s="12">
        <v>5</v>
      </c>
      <c r="I151" s="12"/>
      <c r="J151" s="24">
        <v>36</v>
      </c>
      <c r="K151" s="24"/>
      <c r="L151" s="24">
        <v>1</v>
      </c>
      <c r="M151" s="43">
        <f>SUM(C151*15,F151*7.5,G151*7.5,H151*7.5,I151*7.5,J151*7.5,K151*100,L151*20)</f>
        <v>4025</v>
      </c>
      <c r="N151" s="46"/>
      <c r="P151" s="15"/>
    </row>
    <row r="152" spans="1:16" ht="12.75" customHeight="1">
      <c r="A152" s="223"/>
      <c r="B152" s="10" t="s">
        <v>20</v>
      </c>
      <c r="C152" s="11">
        <v>184</v>
      </c>
      <c r="D152" s="11"/>
      <c r="E152" s="11">
        <v>1</v>
      </c>
      <c r="F152" s="11">
        <v>78</v>
      </c>
      <c r="G152" s="11"/>
      <c r="H152" s="12">
        <v>1</v>
      </c>
      <c r="I152" s="12"/>
      <c r="J152" s="24">
        <v>33</v>
      </c>
      <c r="K152" s="24">
        <v>1</v>
      </c>
      <c r="L152" s="24">
        <v>1</v>
      </c>
      <c r="M152" s="43">
        <f>SUM(C152*15,F152*7.5,G152*7.5,H152*7.5,I152*7.5,J152*7.5,K152*100,L152*20)</f>
        <v>3720</v>
      </c>
      <c r="N152" s="13"/>
      <c r="O152" s="16"/>
      <c r="P152" s="15"/>
    </row>
    <row r="153" spans="1:16" ht="12.75" customHeight="1">
      <c r="A153" s="223"/>
      <c r="B153" s="10" t="s">
        <v>21</v>
      </c>
      <c r="C153" s="11"/>
      <c r="D153" s="11"/>
      <c r="E153" s="11"/>
      <c r="F153" s="11"/>
      <c r="G153" s="11"/>
      <c r="H153" s="12"/>
      <c r="I153" s="12"/>
      <c r="J153" s="24"/>
      <c r="K153" s="24"/>
      <c r="L153" s="24"/>
      <c r="M153" s="43">
        <f>SUM(C153*15,F153*7.5,G153*7.5,H153*7.5,I153*7.5,J153*7.5,K153*100,L153*20)</f>
        <v>0</v>
      </c>
      <c r="N153" s="13"/>
      <c r="O153" s="16"/>
      <c r="P153" s="15"/>
    </row>
    <row r="154" spans="1:16" ht="12.75" customHeight="1">
      <c r="A154" s="223"/>
      <c r="B154" s="10" t="s">
        <v>22</v>
      </c>
      <c r="C154" s="11">
        <v>73</v>
      </c>
      <c r="D154" s="11"/>
      <c r="E154" s="11">
        <v>17</v>
      </c>
      <c r="F154" s="11">
        <v>23</v>
      </c>
      <c r="G154" s="11"/>
      <c r="H154" s="12">
        <v>6</v>
      </c>
      <c r="I154" s="12"/>
      <c r="J154" s="24">
        <v>18</v>
      </c>
      <c r="K154" s="24"/>
      <c r="L154" s="24"/>
      <c r="M154" s="43">
        <f>SUM(C154*15,F154*7.5,G154*7.5,H154*7.5,I154*7.5,J154*7.5,K154*100,L154*20)</f>
        <v>1447.5</v>
      </c>
      <c r="N154" s="13">
        <v>15</v>
      </c>
      <c r="O154" s="16"/>
      <c r="P154" s="15"/>
    </row>
    <row r="155" spans="1:16" ht="12.75" customHeight="1">
      <c r="A155" s="223"/>
      <c r="B155" s="10" t="s">
        <v>23</v>
      </c>
      <c r="C155" s="11">
        <v>21</v>
      </c>
      <c r="D155" s="11"/>
      <c r="E155" s="11">
        <v>50</v>
      </c>
      <c r="F155" s="11">
        <v>3</v>
      </c>
      <c r="G155" s="11"/>
      <c r="H155" s="12"/>
      <c r="I155" s="12"/>
      <c r="J155" s="24">
        <v>6</v>
      </c>
      <c r="K155" s="24"/>
      <c r="L155" s="24"/>
      <c r="M155" s="43">
        <f>SUM(C155*15,F155*7.5,G155*7.5,H155*7.5,I155*7.5,J155*7.5,K155*100,L155*20)</f>
        <v>382.5</v>
      </c>
      <c r="N155" s="13"/>
      <c r="O155" s="16"/>
      <c r="P155" s="15"/>
    </row>
    <row r="156" spans="1:16" ht="12.75" customHeight="1">
      <c r="A156" s="223"/>
      <c r="B156" s="17" t="s">
        <v>24</v>
      </c>
      <c r="C156" s="18">
        <f>SUM(C151:C155)</f>
        <v>463</v>
      </c>
      <c r="D156" s="18"/>
      <c r="E156" s="18">
        <f aca="true" t="shared" si="27" ref="E156:O156">SUM(E151:E155)</f>
        <v>126</v>
      </c>
      <c r="F156" s="18">
        <f t="shared" si="27"/>
        <v>227</v>
      </c>
      <c r="G156" s="18">
        <f t="shared" si="27"/>
        <v>0</v>
      </c>
      <c r="H156" s="18">
        <f t="shared" si="27"/>
        <v>12</v>
      </c>
      <c r="I156" s="18">
        <f t="shared" si="27"/>
        <v>0</v>
      </c>
      <c r="J156" s="18">
        <f t="shared" si="27"/>
        <v>93</v>
      </c>
      <c r="K156" s="18">
        <f t="shared" si="27"/>
        <v>1</v>
      </c>
      <c r="L156" s="18">
        <f t="shared" si="27"/>
        <v>2</v>
      </c>
      <c r="M156" s="44">
        <f t="shared" si="27"/>
        <v>9575</v>
      </c>
      <c r="N156" s="18">
        <f t="shared" si="27"/>
        <v>15</v>
      </c>
      <c r="O156" s="18">
        <f t="shared" si="27"/>
        <v>0</v>
      </c>
      <c r="P156" s="20">
        <f>SUM(M151:M155)-N156+O156</f>
        <v>9560</v>
      </c>
    </row>
    <row r="157" spans="1:16" ht="12.75" customHeight="1">
      <c r="A157" s="223">
        <v>42150</v>
      </c>
      <c r="B157" s="10" t="s">
        <v>19</v>
      </c>
      <c r="C157" s="11">
        <v>28</v>
      </c>
      <c r="D157" s="11"/>
      <c r="E157" s="11">
        <v>2</v>
      </c>
      <c r="F157" s="11">
        <v>3</v>
      </c>
      <c r="G157" s="11"/>
      <c r="H157" s="12">
        <v>1</v>
      </c>
      <c r="I157" s="12"/>
      <c r="J157" s="24">
        <v>6</v>
      </c>
      <c r="K157" s="24"/>
      <c r="L157" s="24">
        <v>1</v>
      </c>
      <c r="M157" s="43">
        <f>SUM(C157*15,F157*7.5,G157*7.5,H157*7.5,I157*7.5,J157*7.5,K157*100,L157*20)</f>
        <v>515</v>
      </c>
      <c r="N157" s="13"/>
      <c r="P157" s="15"/>
    </row>
    <row r="158" spans="1:16" ht="12.75" customHeight="1">
      <c r="A158" s="223"/>
      <c r="B158" s="10" t="s">
        <v>20</v>
      </c>
      <c r="C158" s="11">
        <v>188</v>
      </c>
      <c r="D158" s="11"/>
      <c r="E158" s="11">
        <v>61</v>
      </c>
      <c r="F158" s="11">
        <v>77</v>
      </c>
      <c r="G158" s="11"/>
      <c r="H158" s="12">
        <v>13</v>
      </c>
      <c r="I158" s="12">
        <v>2</v>
      </c>
      <c r="J158" s="24">
        <v>33</v>
      </c>
      <c r="K158" s="24"/>
      <c r="L158" s="24"/>
      <c r="M158" s="43">
        <f>SUM(C158*15,F158*7.5,G158*7.5,H158*7.5,I158*7.5,J158*7.5,K158*100,L158*20)</f>
        <v>3757.5</v>
      </c>
      <c r="N158"/>
      <c r="O158" s="16"/>
      <c r="P158" s="15"/>
    </row>
    <row r="159" spans="1:16" ht="12.75" customHeight="1">
      <c r="A159" s="223"/>
      <c r="B159" s="10" t="s">
        <v>21</v>
      </c>
      <c r="C159" s="11">
        <v>211</v>
      </c>
      <c r="D159" s="11"/>
      <c r="E159" s="11">
        <v>13</v>
      </c>
      <c r="F159" s="11">
        <v>38</v>
      </c>
      <c r="G159" s="11"/>
      <c r="H159" s="12">
        <v>15</v>
      </c>
      <c r="I159" s="12"/>
      <c r="J159" s="24">
        <v>58</v>
      </c>
      <c r="K159" s="24"/>
      <c r="L159" s="24">
        <v>1</v>
      </c>
      <c r="M159" s="43">
        <f>SUM(C159*15,F159*7.5,G159*7.5,H159*7.5,I159*7.5,J159*7.5,K159*100,L159*20)</f>
        <v>4017.5</v>
      </c>
      <c r="N159" s="13"/>
      <c r="O159" s="16"/>
      <c r="P159" s="15"/>
    </row>
    <row r="160" spans="1:16" ht="12.75" customHeight="1">
      <c r="A160" s="223"/>
      <c r="B160" s="10" t="s">
        <v>22</v>
      </c>
      <c r="C160" s="11">
        <v>75</v>
      </c>
      <c r="D160" s="11"/>
      <c r="E160" s="11">
        <v>2</v>
      </c>
      <c r="F160" s="11">
        <v>20</v>
      </c>
      <c r="G160" s="11">
        <v>1</v>
      </c>
      <c r="H160" s="12">
        <v>5</v>
      </c>
      <c r="I160" s="12"/>
      <c r="J160" s="24">
        <v>17</v>
      </c>
      <c r="K160" s="24"/>
      <c r="L160" s="24"/>
      <c r="M160" s="43">
        <f>SUM(C160*15,F160*7.5,G160*7.5,H160*7.5,I160*7.5,J160*7.5,K160*100,L160*20)</f>
        <v>1447.5</v>
      </c>
      <c r="N160" s="13"/>
      <c r="O160" s="16"/>
      <c r="P160" s="15"/>
    </row>
    <row r="161" spans="1:16" ht="12.75" customHeight="1">
      <c r="A161" s="223"/>
      <c r="B161" s="10" t="s">
        <v>23</v>
      </c>
      <c r="C161" s="11">
        <v>31</v>
      </c>
      <c r="D161" s="11"/>
      <c r="E161" s="11">
        <v>40</v>
      </c>
      <c r="F161" s="11">
        <v>5</v>
      </c>
      <c r="G161" s="11"/>
      <c r="H161" s="12">
        <v>1</v>
      </c>
      <c r="I161" s="12"/>
      <c r="J161" s="24">
        <v>8</v>
      </c>
      <c r="K161" s="24"/>
      <c r="L161" s="24"/>
      <c r="M161" s="43">
        <f>SUM(C161*15,F161*7.5,G161*7.5,H161*7.5,I161*7.5,J161*7.5,K161*100,L161*20)</f>
        <v>570</v>
      </c>
      <c r="N161" s="13"/>
      <c r="O161" s="16"/>
      <c r="P161" s="15"/>
    </row>
    <row r="162" spans="1:16" ht="12.75" customHeight="1">
      <c r="A162" s="223"/>
      <c r="B162" s="17" t="s">
        <v>24</v>
      </c>
      <c r="C162" s="18">
        <f>SUM(C157:C161)</f>
        <v>533</v>
      </c>
      <c r="D162" s="18"/>
      <c r="E162" s="18">
        <f aca="true" t="shared" si="28" ref="E162:O162">SUM(E157:E161)</f>
        <v>118</v>
      </c>
      <c r="F162" s="18">
        <f t="shared" si="28"/>
        <v>143</v>
      </c>
      <c r="G162" s="18">
        <f t="shared" si="28"/>
        <v>1</v>
      </c>
      <c r="H162" s="18">
        <f t="shared" si="28"/>
        <v>35</v>
      </c>
      <c r="I162" s="18">
        <f t="shared" si="28"/>
        <v>2</v>
      </c>
      <c r="J162" s="18">
        <f t="shared" si="28"/>
        <v>122</v>
      </c>
      <c r="K162" s="18">
        <f t="shared" si="28"/>
        <v>0</v>
      </c>
      <c r="L162" s="18">
        <f t="shared" si="28"/>
        <v>2</v>
      </c>
      <c r="M162" s="44">
        <f t="shared" si="28"/>
        <v>10307.5</v>
      </c>
      <c r="N162" s="18">
        <f t="shared" si="28"/>
        <v>0</v>
      </c>
      <c r="O162" s="18">
        <f t="shared" si="28"/>
        <v>0</v>
      </c>
      <c r="P162" s="20">
        <f>SUM(M157:M161)-N162+O162</f>
        <v>10307.5</v>
      </c>
    </row>
    <row r="163" spans="1:16" ht="12.75" customHeight="1">
      <c r="A163" s="223">
        <v>42151</v>
      </c>
      <c r="B163" s="10" t="s">
        <v>19</v>
      </c>
      <c r="C163" s="11">
        <v>256</v>
      </c>
      <c r="D163" s="11"/>
      <c r="E163" s="11">
        <v>46</v>
      </c>
      <c r="F163" s="11">
        <v>37</v>
      </c>
      <c r="G163" s="11">
        <v>7</v>
      </c>
      <c r="H163" s="12">
        <v>45</v>
      </c>
      <c r="I163" s="12">
        <v>1</v>
      </c>
      <c r="J163" s="24">
        <v>40</v>
      </c>
      <c r="K163" s="24"/>
      <c r="L163" s="24"/>
      <c r="M163" s="43">
        <f>SUM(C163*15,F163*7.5,G163*7.5,H163*7.5,I163*7.5,J163*7.5,K163*100,L163*20)</f>
        <v>4815</v>
      </c>
      <c r="N163" s="46"/>
      <c r="O163">
        <v>7.5</v>
      </c>
      <c r="P163" s="15"/>
    </row>
    <row r="164" spans="1:16" ht="12.75" customHeight="1">
      <c r="A164" s="223"/>
      <c r="B164" s="10" t="s">
        <v>20</v>
      </c>
      <c r="C164" s="11">
        <v>275</v>
      </c>
      <c r="D164" s="11"/>
      <c r="E164" s="11">
        <v>29</v>
      </c>
      <c r="F164" s="11">
        <v>51</v>
      </c>
      <c r="G164" s="11">
        <v>3</v>
      </c>
      <c r="H164" s="12">
        <v>29</v>
      </c>
      <c r="I164" s="12"/>
      <c r="J164" s="24">
        <v>27</v>
      </c>
      <c r="K164" s="24">
        <v>2</v>
      </c>
      <c r="L164" s="24">
        <v>3</v>
      </c>
      <c r="M164" s="43">
        <f>SUM(C164*15,F164*7.5,G164*7.5,H164*7.5,I164*7.5,J164*7.5,K164*100,L164*20)</f>
        <v>5210</v>
      </c>
      <c r="N164" s="13"/>
      <c r="O164" s="16"/>
      <c r="P164" s="15"/>
    </row>
    <row r="165" spans="1:16" ht="12.75" customHeight="1">
      <c r="A165" s="223"/>
      <c r="B165" s="10" t="s">
        <v>21</v>
      </c>
      <c r="C165" s="11">
        <v>530</v>
      </c>
      <c r="D165" s="11"/>
      <c r="E165" s="11">
        <v>33</v>
      </c>
      <c r="F165" s="11">
        <v>87</v>
      </c>
      <c r="G165" s="11">
        <v>11</v>
      </c>
      <c r="H165" s="12">
        <v>99</v>
      </c>
      <c r="I165" s="12"/>
      <c r="J165" s="24">
        <v>113</v>
      </c>
      <c r="K165" s="24">
        <v>5</v>
      </c>
      <c r="L165" s="24">
        <v>9</v>
      </c>
      <c r="M165" s="43">
        <f>SUM(C165*15,F165*7.5,G165*7.5,H165*7.5,I165*7.5,J165*7.5,K165*100,L165*20)</f>
        <v>10955</v>
      </c>
      <c r="N165" s="13"/>
      <c r="O165" s="16"/>
      <c r="P165" s="15"/>
    </row>
    <row r="166" spans="1:16" ht="12.75" customHeight="1">
      <c r="A166" s="223"/>
      <c r="B166" s="10" t="s">
        <v>22</v>
      </c>
      <c r="C166" s="11">
        <v>142</v>
      </c>
      <c r="D166" s="11"/>
      <c r="E166" s="11">
        <v>1</v>
      </c>
      <c r="F166" s="11">
        <v>50</v>
      </c>
      <c r="G166" s="11"/>
      <c r="H166" s="12">
        <v>20</v>
      </c>
      <c r="I166" s="12">
        <v>1</v>
      </c>
      <c r="J166" s="24">
        <v>38</v>
      </c>
      <c r="K166" s="24"/>
      <c r="L166" s="24"/>
      <c r="M166" s="43">
        <f>SUM(C166*15,F166*7.5,G166*7.5,H166*7.5,I166*7.5,J166*7.5,K166*100,L166*20)</f>
        <v>2947.5</v>
      </c>
      <c r="N166" s="13">
        <v>60</v>
      </c>
      <c r="O166" s="16"/>
      <c r="P166" s="15"/>
    </row>
    <row r="167" spans="1:16" ht="12.75" customHeight="1">
      <c r="A167" s="223"/>
      <c r="B167" s="10" t="s">
        <v>23</v>
      </c>
      <c r="C167" s="11">
        <v>82</v>
      </c>
      <c r="D167" s="11"/>
      <c r="E167" s="11">
        <v>0</v>
      </c>
      <c r="F167" s="11">
        <v>12</v>
      </c>
      <c r="G167" s="11">
        <v>2</v>
      </c>
      <c r="H167" s="12">
        <v>7</v>
      </c>
      <c r="I167" s="12"/>
      <c r="J167" s="24">
        <v>24</v>
      </c>
      <c r="K167" s="24"/>
      <c r="L167" s="24"/>
      <c r="M167" s="43">
        <f>SUM(C167*15,F167*7.5,G167*7.5,H167*7.5,I167*7.5,J167*7.5,K167*100,L167*20)</f>
        <v>1567.5</v>
      </c>
      <c r="N167" s="13"/>
      <c r="O167" s="16"/>
      <c r="P167" s="15"/>
    </row>
    <row r="168" spans="1:16" ht="12.75" customHeight="1">
      <c r="A168" s="223"/>
      <c r="B168" s="17" t="s">
        <v>24</v>
      </c>
      <c r="C168" s="18">
        <f>SUM(C163:C167)</f>
        <v>1285</v>
      </c>
      <c r="D168" s="18"/>
      <c r="E168" s="18">
        <f aca="true" t="shared" si="29" ref="E168:O168">SUM(E163:E167)</f>
        <v>109</v>
      </c>
      <c r="F168" s="18">
        <f t="shared" si="29"/>
        <v>237</v>
      </c>
      <c r="G168" s="18">
        <f t="shared" si="29"/>
        <v>23</v>
      </c>
      <c r="H168" s="18">
        <f t="shared" si="29"/>
        <v>200</v>
      </c>
      <c r="I168" s="18">
        <f t="shared" si="29"/>
        <v>2</v>
      </c>
      <c r="J168" s="18">
        <f t="shared" si="29"/>
        <v>242</v>
      </c>
      <c r="K168" s="18">
        <f t="shared" si="29"/>
        <v>7</v>
      </c>
      <c r="L168" s="18">
        <f t="shared" si="29"/>
        <v>12</v>
      </c>
      <c r="M168" s="44">
        <f t="shared" si="29"/>
        <v>25495</v>
      </c>
      <c r="N168" s="18">
        <f t="shared" si="29"/>
        <v>60</v>
      </c>
      <c r="O168" s="18">
        <f t="shared" si="29"/>
        <v>7.5</v>
      </c>
      <c r="P168" s="20">
        <f>SUM(M163:M167)-N168+O168</f>
        <v>25442.5</v>
      </c>
    </row>
    <row r="169" spans="1:16" ht="12.75" customHeight="1">
      <c r="A169" s="223">
        <v>42152</v>
      </c>
      <c r="B169" s="10" t="s">
        <v>19</v>
      </c>
      <c r="C169" s="11">
        <v>438</v>
      </c>
      <c r="D169" s="11"/>
      <c r="E169" s="11">
        <v>43</v>
      </c>
      <c r="F169" s="11">
        <v>75</v>
      </c>
      <c r="G169" s="11">
        <v>3</v>
      </c>
      <c r="H169" s="12">
        <v>65</v>
      </c>
      <c r="I169" s="12"/>
      <c r="J169" s="24">
        <v>67</v>
      </c>
      <c r="K169" s="24"/>
      <c r="L169" s="24"/>
      <c r="M169" s="43">
        <f>SUM(C169*15,F169*7.5,G169*7.5,H169*7.5,I169*7.5,J169*7.5,K169*100,L169*20)</f>
        <v>8145</v>
      </c>
      <c r="N169" s="46"/>
      <c r="P169" s="15"/>
    </row>
    <row r="170" spans="1:16" ht="12.75" customHeight="1">
      <c r="A170" s="223"/>
      <c r="B170" s="10" t="s">
        <v>20</v>
      </c>
      <c r="C170" s="11">
        <v>388</v>
      </c>
      <c r="D170" s="11"/>
      <c r="E170" s="11">
        <v>1</v>
      </c>
      <c r="F170" s="11">
        <v>57</v>
      </c>
      <c r="G170" s="11">
        <v>1</v>
      </c>
      <c r="H170" s="12">
        <v>42</v>
      </c>
      <c r="I170" s="12"/>
      <c r="J170" s="24">
        <v>53</v>
      </c>
      <c r="K170" s="24"/>
      <c r="L170" s="24"/>
      <c r="M170" s="43">
        <f>SUM(C170*15,F170*7.5,G170*7.5,H170*7.5,I170*7.5,J170*7.5)</f>
        <v>6967.5</v>
      </c>
      <c r="N170" s="13"/>
      <c r="O170" s="16">
        <v>70</v>
      </c>
      <c r="P170" s="15"/>
    </row>
    <row r="171" spans="1:16" ht="12.75" customHeight="1">
      <c r="A171" s="223"/>
      <c r="B171" s="10" t="s">
        <v>21</v>
      </c>
      <c r="C171" s="11">
        <v>410</v>
      </c>
      <c r="D171" s="11"/>
      <c r="E171" s="11">
        <v>12</v>
      </c>
      <c r="F171" s="11">
        <v>68</v>
      </c>
      <c r="G171" s="11"/>
      <c r="H171" s="12"/>
      <c r="I171" s="12"/>
      <c r="J171" s="24"/>
      <c r="K171" s="24"/>
      <c r="L171" s="24"/>
      <c r="M171" s="43">
        <f>SUM(C171*15,F171*7.5,G171*7.5,H171*7.5,I171*7.5,J171*7.5)</f>
        <v>6660</v>
      </c>
      <c r="N171" s="13"/>
      <c r="O171" s="16"/>
      <c r="P171" s="15"/>
    </row>
    <row r="172" spans="1:16" ht="12.75" customHeight="1">
      <c r="A172" s="223"/>
      <c r="B172" s="10" t="s">
        <v>22</v>
      </c>
      <c r="C172" s="11"/>
      <c r="D172" s="11"/>
      <c r="E172" s="11"/>
      <c r="F172" s="11"/>
      <c r="G172" s="11"/>
      <c r="H172" s="12"/>
      <c r="I172" s="12"/>
      <c r="J172" s="24"/>
      <c r="K172" s="24"/>
      <c r="L172" s="24"/>
      <c r="M172" s="43">
        <f>SUM(C172*15,F172*7.5,G172*7.5,H172*7.5,I172*7.5,J172*7.5)</f>
        <v>0</v>
      </c>
      <c r="N172" s="13"/>
      <c r="O172" s="16"/>
      <c r="P172" s="15"/>
    </row>
    <row r="173" spans="1:16" ht="12.75" customHeight="1">
      <c r="A173" s="223"/>
      <c r="B173" s="10" t="s">
        <v>23</v>
      </c>
      <c r="C173" s="11"/>
      <c r="D173" s="11"/>
      <c r="E173" s="11"/>
      <c r="F173" s="11"/>
      <c r="G173" s="11"/>
      <c r="H173" s="12"/>
      <c r="I173" s="12"/>
      <c r="J173" s="24"/>
      <c r="K173" s="24"/>
      <c r="L173" s="24"/>
      <c r="M173" s="43">
        <f>SUM(C173*15,F173*7.5,G173*7.5,H173*7.5,I173*7.5,J173*7.5)</f>
        <v>0</v>
      </c>
      <c r="N173" s="13"/>
      <c r="O173" s="16"/>
      <c r="P173" s="15"/>
    </row>
    <row r="174" spans="1:16" ht="12.75" customHeight="1">
      <c r="A174" s="223"/>
      <c r="B174" s="17" t="s">
        <v>24</v>
      </c>
      <c r="C174" s="18">
        <f>SUM(C169:C173)</f>
        <v>1236</v>
      </c>
      <c r="D174" s="18"/>
      <c r="E174" s="18">
        <f aca="true" t="shared" si="30" ref="E174:O174">SUM(E169:E173)</f>
        <v>56</v>
      </c>
      <c r="F174" s="18">
        <f t="shared" si="30"/>
        <v>200</v>
      </c>
      <c r="G174" s="18">
        <f t="shared" si="30"/>
        <v>4</v>
      </c>
      <c r="H174" s="18">
        <f t="shared" si="30"/>
        <v>107</v>
      </c>
      <c r="I174" s="18">
        <f t="shared" si="30"/>
        <v>0</v>
      </c>
      <c r="J174" s="18">
        <f t="shared" si="30"/>
        <v>120</v>
      </c>
      <c r="K174" s="18">
        <f t="shared" si="30"/>
        <v>0</v>
      </c>
      <c r="L174" s="18">
        <f t="shared" si="30"/>
        <v>0</v>
      </c>
      <c r="M174" s="44">
        <f t="shared" si="30"/>
        <v>21772.5</v>
      </c>
      <c r="N174" s="18">
        <f t="shared" si="30"/>
        <v>0</v>
      </c>
      <c r="O174" s="18">
        <f t="shared" si="30"/>
        <v>70</v>
      </c>
      <c r="P174" s="20">
        <f>SUM(M169:M173)-N174+O174</f>
        <v>21842.5</v>
      </c>
    </row>
    <row r="175" spans="1:16" ht="12.75" customHeight="1">
      <c r="A175" s="224" t="s">
        <v>25</v>
      </c>
      <c r="B175" s="224">
        <v>920</v>
      </c>
      <c r="C175" s="21">
        <f>SUM(C138,C144,C150,C156,C162,C168,C174)</f>
        <v>4675</v>
      </c>
      <c r="D175" s="21"/>
      <c r="E175" s="21">
        <f aca="true" t="shared" si="31" ref="E175:P175">SUM(E138,E144,E150,E156,E162,E168,E174)</f>
        <v>787</v>
      </c>
      <c r="F175" s="21">
        <f t="shared" si="31"/>
        <v>1365</v>
      </c>
      <c r="G175" s="21">
        <f t="shared" si="31"/>
        <v>43</v>
      </c>
      <c r="H175" s="21">
        <f t="shared" si="31"/>
        <v>414</v>
      </c>
      <c r="I175" s="21">
        <f t="shared" si="31"/>
        <v>7</v>
      </c>
      <c r="J175" s="21">
        <f t="shared" si="31"/>
        <v>754</v>
      </c>
      <c r="K175" s="21">
        <f t="shared" si="31"/>
        <v>11</v>
      </c>
      <c r="L175" s="21">
        <f t="shared" si="31"/>
        <v>18</v>
      </c>
      <c r="M175" s="21">
        <f t="shared" si="31"/>
        <v>90957.5</v>
      </c>
      <c r="N175" s="21">
        <f t="shared" si="31"/>
        <v>75</v>
      </c>
      <c r="O175" s="21">
        <f t="shared" si="31"/>
        <v>100</v>
      </c>
      <c r="P175" s="21">
        <f t="shared" si="31"/>
        <v>90982.5</v>
      </c>
    </row>
    <row r="176" spans="1:16" ht="12.75" customHeight="1">
      <c r="A176" s="223">
        <v>42153</v>
      </c>
      <c r="B176" s="10" t="s">
        <v>19</v>
      </c>
      <c r="C176" s="11">
        <v>127</v>
      </c>
      <c r="D176" s="11"/>
      <c r="E176" s="11">
        <v>81</v>
      </c>
      <c r="F176" s="11">
        <v>16</v>
      </c>
      <c r="G176" s="11">
        <v>3</v>
      </c>
      <c r="H176" s="12">
        <v>5</v>
      </c>
      <c r="I176" s="12"/>
      <c r="J176" s="24">
        <v>13</v>
      </c>
      <c r="K176" s="24"/>
      <c r="L176" s="24">
        <v>1</v>
      </c>
      <c r="M176" s="43">
        <f>SUM(C176*15,F176*7.5,G176*7.5,H176*7.5,I176*7.5,J176*7.5,K176*100,L176*20)</f>
        <v>2202.5</v>
      </c>
      <c r="N176" s="13"/>
      <c r="P176" s="15"/>
    </row>
    <row r="177" spans="1:16" ht="12.75" customHeight="1">
      <c r="A177" s="223"/>
      <c r="B177" s="10" t="s">
        <v>20</v>
      </c>
      <c r="C177" s="11">
        <v>117</v>
      </c>
      <c r="D177" s="11"/>
      <c r="E177" s="11"/>
      <c r="F177" s="11">
        <v>17</v>
      </c>
      <c r="G177" s="11">
        <v>1</v>
      </c>
      <c r="H177" s="12">
        <v>12</v>
      </c>
      <c r="I177" s="12">
        <v>2</v>
      </c>
      <c r="J177" s="24">
        <v>21</v>
      </c>
      <c r="K177" s="24"/>
      <c r="L177" s="24">
        <v>1</v>
      </c>
      <c r="M177" s="43">
        <f>SUM(C177*15,F177*7.5,G177*7.5,H177*7.5,I177*7.5,J177*7.5,K177*100,L177*20)</f>
        <v>2172.5</v>
      </c>
      <c r="N177"/>
      <c r="O177" s="16"/>
      <c r="P177" s="15"/>
    </row>
    <row r="178" spans="1:16" ht="12.75" customHeight="1">
      <c r="A178" s="223"/>
      <c r="B178" s="10" t="s">
        <v>21</v>
      </c>
      <c r="C178" s="11"/>
      <c r="D178" s="11"/>
      <c r="E178" s="11"/>
      <c r="F178" s="11"/>
      <c r="G178" s="11"/>
      <c r="H178" s="12"/>
      <c r="I178" s="12"/>
      <c r="J178" s="24"/>
      <c r="K178" s="24"/>
      <c r="L178" s="24"/>
      <c r="M178" s="43">
        <f>SUM(C178*15,F178*7.5,G178*7.5,H178*7.5,I178*7.5,J178*7.5,K178*100,L178*20)</f>
        <v>0</v>
      </c>
      <c r="N178" s="13"/>
      <c r="O178" s="16"/>
      <c r="P178" s="15"/>
    </row>
    <row r="179" spans="1:16" ht="12.75" customHeight="1">
      <c r="A179" s="223"/>
      <c r="B179" s="10" t="s">
        <v>22</v>
      </c>
      <c r="C179" s="11">
        <v>37</v>
      </c>
      <c r="D179" s="11"/>
      <c r="E179" s="11">
        <v>11</v>
      </c>
      <c r="F179" s="11">
        <v>13</v>
      </c>
      <c r="G179" s="11"/>
      <c r="H179" s="12">
        <v>4</v>
      </c>
      <c r="I179" s="12"/>
      <c r="J179" s="24">
        <v>6</v>
      </c>
      <c r="K179" s="24"/>
      <c r="L179" s="24"/>
      <c r="M179" s="43">
        <f>SUM(C179*15,F179*7.5,G179*7.5,H179*7.5,I179*7.5,J179*7.5,K179*100,L179*20)</f>
        <v>727.5</v>
      </c>
      <c r="N179" s="13"/>
      <c r="O179" s="16"/>
      <c r="P179" s="15"/>
    </row>
    <row r="180" spans="1:16" ht="12.75" customHeight="1">
      <c r="A180" s="223"/>
      <c r="B180" s="10" t="s">
        <v>23</v>
      </c>
      <c r="C180" s="11">
        <v>11</v>
      </c>
      <c r="D180" s="11"/>
      <c r="E180" s="11">
        <v>15</v>
      </c>
      <c r="F180" s="11">
        <v>2</v>
      </c>
      <c r="G180" s="11">
        <v>1</v>
      </c>
      <c r="H180" s="12">
        <v>1</v>
      </c>
      <c r="I180" s="12"/>
      <c r="J180" s="24">
        <v>1</v>
      </c>
      <c r="K180" s="24"/>
      <c r="L180" s="24"/>
      <c r="M180" s="43">
        <f>SUM(C180*15,F180*7.5,G180*7.5,H180*7.5,I180*7.5,J180*7.5,K180*100,L180*20)</f>
        <v>202.5</v>
      </c>
      <c r="N180" s="13">
        <v>0.5</v>
      </c>
      <c r="O180" s="16"/>
      <c r="P180" s="15"/>
    </row>
    <row r="181" spans="1:16" ht="12.75" customHeight="1">
      <c r="A181" s="223"/>
      <c r="B181" s="17" t="s">
        <v>24</v>
      </c>
      <c r="C181" s="18">
        <f>SUM(C176:C180)</f>
        <v>292</v>
      </c>
      <c r="D181" s="18"/>
      <c r="E181" s="18">
        <f aca="true" t="shared" si="32" ref="E181:O181">SUM(E176:E180)</f>
        <v>107</v>
      </c>
      <c r="F181" s="18">
        <f t="shared" si="32"/>
        <v>48</v>
      </c>
      <c r="G181" s="18">
        <f t="shared" si="32"/>
        <v>5</v>
      </c>
      <c r="H181" s="18">
        <f t="shared" si="32"/>
        <v>22</v>
      </c>
      <c r="I181" s="18">
        <f t="shared" si="32"/>
        <v>2</v>
      </c>
      <c r="J181" s="18">
        <f t="shared" si="32"/>
        <v>41</v>
      </c>
      <c r="K181" s="18">
        <f t="shared" si="32"/>
        <v>0</v>
      </c>
      <c r="L181" s="18">
        <f t="shared" si="32"/>
        <v>2</v>
      </c>
      <c r="M181" s="44">
        <f t="shared" si="32"/>
        <v>5305</v>
      </c>
      <c r="N181" s="18">
        <f t="shared" si="32"/>
        <v>0.5</v>
      </c>
      <c r="O181" s="18">
        <f t="shared" si="32"/>
        <v>0</v>
      </c>
      <c r="P181" s="20">
        <f>SUM(M176:M180)-N181+O181</f>
        <v>5304.5</v>
      </c>
    </row>
    <row r="182" spans="1:16" ht="12.75" customHeight="1">
      <c r="A182" s="223">
        <v>42154</v>
      </c>
      <c r="B182" s="10" t="s">
        <v>19</v>
      </c>
      <c r="C182" s="11">
        <v>41</v>
      </c>
      <c r="D182" s="11"/>
      <c r="E182" s="11">
        <v>0</v>
      </c>
      <c r="F182" s="11">
        <v>4</v>
      </c>
      <c r="G182" s="11"/>
      <c r="H182" s="12">
        <v>1</v>
      </c>
      <c r="I182" s="12"/>
      <c r="J182" s="24">
        <v>6</v>
      </c>
      <c r="K182" s="24">
        <v>1</v>
      </c>
      <c r="L182" s="24"/>
      <c r="M182" s="43">
        <f>SUM(C182*15,F182*7.5,G182*7.5,H182*7.5,I182*7.5,J182*7.5,K182*100,L182*20)</f>
        <v>797.5</v>
      </c>
      <c r="N182" s="46"/>
      <c r="P182" s="15"/>
    </row>
    <row r="183" spans="1:16" ht="12.75" customHeight="1">
      <c r="A183" s="223"/>
      <c r="B183" s="10" t="s">
        <v>20</v>
      </c>
      <c r="C183" s="11">
        <v>132</v>
      </c>
      <c r="D183" s="11"/>
      <c r="E183" s="11">
        <v>4</v>
      </c>
      <c r="F183" s="11">
        <v>20</v>
      </c>
      <c r="G183" s="11"/>
      <c r="H183" s="12">
        <v>17</v>
      </c>
      <c r="I183" s="12"/>
      <c r="J183" s="24">
        <v>23</v>
      </c>
      <c r="K183" s="24"/>
      <c r="L183" s="24">
        <v>1</v>
      </c>
      <c r="M183" s="43">
        <f>SUM(C183*15,F183*7.5,G183*7.5,H183*7.5,I183*7.5,J183*7.5,K183*100,L183*20)</f>
        <v>2450</v>
      </c>
      <c r="N183" s="13"/>
      <c r="O183" s="16">
        <v>5.45</v>
      </c>
      <c r="P183" s="15"/>
    </row>
    <row r="184" spans="1:16" ht="12.75" customHeight="1">
      <c r="A184" s="223"/>
      <c r="B184" s="10" t="s">
        <v>21</v>
      </c>
      <c r="C184" s="11">
        <v>121</v>
      </c>
      <c r="D184" s="11"/>
      <c r="E184" s="11">
        <v>34</v>
      </c>
      <c r="F184" s="11">
        <v>13</v>
      </c>
      <c r="G184" s="11"/>
      <c r="H184" s="12">
        <v>2</v>
      </c>
      <c r="I184" s="12"/>
      <c r="J184" s="24">
        <v>21</v>
      </c>
      <c r="K184" s="24">
        <v>1</v>
      </c>
      <c r="L184" s="24">
        <v>1</v>
      </c>
      <c r="M184" s="43">
        <f>SUM(C184*15,F184*7.5,G184*7.5,H184*7.5,I184*7.5,J184*7.5,K184*100,L184*20)</f>
        <v>2205</v>
      </c>
      <c r="N184" s="13"/>
      <c r="O184" s="16"/>
      <c r="P184" s="15"/>
    </row>
    <row r="185" spans="1:16" ht="12.75" customHeight="1">
      <c r="A185" s="223"/>
      <c r="B185" s="10" t="s">
        <v>22</v>
      </c>
      <c r="C185" s="11">
        <v>50</v>
      </c>
      <c r="D185" s="11"/>
      <c r="E185" s="11">
        <v>0</v>
      </c>
      <c r="F185" s="11">
        <v>6</v>
      </c>
      <c r="G185" s="11"/>
      <c r="H185" s="12">
        <v>3</v>
      </c>
      <c r="I185" s="12"/>
      <c r="J185" s="24">
        <v>9</v>
      </c>
      <c r="K185" s="24"/>
      <c r="L185" s="24"/>
      <c r="M185" s="43">
        <f>SUM(C185*15,F185*7.5,G185*7.5,H185*7.5,I185*7.5,J185*7.5,K185*100,L185*20)</f>
        <v>885</v>
      </c>
      <c r="N185" s="13"/>
      <c r="O185" s="16"/>
      <c r="P185" s="15"/>
    </row>
    <row r="186" spans="1:16" ht="12.75" customHeight="1">
      <c r="A186" s="223"/>
      <c r="B186" s="10" t="s">
        <v>23</v>
      </c>
      <c r="C186" s="11">
        <v>10</v>
      </c>
      <c r="D186" s="11"/>
      <c r="E186" s="11">
        <v>58</v>
      </c>
      <c r="F186" s="11">
        <v>0</v>
      </c>
      <c r="G186" s="11"/>
      <c r="H186" s="12">
        <v>1</v>
      </c>
      <c r="I186" s="12"/>
      <c r="J186" s="24">
        <v>3</v>
      </c>
      <c r="K186" s="24"/>
      <c r="L186" s="24"/>
      <c r="M186" s="43">
        <f>SUM(C186*15,F186*7.5,G186*7.5,H186*7.5,I186*7.5,J186*7.5,K186*100,L186*20)</f>
        <v>180</v>
      </c>
      <c r="N186" s="13"/>
      <c r="O186" s="16"/>
      <c r="P186" s="15"/>
    </row>
    <row r="187" spans="1:16" ht="12.75" customHeight="1">
      <c r="A187" s="223"/>
      <c r="B187" s="17" t="s">
        <v>24</v>
      </c>
      <c r="C187" s="18">
        <f>SUM(C182:C186)</f>
        <v>354</v>
      </c>
      <c r="D187" s="18"/>
      <c r="E187" s="18">
        <f aca="true" t="shared" si="33" ref="E187:O187">SUM(E182:E186)</f>
        <v>96</v>
      </c>
      <c r="F187" s="18">
        <f t="shared" si="33"/>
        <v>43</v>
      </c>
      <c r="G187" s="18">
        <f t="shared" si="33"/>
        <v>0</v>
      </c>
      <c r="H187" s="18">
        <f t="shared" si="33"/>
        <v>24</v>
      </c>
      <c r="I187" s="18">
        <f t="shared" si="33"/>
        <v>0</v>
      </c>
      <c r="J187" s="18">
        <f t="shared" si="33"/>
        <v>62</v>
      </c>
      <c r="K187" s="18">
        <f t="shared" si="33"/>
        <v>2</v>
      </c>
      <c r="L187" s="18">
        <f t="shared" si="33"/>
        <v>2</v>
      </c>
      <c r="M187" s="44">
        <f t="shared" si="33"/>
        <v>6517.5</v>
      </c>
      <c r="N187" s="18">
        <f t="shared" si="33"/>
        <v>0</v>
      </c>
      <c r="O187" s="18">
        <f t="shared" si="33"/>
        <v>5.45</v>
      </c>
      <c r="P187" s="20">
        <f>SUM(M182:M186)-N187+O187</f>
        <v>6522.95</v>
      </c>
    </row>
    <row r="188" spans="1:16" ht="12.75" customHeight="1">
      <c r="A188" s="223">
        <v>42155</v>
      </c>
      <c r="B188" s="10" t="s">
        <v>19</v>
      </c>
      <c r="C188" s="11">
        <v>109</v>
      </c>
      <c r="D188" s="11"/>
      <c r="E188" s="11">
        <v>55</v>
      </c>
      <c r="F188" s="11">
        <v>62</v>
      </c>
      <c r="G188" s="11"/>
      <c r="H188" s="12">
        <v>8</v>
      </c>
      <c r="I188" s="12"/>
      <c r="J188" s="24">
        <v>17</v>
      </c>
      <c r="K188" s="24"/>
      <c r="L188" s="24"/>
      <c r="M188" s="43">
        <f>SUM(C188*15,F188*7.5,G188*7.5,H188*7.5,I188*7.5,J188*7.5,K188*100,L188*20)</f>
        <v>2287.5</v>
      </c>
      <c r="N188" s="46"/>
      <c r="P188" s="15"/>
    </row>
    <row r="189" spans="1:16" ht="12.75" customHeight="1">
      <c r="A189" s="223"/>
      <c r="B189" s="10" t="s">
        <v>20</v>
      </c>
      <c r="C189" s="11">
        <v>161</v>
      </c>
      <c r="D189" s="11"/>
      <c r="E189" s="11">
        <v>117</v>
      </c>
      <c r="F189" s="11">
        <v>102</v>
      </c>
      <c r="G189" s="11">
        <v>2</v>
      </c>
      <c r="H189" s="12">
        <v>14</v>
      </c>
      <c r="I189" s="12"/>
      <c r="J189" s="24">
        <v>22</v>
      </c>
      <c r="K189" s="24">
        <v>3</v>
      </c>
      <c r="L189" s="24">
        <v>2</v>
      </c>
      <c r="M189" s="43">
        <f>SUM(C189*15,F189*7.5,G189*7.5,H189*7.5,I189*7.5,J189*7.5)</f>
        <v>3465</v>
      </c>
      <c r="N189" s="13"/>
      <c r="O189" s="16"/>
      <c r="P189" s="15"/>
    </row>
    <row r="190" spans="1:24" ht="12.75" customHeight="1">
      <c r="A190" s="223"/>
      <c r="B190" s="10" t="s">
        <v>21</v>
      </c>
      <c r="C190" s="11"/>
      <c r="D190" s="11"/>
      <c r="E190" s="11"/>
      <c r="F190" s="11"/>
      <c r="G190" s="11"/>
      <c r="H190" s="12"/>
      <c r="I190" s="12"/>
      <c r="J190" s="24"/>
      <c r="K190" s="24"/>
      <c r="L190" s="24"/>
      <c r="M190" s="43">
        <f>SUM(C190*15,F190*7.5,G190*7.5,H190*7.5,I190*7.5,J190*7.5)</f>
        <v>0</v>
      </c>
      <c r="N190" s="13"/>
      <c r="O190" s="16"/>
      <c r="P190" s="15"/>
      <c r="X190" t="s">
        <v>43</v>
      </c>
    </row>
    <row r="191" spans="1:16" ht="12.75" customHeight="1">
      <c r="A191" s="223"/>
      <c r="B191" s="10" t="s">
        <v>22</v>
      </c>
      <c r="C191" s="11">
        <v>56</v>
      </c>
      <c r="D191" s="11"/>
      <c r="E191" s="11">
        <v>15</v>
      </c>
      <c r="F191" s="11">
        <v>7</v>
      </c>
      <c r="G191" s="11"/>
      <c r="H191" s="12">
        <v>1</v>
      </c>
      <c r="I191" s="12"/>
      <c r="J191" s="24">
        <v>7</v>
      </c>
      <c r="K191" s="24"/>
      <c r="L191" s="24"/>
      <c r="M191" s="43">
        <f>SUM(C191*15,F191*7.5,G191*7.5,H191*7.5,I191*7.5,J191*7.5)</f>
        <v>952.5</v>
      </c>
      <c r="N191" s="13"/>
      <c r="O191" s="16"/>
      <c r="P191" s="15"/>
    </row>
    <row r="192" spans="1:16" ht="12.75" customHeight="1">
      <c r="A192" s="223"/>
      <c r="B192" s="10" t="s">
        <v>23</v>
      </c>
      <c r="C192" s="11">
        <v>14</v>
      </c>
      <c r="D192" s="11"/>
      <c r="E192" s="11"/>
      <c r="F192" s="11">
        <v>0</v>
      </c>
      <c r="G192" s="11"/>
      <c r="H192" s="12">
        <v>1</v>
      </c>
      <c r="I192" s="12"/>
      <c r="J192" s="24">
        <v>1</v>
      </c>
      <c r="K192" s="24"/>
      <c r="L192" s="24"/>
      <c r="M192" s="43">
        <f>SUM(C192*15,F192*7.5,G192*7.5,H192*7.5,I192*7.5,J192*7.5)</f>
        <v>225</v>
      </c>
      <c r="N192" s="13"/>
      <c r="O192" s="16"/>
      <c r="P192" s="15"/>
    </row>
    <row r="193" spans="1:16" ht="12.75" customHeight="1">
      <c r="A193" s="223"/>
      <c r="B193" s="17" t="s">
        <v>24</v>
      </c>
      <c r="C193" s="18">
        <f>SUM(C188:C192)</f>
        <v>340</v>
      </c>
      <c r="D193" s="18"/>
      <c r="E193" s="18">
        <f aca="true" t="shared" si="34" ref="E193:O193">SUM(E188:E192)</f>
        <v>187</v>
      </c>
      <c r="F193" s="18">
        <f t="shared" si="34"/>
        <v>171</v>
      </c>
      <c r="G193" s="18">
        <f t="shared" si="34"/>
        <v>2</v>
      </c>
      <c r="H193" s="18">
        <f t="shared" si="34"/>
        <v>24</v>
      </c>
      <c r="I193" s="18">
        <f t="shared" si="34"/>
        <v>0</v>
      </c>
      <c r="J193" s="18">
        <f t="shared" si="34"/>
        <v>47</v>
      </c>
      <c r="K193" s="18">
        <f t="shared" si="34"/>
        <v>3</v>
      </c>
      <c r="L193" s="18">
        <f t="shared" si="34"/>
        <v>2</v>
      </c>
      <c r="M193" s="44">
        <f t="shared" si="34"/>
        <v>6930</v>
      </c>
      <c r="N193" s="18">
        <f t="shared" si="34"/>
        <v>0</v>
      </c>
      <c r="O193" s="18">
        <f t="shared" si="34"/>
        <v>0</v>
      </c>
      <c r="P193" s="20">
        <f>SUM(M188:M192)-N193+O193</f>
        <v>6930</v>
      </c>
    </row>
    <row r="194" spans="1:16" ht="12.75" customHeight="1">
      <c r="A194" s="224" t="s">
        <v>25</v>
      </c>
      <c r="B194" s="224">
        <v>920</v>
      </c>
      <c r="C194" s="21">
        <f>SUM(C181,C187,C193)</f>
        <v>986</v>
      </c>
      <c r="D194" s="21"/>
      <c r="E194" s="21">
        <f aca="true" t="shared" si="35" ref="E194:M194">SUM(E181,E187,E193)</f>
        <v>390</v>
      </c>
      <c r="F194" s="21">
        <f t="shared" si="35"/>
        <v>262</v>
      </c>
      <c r="G194" s="21">
        <f t="shared" si="35"/>
        <v>7</v>
      </c>
      <c r="H194" s="21">
        <f t="shared" si="35"/>
        <v>70</v>
      </c>
      <c r="I194" s="21">
        <f t="shared" si="35"/>
        <v>2</v>
      </c>
      <c r="J194" s="21">
        <f t="shared" si="35"/>
        <v>150</v>
      </c>
      <c r="K194" s="21">
        <f t="shared" si="35"/>
        <v>5</v>
      </c>
      <c r="L194" s="21">
        <f t="shared" si="35"/>
        <v>6</v>
      </c>
      <c r="M194" s="21">
        <f t="shared" si="35"/>
        <v>18752.5</v>
      </c>
      <c r="N194" s="21">
        <f>SUM(N157,N163,N169,N175,N181,N187,N193)</f>
        <v>75.5</v>
      </c>
      <c r="O194" s="21">
        <f>SUM(O157,O163,O169,O175,O181,O187,O193)</f>
        <v>112.95</v>
      </c>
      <c r="P194" s="21">
        <f>SUM(P157,P163,P169,P175,P181,P187,P193)</f>
        <v>109739.95</v>
      </c>
    </row>
    <row r="195" spans="1:16" ht="12.75" customHeight="1">
      <c r="A195" s="230" t="s">
        <v>39</v>
      </c>
      <c r="B195" s="230" t="s">
        <v>20</v>
      </c>
      <c r="C195" s="53">
        <f>SUM(C46,C89,C132,C175,C194)</f>
        <v>21278</v>
      </c>
      <c r="D195" s="53">
        <v>3233</v>
      </c>
      <c r="E195" s="53">
        <f aca="true" t="shared" si="36" ref="E195:M195">SUM(E46,E89,E132,E175,E194)</f>
        <v>2485</v>
      </c>
      <c r="F195" s="53">
        <f t="shared" si="36"/>
        <v>4846</v>
      </c>
      <c r="G195" s="53">
        <f t="shared" si="36"/>
        <v>204</v>
      </c>
      <c r="H195" s="53">
        <f t="shared" si="36"/>
        <v>1876</v>
      </c>
      <c r="I195" s="53">
        <f t="shared" si="36"/>
        <v>20</v>
      </c>
      <c r="J195" s="53">
        <f t="shared" si="36"/>
        <v>4753</v>
      </c>
      <c r="K195" s="53">
        <f t="shared" si="36"/>
        <v>60</v>
      </c>
      <c r="L195" s="53">
        <f t="shared" si="36"/>
        <v>84</v>
      </c>
      <c r="M195" s="53">
        <f t="shared" si="36"/>
        <v>414252.5</v>
      </c>
      <c r="N195" s="53">
        <f>SUM(N22,N65,N108,N151,N194)</f>
        <v>75.5</v>
      </c>
      <c r="O195" s="53">
        <f>SUM(O22,O65,O108,O151,O194)</f>
        <v>112.95</v>
      </c>
      <c r="P195" s="53">
        <f>SUM(P22,P65,P108,P151,P194)</f>
        <v>109739.95</v>
      </c>
    </row>
  </sheetData>
  <sheetProtection selectLockedCells="1" selectUnlockedCells="1"/>
  <mergeCells count="42">
    <mergeCell ref="A1:P1"/>
    <mergeCell ref="A2:B2"/>
    <mergeCell ref="C2:E2"/>
    <mergeCell ref="F2:J2"/>
    <mergeCell ref="K2:L2"/>
    <mergeCell ref="A4:A9"/>
    <mergeCell ref="A10:A15"/>
    <mergeCell ref="A16:A21"/>
    <mergeCell ref="A22:A27"/>
    <mergeCell ref="A28:A33"/>
    <mergeCell ref="A34:A39"/>
    <mergeCell ref="A40:A45"/>
    <mergeCell ref="A46:B46"/>
    <mergeCell ref="A47:A52"/>
    <mergeCell ref="A53:A58"/>
    <mergeCell ref="A59:A64"/>
    <mergeCell ref="A65:A70"/>
    <mergeCell ref="A71:A76"/>
    <mergeCell ref="A77:A82"/>
    <mergeCell ref="A83:A88"/>
    <mergeCell ref="A89:B89"/>
    <mergeCell ref="A90:A95"/>
    <mergeCell ref="A96:A101"/>
    <mergeCell ref="A102:A107"/>
    <mergeCell ref="A108:A113"/>
    <mergeCell ref="A114:A119"/>
    <mergeCell ref="A120:A125"/>
    <mergeCell ref="A126:A131"/>
    <mergeCell ref="A132:B132"/>
    <mergeCell ref="A133:A138"/>
    <mergeCell ref="A139:A144"/>
    <mergeCell ref="A145:A150"/>
    <mergeCell ref="A151:A156"/>
    <mergeCell ref="A157:A162"/>
    <mergeCell ref="A163:A168"/>
    <mergeCell ref="A169:A174"/>
    <mergeCell ref="A175:B175"/>
    <mergeCell ref="A176:A181"/>
    <mergeCell ref="A182:A187"/>
    <mergeCell ref="A188:A193"/>
    <mergeCell ref="A194:B194"/>
    <mergeCell ref="A195:B195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activeCellId="1" sqref="A40:IV40 A1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4" width="9.57421875" style="1" customWidth="1"/>
    <col min="5" max="5" width="8.57421875" style="1" customWidth="1"/>
    <col min="6" max="6" width="8.00390625" style="1" customWidth="1"/>
    <col min="7" max="7" width="9.421875" style="1" customWidth="1"/>
    <col min="8" max="8" width="7.7109375" style="1" customWidth="1"/>
    <col min="9" max="9" width="13.8515625" style="2" customWidth="1"/>
    <col min="10" max="10" width="10.57421875" style="1" customWidth="1"/>
    <col min="11" max="11" width="11.57421875" style="1" customWidth="1"/>
    <col min="12" max="12" width="10.421875" style="1" customWidth="1"/>
    <col min="13" max="13" width="10.7109375" style="1" customWidth="1"/>
    <col min="14" max="14" width="10.7109375" style="0" customWidth="1"/>
    <col min="15" max="15" width="8.57421875" style="0" customWidth="1"/>
    <col min="16" max="16" width="15.421875" style="0" customWidth="1"/>
  </cols>
  <sheetData>
    <row r="1" spans="1:16" ht="12.7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76"/>
      <c r="O1" s="66"/>
      <c r="P1" s="76"/>
    </row>
    <row r="2" spans="1:16" ht="24" customHeight="1">
      <c r="A2" s="228" t="s">
        <v>44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227" t="s">
        <v>29</v>
      </c>
      <c r="L2" s="227"/>
      <c r="M2" s="42" t="s">
        <v>4</v>
      </c>
      <c r="N2" s="6" t="s">
        <v>5</v>
      </c>
      <c r="O2" s="6" t="s">
        <v>6</v>
      </c>
      <c r="P2" s="7" t="s">
        <v>7</v>
      </c>
    </row>
    <row r="3" spans="1:248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30</v>
      </c>
      <c r="J3" s="4" t="s">
        <v>17</v>
      </c>
      <c r="K3" s="4" t="s">
        <v>31</v>
      </c>
      <c r="L3" s="4" t="s">
        <v>32</v>
      </c>
      <c r="M3" s="4" t="s">
        <v>18</v>
      </c>
      <c r="N3" s="4"/>
      <c r="O3" s="4"/>
      <c r="P3" s="4" t="s">
        <v>18</v>
      </c>
      <c r="IE3"/>
      <c r="IF3"/>
      <c r="IG3"/>
      <c r="IH3"/>
      <c r="II3"/>
      <c r="IJ3"/>
      <c r="IK3"/>
      <c r="IL3"/>
      <c r="IM3"/>
      <c r="IN3"/>
    </row>
    <row r="4" spans="1:16" ht="12.75" customHeight="1">
      <c r="A4" s="223">
        <v>42887</v>
      </c>
      <c r="B4" s="10" t="s">
        <v>19</v>
      </c>
      <c r="C4" s="11">
        <v>84</v>
      </c>
      <c r="D4" s="11"/>
      <c r="E4" s="11">
        <v>54</v>
      </c>
      <c r="F4" s="11">
        <v>10</v>
      </c>
      <c r="G4" s="11">
        <v>3</v>
      </c>
      <c r="H4" s="12">
        <v>11</v>
      </c>
      <c r="I4" s="12"/>
      <c r="J4" s="24">
        <v>17</v>
      </c>
      <c r="K4" s="24"/>
      <c r="L4" s="24"/>
      <c r="M4" s="43">
        <f>SUM(C4*15,F4*7.5,G4*7.5,H4*7.5,I4*7.5,J4*7.5,K4*100,L4*20)</f>
        <v>1567.5</v>
      </c>
      <c r="N4" s="46"/>
      <c r="P4" s="15"/>
    </row>
    <row r="5" spans="1:16" ht="12.75" customHeight="1">
      <c r="A5" s="223"/>
      <c r="B5" s="10" t="s">
        <v>20</v>
      </c>
      <c r="C5" s="11">
        <v>97</v>
      </c>
      <c r="D5" s="11"/>
      <c r="E5" s="11">
        <v>10</v>
      </c>
      <c r="F5" s="11">
        <v>77</v>
      </c>
      <c r="G5" s="11">
        <v>2</v>
      </c>
      <c r="H5" s="12">
        <v>2</v>
      </c>
      <c r="I5" s="12">
        <v>1</v>
      </c>
      <c r="J5" s="24">
        <v>27</v>
      </c>
      <c r="K5" s="24">
        <v>1</v>
      </c>
      <c r="L5" s="24">
        <v>1</v>
      </c>
      <c r="M5" s="43">
        <f>SUM(C5*15,F5*7.5,G5*7.5,H5*7.5,I5*7.5,J5*7.5,K5*100,L5*20)</f>
        <v>2392.5</v>
      </c>
      <c r="N5" s="13"/>
      <c r="O5" s="16"/>
      <c r="P5" s="15"/>
    </row>
    <row r="6" spans="1:16" ht="12.75" customHeight="1">
      <c r="A6" s="223"/>
      <c r="B6" s="10" t="s">
        <v>21</v>
      </c>
      <c r="C6" s="11">
        <v>23</v>
      </c>
      <c r="D6" s="11"/>
      <c r="E6" s="11">
        <v>8</v>
      </c>
      <c r="F6" s="11">
        <v>58</v>
      </c>
      <c r="G6" s="11">
        <v>1</v>
      </c>
      <c r="H6" s="12"/>
      <c r="I6" s="12"/>
      <c r="J6" s="24">
        <v>11</v>
      </c>
      <c r="K6" s="24"/>
      <c r="L6" s="24">
        <v>1</v>
      </c>
      <c r="M6" s="43">
        <f>SUM(C6*15,F6*7.5,G6*7.5,H6*7.5,I6*7.5,J6*7.5,K6*100,L6*20)</f>
        <v>890</v>
      </c>
      <c r="N6" s="13"/>
      <c r="O6" s="16"/>
      <c r="P6" s="15"/>
    </row>
    <row r="7" spans="1:16" ht="12.75" customHeight="1">
      <c r="A7" s="223"/>
      <c r="B7" s="10" t="s">
        <v>22</v>
      </c>
      <c r="C7" s="11">
        <v>53</v>
      </c>
      <c r="D7" s="11"/>
      <c r="E7" s="11">
        <v>1</v>
      </c>
      <c r="F7" s="11">
        <v>8</v>
      </c>
      <c r="G7" s="11"/>
      <c r="H7" s="12">
        <v>5</v>
      </c>
      <c r="I7" s="12"/>
      <c r="J7" s="24">
        <v>13</v>
      </c>
      <c r="K7" s="24"/>
      <c r="L7" s="24"/>
      <c r="M7" s="43">
        <f>SUM(C7*15,F7*7.5,G7*7.5,H7*7.5,I7*7.5,J7*7.5,K7*100,L7*20)</f>
        <v>990</v>
      </c>
      <c r="N7" s="13"/>
      <c r="O7" s="16"/>
      <c r="P7" s="15"/>
    </row>
    <row r="8" spans="1:16" ht="12.75" customHeight="1">
      <c r="A8" s="223"/>
      <c r="B8" s="10" t="s">
        <v>23</v>
      </c>
      <c r="C8" s="11">
        <v>20</v>
      </c>
      <c r="D8" s="11"/>
      <c r="E8" s="11">
        <v>51</v>
      </c>
      <c r="F8" s="11">
        <v>6</v>
      </c>
      <c r="G8" s="11"/>
      <c r="H8" s="12">
        <v>3</v>
      </c>
      <c r="I8" s="12"/>
      <c r="J8" s="24">
        <v>10</v>
      </c>
      <c r="K8" s="24"/>
      <c r="L8" s="24"/>
      <c r="M8" s="43">
        <f>SUM(C8*15,F8*7.5,G8*7.5,H8*7.5,I8*7.5,J8*7.5,K8*100,L8*20)</f>
        <v>442.5</v>
      </c>
      <c r="N8" s="13"/>
      <c r="O8" s="16">
        <v>0.5</v>
      </c>
      <c r="P8" s="15"/>
    </row>
    <row r="9" spans="1:16" ht="12.75" customHeight="1">
      <c r="A9" s="223"/>
      <c r="B9" s="17" t="s">
        <v>24</v>
      </c>
      <c r="C9" s="18">
        <f>SUM(C4:C8)</f>
        <v>277</v>
      </c>
      <c r="D9" s="18">
        <v>145</v>
      </c>
      <c r="E9" s="18">
        <f aca="true" t="shared" si="0" ref="E9:O9">SUM(E4:E8)</f>
        <v>124</v>
      </c>
      <c r="F9" s="18">
        <f t="shared" si="0"/>
        <v>159</v>
      </c>
      <c r="G9" s="18">
        <f t="shared" si="0"/>
        <v>6</v>
      </c>
      <c r="H9" s="18">
        <f t="shared" si="0"/>
        <v>21</v>
      </c>
      <c r="I9" s="18">
        <f t="shared" si="0"/>
        <v>1</v>
      </c>
      <c r="J9" s="18">
        <f t="shared" si="0"/>
        <v>78</v>
      </c>
      <c r="K9" s="18">
        <f t="shared" si="0"/>
        <v>1</v>
      </c>
      <c r="L9" s="18">
        <f t="shared" si="0"/>
        <v>2</v>
      </c>
      <c r="M9" s="44">
        <f t="shared" si="0"/>
        <v>6282.5</v>
      </c>
      <c r="N9" s="18">
        <f t="shared" si="0"/>
        <v>0</v>
      </c>
      <c r="O9" s="18">
        <f t="shared" si="0"/>
        <v>0.5</v>
      </c>
      <c r="P9" s="20">
        <f>SUM(M4:M8)-N9+O9</f>
        <v>6283</v>
      </c>
    </row>
    <row r="10" spans="1:16" ht="12.75" customHeight="1">
      <c r="A10" s="223">
        <v>42523</v>
      </c>
      <c r="B10" s="10" t="s">
        <v>19</v>
      </c>
      <c r="C10" s="11">
        <v>203</v>
      </c>
      <c r="D10" s="11"/>
      <c r="E10" s="11">
        <v>57</v>
      </c>
      <c r="F10" s="11">
        <v>88</v>
      </c>
      <c r="G10" s="11">
        <v>2</v>
      </c>
      <c r="H10" s="12">
        <v>16</v>
      </c>
      <c r="I10" s="12"/>
      <c r="J10" s="24">
        <v>34</v>
      </c>
      <c r="K10" s="24"/>
      <c r="L10" s="24">
        <v>1</v>
      </c>
      <c r="M10" s="43">
        <f>SUM(C10*15,F10*7.5,G10*7.5,H10*7.5,I10*7.5,J10*7.5,K10*100,L10*20)</f>
        <v>4115</v>
      </c>
      <c r="N10" s="13"/>
      <c r="O10">
        <v>2.5</v>
      </c>
      <c r="P10" s="15"/>
    </row>
    <row r="11" spans="1:16" ht="12.75" customHeight="1">
      <c r="A11" s="223"/>
      <c r="B11" s="10" t="s">
        <v>20</v>
      </c>
      <c r="C11" s="11">
        <v>0</v>
      </c>
      <c r="D11" s="11"/>
      <c r="E11" s="11">
        <v>0</v>
      </c>
      <c r="F11" s="11">
        <v>0</v>
      </c>
      <c r="G11" s="11">
        <v>0</v>
      </c>
      <c r="H11" s="12">
        <v>0</v>
      </c>
      <c r="I11" s="12"/>
      <c r="J11" s="24">
        <v>0</v>
      </c>
      <c r="K11" s="24"/>
      <c r="L11" s="24"/>
      <c r="M11" s="43">
        <f>SUM(C11*15,F11*7.5,G11*7.5,H11*7.5,I11*7.5,J11*7.5,K11*100,L11*20)</f>
        <v>0</v>
      </c>
      <c r="O11" s="16"/>
      <c r="P11" s="15"/>
    </row>
    <row r="12" spans="1:16" ht="12.75" customHeight="1">
      <c r="A12" s="223"/>
      <c r="B12" s="10" t="s">
        <v>21</v>
      </c>
      <c r="C12" s="11">
        <v>127</v>
      </c>
      <c r="D12" s="11"/>
      <c r="E12" s="11">
        <v>9</v>
      </c>
      <c r="F12" s="11">
        <v>49</v>
      </c>
      <c r="G12" s="11"/>
      <c r="H12" s="12">
        <v>7</v>
      </c>
      <c r="I12" s="12"/>
      <c r="J12" s="24">
        <v>19</v>
      </c>
      <c r="K12" s="24">
        <v>1</v>
      </c>
      <c r="L12" s="24"/>
      <c r="M12" s="43">
        <f>SUM(C12*15,F12*7.5,G12*7.5,H12*7.5,I12*7.5,J12*7.5,K12*100,L12*20)</f>
        <v>2567.5</v>
      </c>
      <c r="N12" s="13"/>
      <c r="O12" s="16"/>
      <c r="P12" s="15"/>
    </row>
    <row r="13" spans="1:16" ht="12.75" customHeight="1">
      <c r="A13" s="223"/>
      <c r="B13" s="10" t="s">
        <v>22</v>
      </c>
      <c r="C13" s="11">
        <v>64</v>
      </c>
      <c r="D13" s="11"/>
      <c r="E13" s="11">
        <v>6</v>
      </c>
      <c r="F13" s="11">
        <v>8</v>
      </c>
      <c r="G13" s="11">
        <v>2</v>
      </c>
      <c r="H13" s="12">
        <v>3</v>
      </c>
      <c r="I13" s="12"/>
      <c r="J13" s="24">
        <v>12</v>
      </c>
      <c r="K13" s="24"/>
      <c r="L13" s="24"/>
      <c r="M13" s="43">
        <f>SUM(C13*15,F13*7.5,G13*7.5,H13*7.5,I13*7.5,J13*7.5,K13*100,L13*20)</f>
        <v>1147.5</v>
      </c>
      <c r="N13" s="13">
        <v>4</v>
      </c>
      <c r="O13" s="16"/>
      <c r="P13" s="15"/>
    </row>
    <row r="14" spans="1:16" ht="12.75" customHeight="1">
      <c r="A14" s="223"/>
      <c r="B14" s="10" t="s">
        <v>23</v>
      </c>
      <c r="C14" s="11">
        <v>13</v>
      </c>
      <c r="D14" s="11"/>
      <c r="E14" s="11">
        <v>10</v>
      </c>
      <c r="F14" s="11">
        <v>1</v>
      </c>
      <c r="G14" s="11">
        <v>0</v>
      </c>
      <c r="H14" s="12">
        <v>2</v>
      </c>
      <c r="I14" s="12"/>
      <c r="J14" s="24">
        <v>3</v>
      </c>
      <c r="K14" s="24">
        <v>0</v>
      </c>
      <c r="L14" s="24">
        <v>0</v>
      </c>
      <c r="M14" s="43">
        <f>SUM(C14*15,F14*7.5,G14*7.5,H14*7.5,I14*7.5,J14*7.5,K14*100,L14*20)</f>
        <v>240</v>
      </c>
      <c r="N14" s="13"/>
      <c r="O14" s="16"/>
      <c r="P14" s="15"/>
    </row>
    <row r="15" spans="1:16" ht="12.75" customHeight="1">
      <c r="A15" s="223"/>
      <c r="B15" s="17" t="s">
        <v>24</v>
      </c>
      <c r="C15" s="18">
        <f>SUM(C10:C14)</f>
        <v>407</v>
      </c>
      <c r="D15" s="18">
        <v>12</v>
      </c>
      <c r="E15" s="18">
        <f aca="true" t="shared" si="1" ref="E15:O15">SUM(E10:E14)</f>
        <v>82</v>
      </c>
      <c r="F15" s="18">
        <f t="shared" si="1"/>
        <v>146</v>
      </c>
      <c r="G15" s="18">
        <f t="shared" si="1"/>
        <v>4</v>
      </c>
      <c r="H15" s="18">
        <f t="shared" si="1"/>
        <v>28</v>
      </c>
      <c r="I15" s="18">
        <f t="shared" si="1"/>
        <v>0</v>
      </c>
      <c r="J15" s="18">
        <f t="shared" si="1"/>
        <v>68</v>
      </c>
      <c r="K15" s="18">
        <f t="shared" si="1"/>
        <v>1</v>
      </c>
      <c r="L15" s="18">
        <f t="shared" si="1"/>
        <v>1</v>
      </c>
      <c r="M15" s="44">
        <f t="shared" si="1"/>
        <v>8070</v>
      </c>
      <c r="N15" s="18">
        <f t="shared" si="1"/>
        <v>4</v>
      </c>
      <c r="O15" s="18">
        <f t="shared" si="1"/>
        <v>2.5</v>
      </c>
      <c r="P15" s="20">
        <f>SUM(M10:M14)-N15+O15</f>
        <v>8068.5</v>
      </c>
    </row>
    <row r="16" spans="1:16" ht="12.75" customHeight="1">
      <c r="A16" s="223">
        <v>42158</v>
      </c>
      <c r="B16" s="10" t="s">
        <v>19</v>
      </c>
      <c r="C16" s="11">
        <v>281</v>
      </c>
      <c r="D16" s="11"/>
      <c r="E16" s="11">
        <v>24</v>
      </c>
      <c r="F16" s="11">
        <v>88</v>
      </c>
      <c r="G16" s="11">
        <v>2</v>
      </c>
      <c r="H16" s="12">
        <v>55</v>
      </c>
      <c r="I16" s="12"/>
      <c r="J16" s="24">
        <v>63</v>
      </c>
      <c r="K16" s="24">
        <v>1</v>
      </c>
      <c r="L16" s="24">
        <v>2</v>
      </c>
      <c r="M16" s="43">
        <f>SUM(C16*15,F16*7.5,G16*7.5,H16*7.5,I16*7.5,J16*7.5,K16*100,L16*20)</f>
        <v>5915</v>
      </c>
      <c r="N16" s="46"/>
      <c r="P16" s="15"/>
    </row>
    <row r="17" spans="1:16" ht="12.75" customHeight="1">
      <c r="A17" s="223"/>
      <c r="B17" s="10" t="s">
        <v>20</v>
      </c>
      <c r="C17" s="11">
        <v>315</v>
      </c>
      <c r="D17" s="11"/>
      <c r="E17" s="11">
        <v>18</v>
      </c>
      <c r="F17" s="11">
        <v>60</v>
      </c>
      <c r="G17" s="11">
        <v>3</v>
      </c>
      <c r="H17" s="12">
        <v>32</v>
      </c>
      <c r="I17" s="12"/>
      <c r="J17" s="24">
        <v>73</v>
      </c>
      <c r="K17" s="24">
        <v>2</v>
      </c>
      <c r="L17" s="24">
        <v>4</v>
      </c>
      <c r="M17" s="43">
        <f>SUM(C17*15,F17*7.5,G17*7.5,H17*7.5,I17*7.5,J17*7.5,K17*100,L17*20)</f>
        <v>6265</v>
      </c>
      <c r="N17" s="13"/>
      <c r="O17" s="16"/>
      <c r="P17" s="15"/>
    </row>
    <row r="18" spans="1:16" ht="12.75" customHeight="1">
      <c r="A18" s="223"/>
      <c r="B18" s="10" t="s">
        <v>21</v>
      </c>
      <c r="C18" s="11">
        <v>256</v>
      </c>
      <c r="D18" s="11"/>
      <c r="E18" s="11">
        <v>31</v>
      </c>
      <c r="F18" s="11">
        <v>48</v>
      </c>
      <c r="G18" s="11">
        <v>0</v>
      </c>
      <c r="H18" s="12">
        <v>47</v>
      </c>
      <c r="I18" s="12">
        <v>0</v>
      </c>
      <c r="J18" s="24">
        <v>33</v>
      </c>
      <c r="K18" s="24">
        <v>0</v>
      </c>
      <c r="L18" s="24">
        <v>1</v>
      </c>
      <c r="M18" s="43">
        <f>SUM(C18*15,F18*7.5,G18*7.5,H18*7.5,I18*7.5,J18*7.5,K18*100,L18*20)</f>
        <v>4820</v>
      </c>
      <c r="N18" s="13"/>
      <c r="O18" s="16"/>
      <c r="P18" s="15"/>
    </row>
    <row r="19" spans="1:16" ht="12.75" customHeight="1">
      <c r="A19" s="223"/>
      <c r="B19" s="10" t="s">
        <v>22</v>
      </c>
      <c r="C19" s="11">
        <v>184</v>
      </c>
      <c r="D19" s="11"/>
      <c r="E19" s="11">
        <v>2</v>
      </c>
      <c r="F19" s="11">
        <v>40</v>
      </c>
      <c r="G19" s="11"/>
      <c r="H19" s="12">
        <v>12</v>
      </c>
      <c r="I19" s="12"/>
      <c r="J19" s="24">
        <v>22</v>
      </c>
      <c r="K19" s="24"/>
      <c r="L19" s="24"/>
      <c r="M19" s="43">
        <f>SUM(C19*15,F19*7.5,G19*7.5,H19*7.5,I19*7.5,J19*7.5,K19*100,L19*20)</f>
        <v>3315</v>
      </c>
      <c r="N19" s="13">
        <v>4</v>
      </c>
      <c r="O19" s="16"/>
      <c r="P19" s="15"/>
    </row>
    <row r="20" spans="1:16" ht="12.75" customHeight="1">
      <c r="A20" s="223"/>
      <c r="B20" s="10" t="s">
        <v>23</v>
      </c>
      <c r="C20" s="11">
        <v>44</v>
      </c>
      <c r="D20" s="11"/>
      <c r="E20" s="11">
        <v>25</v>
      </c>
      <c r="F20" s="11">
        <v>10</v>
      </c>
      <c r="G20" s="11"/>
      <c r="H20" s="12">
        <v>3</v>
      </c>
      <c r="I20" s="12"/>
      <c r="J20" s="24">
        <v>10</v>
      </c>
      <c r="K20" s="24"/>
      <c r="L20" s="24"/>
      <c r="M20" s="43">
        <f>SUM(C20*15,F20*7.5,G20*7.5,H20*7.5,I20*7.5,J20*7.5,K20*100,L20*20)</f>
        <v>832.5</v>
      </c>
      <c r="N20" s="13"/>
      <c r="O20" s="16"/>
      <c r="P20" s="15"/>
    </row>
    <row r="21" spans="1:16" ht="12.75" customHeight="1">
      <c r="A21" s="223"/>
      <c r="B21" s="17" t="s">
        <v>24</v>
      </c>
      <c r="C21" s="18">
        <f>SUM(C16:C20)</f>
        <v>1080</v>
      </c>
      <c r="D21" s="18">
        <v>174</v>
      </c>
      <c r="E21" s="18">
        <f aca="true" t="shared" si="2" ref="E21:O21">SUM(E16:E20)</f>
        <v>100</v>
      </c>
      <c r="F21" s="18">
        <f t="shared" si="2"/>
        <v>246</v>
      </c>
      <c r="G21" s="18">
        <f t="shared" si="2"/>
        <v>5</v>
      </c>
      <c r="H21" s="18">
        <f t="shared" si="2"/>
        <v>149</v>
      </c>
      <c r="I21" s="18">
        <f t="shared" si="2"/>
        <v>0</v>
      </c>
      <c r="J21" s="18">
        <f t="shared" si="2"/>
        <v>201</v>
      </c>
      <c r="K21" s="18">
        <f t="shared" si="2"/>
        <v>3</v>
      </c>
      <c r="L21" s="18">
        <f t="shared" si="2"/>
        <v>7</v>
      </c>
      <c r="M21" s="44">
        <f t="shared" si="2"/>
        <v>21147.5</v>
      </c>
      <c r="N21" s="18">
        <f t="shared" si="2"/>
        <v>4</v>
      </c>
      <c r="O21" s="18">
        <f t="shared" si="2"/>
        <v>0</v>
      </c>
      <c r="P21" s="20">
        <f>SUM(M16:M20)-N21+O21</f>
        <v>21143.5</v>
      </c>
    </row>
    <row r="22" spans="1:16" ht="12.75" customHeight="1">
      <c r="A22" s="223">
        <v>42159</v>
      </c>
      <c r="B22" s="10" t="s">
        <v>19</v>
      </c>
      <c r="C22" s="11">
        <v>289</v>
      </c>
      <c r="D22" s="11"/>
      <c r="E22" s="11">
        <v>33</v>
      </c>
      <c r="F22" s="11">
        <v>70</v>
      </c>
      <c r="G22" s="11">
        <v>2</v>
      </c>
      <c r="H22" s="12">
        <v>42</v>
      </c>
      <c r="I22" s="12"/>
      <c r="J22" s="24">
        <v>43</v>
      </c>
      <c r="K22" s="24"/>
      <c r="L22" s="24"/>
      <c r="M22" s="43">
        <f>SUM(C22*15,F22*7.5,G22*7.5,H22*7.5,I22*7.5,J22*7.5,K22*100,L22*20)</f>
        <v>5512.5</v>
      </c>
      <c r="N22" s="46"/>
      <c r="P22" s="15"/>
    </row>
    <row r="23" spans="1:16" ht="12.75" customHeight="1">
      <c r="A23" s="223"/>
      <c r="B23" s="10" t="s">
        <v>20</v>
      </c>
      <c r="C23" s="11">
        <v>263</v>
      </c>
      <c r="D23" s="11"/>
      <c r="E23" s="11">
        <v>19</v>
      </c>
      <c r="F23" s="11">
        <v>60</v>
      </c>
      <c r="G23" s="11">
        <v>3</v>
      </c>
      <c r="H23" s="12">
        <v>70</v>
      </c>
      <c r="I23" s="12">
        <v>1</v>
      </c>
      <c r="J23" s="24">
        <v>37</v>
      </c>
      <c r="K23" s="24"/>
      <c r="L23" s="24"/>
      <c r="M23" s="43">
        <f>SUM(C23*15,F23*7.5,G23*7.5,H23*7.5,I23*7.5,J23*7.5)</f>
        <v>5227.5</v>
      </c>
      <c r="N23" s="13">
        <v>7.5</v>
      </c>
      <c r="O23" s="16"/>
      <c r="P23" s="15"/>
    </row>
    <row r="24" spans="1:16" ht="12.75" customHeight="1">
      <c r="A24" s="223"/>
      <c r="B24" s="10" t="s">
        <v>21</v>
      </c>
      <c r="C24" s="11">
        <v>655</v>
      </c>
      <c r="D24" s="11"/>
      <c r="E24" s="11">
        <v>47</v>
      </c>
      <c r="F24" s="11">
        <v>100</v>
      </c>
      <c r="G24" s="11">
        <v>4</v>
      </c>
      <c r="H24" s="12">
        <v>64</v>
      </c>
      <c r="I24" s="12"/>
      <c r="J24" s="24">
        <v>121</v>
      </c>
      <c r="K24" s="24"/>
      <c r="L24" s="24"/>
      <c r="M24" s="43">
        <f>SUM(C24*15,F24*7.5,G24*7.5,H24*7.5,I24*7.5,J24*7.5)</f>
        <v>11992.5</v>
      </c>
      <c r="N24" s="13"/>
      <c r="O24" s="16"/>
      <c r="P24" s="15"/>
    </row>
    <row r="25" spans="1:16" ht="12.75" customHeight="1">
      <c r="A25" s="223"/>
      <c r="B25" s="10" t="s">
        <v>22</v>
      </c>
      <c r="C25" s="11">
        <v>163</v>
      </c>
      <c r="D25" s="11"/>
      <c r="E25" s="11">
        <v>7</v>
      </c>
      <c r="F25" s="11">
        <v>64</v>
      </c>
      <c r="G25" s="11">
        <v>2</v>
      </c>
      <c r="H25" s="12">
        <v>35</v>
      </c>
      <c r="I25" s="12"/>
      <c r="J25" s="24">
        <v>42</v>
      </c>
      <c r="K25" s="24"/>
      <c r="L25" s="24"/>
      <c r="M25" s="43">
        <f>SUM(C25*15,F25*7.5,G25*7.5,H25*7.5,I25*7.5,J25*7.5)</f>
        <v>3517.5</v>
      </c>
      <c r="N25" s="13"/>
      <c r="O25" s="16"/>
      <c r="P25" s="15"/>
    </row>
    <row r="26" spans="1:16" ht="12.75" customHeight="1">
      <c r="A26" s="223"/>
      <c r="B26" s="10" t="s">
        <v>23</v>
      </c>
      <c r="C26" s="11">
        <v>73</v>
      </c>
      <c r="D26" s="11"/>
      <c r="E26" s="11">
        <v>3</v>
      </c>
      <c r="F26" s="11">
        <v>21</v>
      </c>
      <c r="G26" s="11">
        <v>2</v>
      </c>
      <c r="H26" s="12">
        <v>8</v>
      </c>
      <c r="I26" s="12"/>
      <c r="J26" s="24">
        <v>33</v>
      </c>
      <c r="K26" s="24"/>
      <c r="L26" s="24"/>
      <c r="M26" s="43">
        <f>SUM(C26*15,F26*7.5,G26*7.5,H26*7.5,I26*7.5,J26*7.5)</f>
        <v>1575</v>
      </c>
      <c r="N26" s="13"/>
      <c r="O26" s="16"/>
      <c r="P26" s="15"/>
    </row>
    <row r="27" spans="1:16" ht="12.75" customHeight="1">
      <c r="A27" s="223"/>
      <c r="B27" s="17" t="s">
        <v>24</v>
      </c>
      <c r="C27" s="18">
        <f>SUM(C22:C26)</f>
        <v>1443</v>
      </c>
      <c r="D27" s="18">
        <v>212</v>
      </c>
      <c r="E27" s="18">
        <f aca="true" t="shared" si="3" ref="E27:O27">SUM(E22:E26)</f>
        <v>109</v>
      </c>
      <c r="F27" s="18">
        <f t="shared" si="3"/>
        <v>315</v>
      </c>
      <c r="G27" s="18">
        <f t="shared" si="3"/>
        <v>13</v>
      </c>
      <c r="H27" s="18">
        <f t="shared" si="3"/>
        <v>219</v>
      </c>
      <c r="I27" s="18">
        <f t="shared" si="3"/>
        <v>1</v>
      </c>
      <c r="J27" s="18">
        <f t="shared" si="3"/>
        <v>276</v>
      </c>
      <c r="K27" s="18">
        <f t="shared" si="3"/>
        <v>0</v>
      </c>
      <c r="L27" s="18">
        <f t="shared" si="3"/>
        <v>0</v>
      </c>
      <c r="M27" s="44">
        <f t="shared" si="3"/>
        <v>27825</v>
      </c>
      <c r="N27" s="18">
        <f t="shared" si="3"/>
        <v>7.5</v>
      </c>
      <c r="O27" s="18">
        <f t="shared" si="3"/>
        <v>0</v>
      </c>
      <c r="P27" s="20">
        <f>SUM(M22:M26)-N27+O27</f>
        <v>27817.5</v>
      </c>
    </row>
    <row r="28" spans="1:16" ht="12.75" customHeight="1">
      <c r="A28" s="224" t="s">
        <v>25</v>
      </c>
      <c r="B28" s="224"/>
      <c r="C28" s="21">
        <f aca="true" t="shared" si="4" ref="C28:P28">SUM(C9,C15,C21,C27)</f>
        <v>3207</v>
      </c>
      <c r="D28" s="21">
        <f t="shared" si="4"/>
        <v>543</v>
      </c>
      <c r="E28" s="21">
        <f t="shared" si="4"/>
        <v>415</v>
      </c>
      <c r="F28" s="21">
        <f t="shared" si="4"/>
        <v>866</v>
      </c>
      <c r="G28" s="21">
        <f t="shared" si="4"/>
        <v>28</v>
      </c>
      <c r="H28" s="21">
        <f t="shared" si="4"/>
        <v>417</v>
      </c>
      <c r="I28" s="21">
        <f t="shared" si="4"/>
        <v>2</v>
      </c>
      <c r="J28" s="21">
        <f t="shared" si="4"/>
        <v>623</v>
      </c>
      <c r="K28" s="21">
        <f t="shared" si="4"/>
        <v>5</v>
      </c>
      <c r="L28" s="21">
        <f t="shared" si="4"/>
        <v>10</v>
      </c>
      <c r="M28" s="21">
        <f t="shared" si="4"/>
        <v>63325</v>
      </c>
      <c r="N28" s="21">
        <f t="shared" si="4"/>
        <v>15.5</v>
      </c>
      <c r="O28" s="21">
        <f t="shared" si="4"/>
        <v>3</v>
      </c>
      <c r="P28" s="21">
        <f t="shared" si="4"/>
        <v>63312.5</v>
      </c>
    </row>
    <row r="29" spans="1:16" ht="12.75" customHeight="1">
      <c r="A29" s="223">
        <v>42160</v>
      </c>
      <c r="B29" s="10" t="s">
        <v>19</v>
      </c>
      <c r="C29" s="11">
        <v>94</v>
      </c>
      <c r="D29" s="11"/>
      <c r="E29" s="11">
        <v>22</v>
      </c>
      <c r="F29" s="11">
        <v>13</v>
      </c>
      <c r="G29" s="11"/>
      <c r="H29" s="12">
        <v>20</v>
      </c>
      <c r="I29" s="12"/>
      <c r="J29" s="24">
        <v>3</v>
      </c>
      <c r="K29" s="24"/>
      <c r="L29" s="24">
        <v>1</v>
      </c>
      <c r="M29" s="43">
        <f>SUM(C29*15,F29*7.5,G29*7.5,H29*7.5,I29*7.5,J29*7.5,K29*100,L29*20)</f>
        <v>1700</v>
      </c>
      <c r="N29" s="13"/>
      <c r="P29" s="15"/>
    </row>
    <row r="30" spans="1:16" ht="12.75" customHeight="1">
      <c r="A30" s="223"/>
      <c r="B30" s="10" t="s">
        <v>20</v>
      </c>
      <c r="C30" s="11">
        <v>91</v>
      </c>
      <c r="D30" s="11"/>
      <c r="E30" s="11">
        <v>7</v>
      </c>
      <c r="F30" s="11">
        <v>14</v>
      </c>
      <c r="G30" s="11">
        <v>2</v>
      </c>
      <c r="H30" s="12">
        <v>5</v>
      </c>
      <c r="I30" s="12">
        <v>0</v>
      </c>
      <c r="J30" s="24">
        <v>17</v>
      </c>
      <c r="K30" s="24">
        <v>0</v>
      </c>
      <c r="L30" s="24"/>
      <c r="M30" s="43">
        <f>SUM(C30*15,F30*7.5,G30*7.5,H30*7.5,I30*7.5,J30*7.5,K30*100,L30*20)</f>
        <v>1650</v>
      </c>
      <c r="O30" s="16"/>
      <c r="P30" s="15"/>
    </row>
    <row r="31" spans="1:16" ht="12.75" customHeight="1">
      <c r="A31" s="223"/>
      <c r="B31" s="10" t="s">
        <v>21</v>
      </c>
      <c r="C31" s="11">
        <v>77</v>
      </c>
      <c r="D31" s="11"/>
      <c r="E31" s="11">
        <v>2</v>
      </c>
      <c r="F31" s="11">
        <v>13</v>
      </c>
      <c r="G31" s="11"/>
      <c r="H31" s="12">
        <v>3</v>
      </c>
      <c r="I31" s="12">
        <v>1</v>
      </c>
      <c r="J31" s="24">
        <v>11</v>
      </c>
      <c r="K31" s="24"/>
      <c r="L31" s="24"/>
      <c r="M31" s="43">
        <f>SUM(C31*15,F31*7.5,G31*7.5,H31*7.5,I31*7.5,J31*7.5,K31*100,L31*20)</f>
        <v>1365</v>
      </c>
      <c r="N31" s="13"/>
      <c r="O31" s="16"/>
      <c r="P31" s="15"/>
    </row>
    <row r="32" spans="1:16" ht="12.75" customHeight="1">
      <c r="A32" s="223"/>
      <c r="B32" s="10" t="s">
        <v>22</v>
      </c>
      <c r="C32" s="11">
        <v>53</v>
      </c>
      <c r="D32" s="11"/>
      <c r="E32" s="11">
        <v>19</v>
      </c>
      <c r="F32" s="11">
        <v>23</v>
      </c>
      <c r="G32" s="11">
        <v>2</v>
      </c>
      <c r="H32" s="12">
        <v>1</v>
      </c>
      <c r="I32" s="12"/>
      <c r="J32" s="24">
        <v>11</v>
      </c>
      <c r="K32" s="24"/>
      <c r="L32" s="24"/>
      <c r="M32" s="43">
        <f>SUM(C32*15,F32*7.5,G32*7.5,H32*7.5,I32*7.5,J32*7.5,K32*100,L32*20)</f>
        <v>1072.5</v>
      </c>
      <c r="N32" s="13"/>
      <c r="O32" s="16"/>
      <c r="P32" s="15"/>
    </row>
    <row r="33" spans="1:16" ht="12.75" customHeight="1">
      <c r="A33" s="223"/>
      <c r="B33" s="10" t="s">
        <v>23</v>
      </c>
      <c r="C33" s="11">
        <v>7</v>
      </c>
      <c r="D33" s="11"/>
      <c r="E33" s="11">
        <v>8</v>
      </c>
      <c r="F33" s="11">
        <v>2</v>
      </c>
      <c r="G33" s="11">
        <v>1</v>
      </c>
      <c r="H33" s="12"/>
      <c r="I33" s="12">
        <v>1</v>
      </c>
      <c r="J33" s="24">
        <v>4</v>
      </c>
      <c r="K33" s="24"/>
      <c r="L33" s="24"/>
      <c r="M33" s="43">
        <f>SUM(C33*15,F33*7.5,G33*7.5,H33*7.5,I33*7.5,J33*7.5,K33*100,L33*20)</f>
        <v>165</v>
      </c>
      <c r="N33" s="13"/>
      <c r="O33" s="16"/>
      <c r="P33" s="15"/>
    </row>
    <row r="34" spans="1:16" ht="12.75" customHeight="1">
      <c r="A34" s="223"/>
      <c r="B34" s="17" t="s">
        <v>24</v>
      </c>
      <c r="C34" s="18">
        <f>SUM(C29:C33)</f>
        <v>322</v>
      </c>
      <c r="D34" s="18">
        <v>64</v>
      </c>
      <c r="E34" s="18">
        <f aca="true" t="shared" si="5" ref="E34:O34">SUM(E29:E33)</f>
        <v>58</v>
      </c>
      <c r="F34" s="18">
        <f t="shared" si="5"/>
        <v>65</v>
      </c>
      <c r="G34" s="18">
        <f t="shared" si="5"/>
        <v>5</v>
      </c>
      <c r="H34" s="18">
        <f t="shared" si="5"/>
        <v>29</v>
      </c>
      <c r="I34" s="18">
        <f t="shared" si="5"/>
        <v>2</v>
      </c>
      <c r="J34" s="18">
        <f t="shared" si="5"/>
        <v>46</v>
      </c>
      <c r="K34" s="18">
        <f t="shared" si="5"/>
        <v>0</v>
      </c>
      <c r="L34" s="18">
        <f t="shared" si="5"/>
        <v>1</v>
      </c>
      <c r="M34" s="44">
        <f t="shared" si="5"/>
        <v>5952.5</v>
      </c>
      <c r="N34" s="18">
        <f t="shared" si="5"/>
        <v>0</v>
      </c>
      <c r="O34" s="18">
        <f t="shared" si="5"/>
        <v>0</v>
      </c>
      <c r="P34" s="20">
        <f>SUM(M29:M33)-N34+O34</f>
        <v>5952.5</v>
      </c>
    </row>
    <row r="35" spans="1:16" ht="12.75" customHeight="1">
      <c r="A35" s="223">
        <v>42161</v>
      </c>
      <c r="B35" s="10" t="s">
        <v>19</v>
      </c>
      <c r="C35" s="11">
        <v>176</v>
      </c>
      <c r="D35" s="11"/>
      <c r="E35" s="11">
        <v>198</v>
      </c>
      <c r="F35" s="11">
        <v>36</v>
      </c>
      <c r="G35" s="11">
        <v>1</v>
      </c>
      <c r="H35" s="12">
        <v>8</v>
      </c>
      <c r="I35" s="12">
        <v>1</v>
      </c>
      <c r="J35" s="24">
        <v>30</v>
      </c>
      <c r="K35" s="24"/>
      <c r="L35" s="24">
        <v>1</v>
      </c>
      <c r="M35" s="43">
        <f>SUM(C35*15,F35*7.5,G35*7.5,H35*7.5,I35*7.5,J35*7.5,K35*100,L35*20)</f>
        <v>3230</v>
      </c>
      <c r="N35" s="46"/>
      <c r="P35" s="15"/>
    </row>
    <row r="36" spans="1:16" ht="12.75" customHeight="1">
      <c r="A36" s="223"/>
      <c r="B36" s="10" t="s">
        <v>20</v>
      </c>
      <c r="C36" s="11">
        <v>73</v>
      </c>
      <c r="D36" s="11"/>
      <c r="E36" s="11">
        <v>11</v>
      </c>
      <c r="F36" s="11">
        <v>19</v>
      </c>
      <c r="G36" s="11"/>
      <c r="H36" s="12">
        <v>10</v>
      </c>
      <c r="I36" s="12"/>
      <c r="J36" s="24">
        <v>7</v>
      </c>
      <c r="K36" s="24"/>
      <c r="L36" s="24"/>
      <c r="M36" s="43">
        <f>SUM(C36*15,F36*7.5,G36*7.5,H36*7.5,I36*7.5,J36*7.5,K36*100,L36*20)</f>
        <v>1365</v>
      </c>
      <c r="N36" s="43"/>
      <c r="O36" s="16">
        <v>0.5</v>
      </c>
      <c r="P36" s="15"/>
    </row>
    <row r="37" spans="1:16" ht="12.75" customHeight="1">
      <c r="A37" s="223"/>
      <c r="B37" s="10" t="s">
        <v>21</v>
      </c>
      <c r="C37" s="11">
        <v>0</v>
      </c>
      <c r="D37" s="11"/>
      <c r="E37" s="11">
        <v>0</v>
      </c>
      <c r="F37" s="11">
        <v>0</v>
      </c>
      <c r="G37" s="11"/>
      <c r="H37" s="12">
        <v>0</v>
      </c>
      <c r="I37" s="12"/>
      <c r="J37" s="24">
        <v>0</v>
      </c>
      <c r="K37" s="24"/>
      <c r="L37" s="24"/>
      <c r="M37" s="43">
        <f>SUM(C37*15,F37*7.5,G37*7.5,H37*7.5,I37*7.5,J37*7.5,K37*100,L37*20)</f>
        <v>0</v>
      </c>
      <c r="N37" s="13"/>
      <c r="O37" s="16"/>
      <c r="P37" s="15"/>
    </row>
    <row r="38" spans="1:16" ht="12.75" customHeight="1">
      <c r="A38" s="223"/>
      <c r="B38" s="10" t="s">
        <v>22</v>
      </c>
      <c r="C38" s="11">
        <v>52</v>
      </c>
      <c r="D38" s="11"/>
      <c r="E38" s="11">
        <v>11</v>
      </c>
      <c r="F38" s="11">
        <v>18</v>
      </c>
      <c r="G38" s="11"/>
      <c r="H38" s="12">
        <v>1</v>
      </c>
      <c r="I38" s="12"/>
      <c r="J38" s="24">
        <v>5</v>
      </c>
      <c r="K38" s="24"/>
      <c r="L38" s="24"/>
      <c r="M38" s="43">
        <f>SUM(C38*15,F38*7.5,G38*7.5,H38*7.5,I38*7.5,J38*7.5,K38*100,L38*20)</f>
        <v>960</v>
      </c>
      <c r="N38" s="13"/>
      <c r="O38" s="16"/>
      <c r="P38" s="15"/>
    </row>
    <row r="39" spans="1:16" ht="12.75" customHeight="1">
      <c r="A39" s="223"/>
      <c r="B39" s="10" t="s">
        <v>23</v>
      </c>
      <c r="C39" s="11">
        <v>21</v>
      </c>
      <c r="D39" s="11"/>
      <c r="E39" s="11">
        <v>59</v>
      </c>
      <c r="F39" s="11">
        <v>1</v>
      </c>
      <c r="G39" s="11"/>
      <c r="H39" s="12">
        <v>1</v>
      </c>
      <c r="I39" s="12"/>
      <c r="J39" s="24">
        <v>2</v>
      </c>
      <c r="K39" s="24"/>
      <c r="L39" s="24"/>
      <c r="M39" s="43">
        <f>SUM(C39*15,F39*7.5,G39*7.5,H39*7.5,I39*7.5,J39*7.5,K39*100,L39*20)</f>
        <v>345</v>
      </c>
      <c r="N39" s="13"/>
      <c r="O39" s="16"/>
      <c r="P39" s="15"/>
    </row>
    <row r="40" spans="1:16" ht="12.75" customHeight="1">
      <c r="A40" s="223"/>
      <c r="B40" s="17" t="s">
        <v>24</v>
      </c>
      <c r="C40" s="18">
        <f>SUM(C35:C39)</f>
        <v>322</v>
      </c>
      <c r="D40" s="18">
        <v>150</v>
      </c>
      <c r="E40" s="18">
        <f aca="true" t="shared" si="6" ref="E40:O40">SUM(E35:E39)</f>
        <v>279</v>
      </c>
      <c r="F40" s="18">
        <f t="shared" si="6"/>
        <v>74</v>
      </c>
      <c r="G40" s="18">
        <f t="shared" si="6"/>
        <v>1</v>
      </c>
      <c r="H40" s="18">
        <f t="shared" si="6"/>
        <v>20</v>
      </c>
      <c r="I40" s="18">
        <f t="shared" si="6"/>
        <v>1</v>
      </c>
      <c r="J40" s="18">
        <f t="shared" si="6"/>
        <v>44</v>
      </c>
      <c r="K40" s="18">
        <f t="shared" si="6"/>
        <v>0</v>
      </c>
      <c r="L40" s="18">
        <f t="shared" si="6"/>
        <v>1</v>
      </c>
      <c r="M40" s="44">
        <f t="shared" si="6"/>
        <v>5900</v>
      </c>
      <c r="N40" s="18">
        <f t="shared" si="6"/>
        <v>0</v>
      </c>
      <c r="O40" s="18">
        <f t="shared" si="6"/>
        <v>0.5</v>
      </c>
      <c r="P40" s="20">
        <f>SUM(M35:M39)-N40+O40</f>
        <v>5900.5</v>
      </c>
    </row>
    <row r="41" spans="1:16" ht="12.75" customHeight="1">
      <c r="A41" s="223">
        <v>42162</v>
      </c>
      <c r="B41" s="10" t="s">
        <v>19</v>
      </c>
      <c r="C41" s="11">
        <v>79</v>
      </c>
      <c r="D41" s="11"/>
      <c r="E41" s="11">
        <v>146</v>
      </c>
      <c r="F41" s="11">
        <v>49</v>
      </c>
      <c r="G41" s="11">
        <v>1</v>
      </c>
      <c r="H41" s="12">
        <v>8</v>
      </c>
      <c r="I41" s="12"/>
      <c r="J41" s="24">
        <v>7</v>
      </c>
      <c r="K41" s="24">
        <v>3</v>
      </c>
      <c r="L41" s="24">
        <v>3</v>
      </c>
      <c r="M41" s="43">
        <f>SUM(C41*15,F41*7.5,G41*7.5,H41*7.5,I41*7.5,J41*7.5,K41*100,L41*20)</f>
        <v>2032.5</v>
      </c>
      <c r="N41" s="46"/>
      <c r="P41" s="15"/>
    </row>
    <row r="42" spans="1:16" ht="12.75" customHeight="1">
      <c r="A42" s="223"/>
      <c r="B42" s="10" t="s">
        <v>20</v>
      </c>
      <c r="C42" s="11">
        <v>42</v>
      </c>
      <c r="D42" s="11"/>
      <c r="E42" s="11">
        <v>7</v>
      </c>
      <c r="F42" s="11">
        <v>72</v>
      </c>
      <c r="G42" s="11"/>
      <c r="H42" s="12">
        <v>1</v>
      </c>
      <c r="I42" s="12"/>
      <c r="J42" s="24">
        <v>12</v>
      </c>
      <c r="K42" s="24"/>
      <c r="L42" s="24"/>
      <c r="M42" s="43">
        <f>SUM(C42*15,F42*7.5,G42*7.5,H42*7.5,I42*7.5,J42*7.5,K42*100,L42*20)</f>
        <v>1267.5</v>
      </c>
      <c r="N42" s="13"/>
      <c r="O42" s="16"/>
      <c r="P42" s="15"/>
    </row>
    <row r="43" spans="1:16" ht="12.75" customHeight="1">
      <c r="A43" s="223"/>
      <c r="B43" s="10" t="s">
        <v>21</v>
      </c>
      <c r="C43" s="11">
        <v>102</v>
      </c>
      <c r="D43" s="11"/>
      <c r="E43" s="11">
        <v>53</v>
      </c>
      <c r="F43" s="11">
        <v>4</v>
      </c>
      <c r="G43" s="11"/>
      <c r="H43" s="12">
        <v>3</v>
      </c>
      <c r="I43" s="12"/>
      <c r="J43" s="24">
        <v>3</v>
      </c>
      <c r="K43" s="24">
        <v>1</v>
      </c>
      <c r="L43" s="24">
        <v>2</v>
      </c>
      <c r="M43" s="43">
        <f>SUM(C43*15,F43*7.5,G43*7.5,H43*7.5,I43*7.5,J43*7.5,K43*100,L43*20)</f>
        <v>1745</v>
      </c>
      <c r="N43" s="13"/>
      <c r="O43" s="16"/>
      <c r="P43" s="15"/>
    </row>
    <row r="44" spans="1:16" ht="12.75" customHeight="1">
      <c r="A44" s="223"/>
      <c r="B44" s="10" t="s">
        <v>22</v>
      </c>
      <c r="C44" s="11">
        <v>55</v>
      </c>
      <c r="D44" s="11"/>
      <c r="E44" s="11">
        <v>13</v>
      </c>
      <c r="F44" s="11">
        <v>5</v>
      </c>
      <c r="G44" s="11">
        <v>2</v>
      </c>
      <c r="H44" s="12"/>
      <c r="I44" s="12"/>
      <c r="J44" s="24">
        <v>20</v>
      </c>
      <c r="K44" s="24"/>
      <c r="L44" s="24"/>
      <c r="M44" s="43">
        <f>SUM(C44*15,F44*7.5,G44*7.5,H44*7.5,I44*7.5,J44*7.5,K44*100,L44*20)</f>
        <v>1027.5</v>
      </c>
      <c r="N44" s="13"/>
      <c r="O44" s="16"/>
      <c r="P44" s="15"/>
    </row>
    <row r="45" spans="1:16" ht="12.75" customHeight="1">
      <c r="A45" s="223"/>
      <c r="B45" s="10" t="s">
        <v>23</v>
      </c>
      <c r="C45" s="11">
        <v>19</v>
      </c>
      <c r="D45" s="11"/>
      <c r="E45" s="11">
        <v>8</v>
      </c>
      <c r="F45" s="11"/>
      <c r="G45" s="11"/>
      <c r="H45" s="12"/>
      <c r="I45" s="12"/>
      <c r="J45" s="24">
        <v>5</v>
      </c>
      <c r="K45" s="24"/>
      <c r="L45" s="24"/>
      <c r="M45" s="43">
        <f>SUM(C45*15,F45*7.5,G45*7.5,H45*7.5,I45*7.5,J45*7.5,K45*100,L45*20)</f>
        <v>322.5</v>
      </c>
      <c r="N45" s="13"/>
      <c r="O45" s="16"/>
      <c r="P45" s="15"/>
    </row>
    <row r="46" spans="1:16" ht="12.75" customHeight="1">
      <c r="A46" s="223"/>
      <c r="B46" s="17" t="s">
        <v>24</v>
      </c>
      <c r="C46" s="18">
        <f>SUM(C41:C45)</f>
        <v>297</v>
      </c>
      <c r="D46" s="18">
        <v>145</v>
      </c>
      <c r="E46" s="18">
        <f aca="true" t="shared" si="7" ref="E46:O46">SUM(E41:E45)</f>
        <v>227</v>
      </c>
      <c r="F46" s="18">
        <f t="shared" si="7"/>
        <v>130</v>
      </c>
      <c r="G46" s="18">
        <f t="shared" si="7"/>
        <v>3</v>
      </c>
      <c r="H46" s="18">
        <f t="shared" si="7"/>
        <v>12</v>
      </c>
      <c r="I46" s="18">
        <f t="shared" si="7"/>
        <v>0</v>
      </c>
      <c r="J46" s="18">
        <f t="shared" si="7"/>
        <v>47</v>
      </c>
      <c r="K46" s="18">
        <f t="shared" si="7"/>
        <v>4</v>
      </c>
      <c r="L46" s="18">
        <f t="shared" si="7"/>
        <v>5</v>
      </c>
      <c r="M46" s="44">
        <f t="shared" si="7"/>
        <v>6395</v>
      </c>
      <c r="N46" s="18">
        <f t="shared" si="7"/>
        <v>0</v>
      </c>
      <c r="O46" s="18">
        <f t="shared" si="7"/>
        <v>0</v>
      </c>
      <c r="P46" s="20">
        <f>SUM(M41:M45)-N46+O46</f>
        <v>6395</v>
      </c>
    </row>
    <row r="47" spans="1:16" ht="12.75" customHeight="1">
      <c r="A47" s="223">
        <v>42163</v>
      </c>
      <c r="B47" s="10" t="s">
        <v>19</v>
      </c>
      <c r="C47" s="11">
        <v>27</v>
      </c>
      <c r="D47" s="11"/>
      <c r="E47" s="11"/>
      <c r="F47" s="11">
        <v>4</v>
      </c>
      <c r="G47" s="11"/>
      <c r="H47" s="12"/>
      <c r="I47" s="12"/>
      <c r="J47" s="24">
        <v>4</v>
      </c>
      <c r="K47" s="24"/>
      <c r="L47" s="24"/>
      <c r="M47" s="43">
        <f>SUM(C47*15,F47*7.5,G47*7.5,H47*7.5,I47*7.5,J47*7.5,K47*100,L47*20)</f>
        <v>465</v>
      </c>
      <c r="N47" s="46"/>
      <c r="P47" s="15"/>
    </row>
    <row r="48" spans="1:16" ht="12.75" customHeight="1">
      <c r="A48" s="223"/>
      <c r="B48" s="10" t="s">
        <v>20</v>
      </c>
      <c r="C48" s="11">
        <v>127</v>
      </c>
      <c r="D48" s="11"/>
      <c r="E48" s="11">
        <v>17</v>
      </c>
      <c r="F48" s="11">
        <v>46</v>
      </c>
      <c r="G48" s="11">
        <v>2</v>
      </c>
      <c r="H48" s="12">
        <v>6</v>
      </c>
      <c r="I48" s="12"/>
      <c r="J48" s="24">
        <v>14</v>
      </c>
      <c r="K48" s="24">
        <v>1</v>
      </c>
      <c r="L48" s="24">
        <v>2</v>
      </c>
      <c r="M48" s="43">
        <f>SUM(C48*15,F48*7.5,G48*7.5,H48*7.5,I48*7.5,J48*7.5,K48*100,L48*20)</f>
        <v>2555</v>
      </c>
      <c r="N48" s="13"/>
      <c r="O48" s="16"/>
      <c r="P48" s="15"/>
    </row>
    <row r="49" spans="1:16" ht="12.75" customHeight="1">
      <c r="A49" s="223"/>
      <c r="B49" s="10" t="s">
        <v>21</v>
      </c>
      <c r="C49" s="11">
        <v>75</v>
      </c>
      <c r="D49" s="11"/>
      <c r="E49" s="11">
        <v>10</v>
      </c>
      <c r="F49" s="11">
        <v>59</v>
      </c>
      <c r="G49" s="11">
        <v>2</v>
      </c>
      <c r="H49" s="12">
        <v>4</v>
      </c>
      <c r="I49" s="12"/>
      <c r="J49" s="24">
        <v>18</v>
      </c>
      <c r="K49" s="24"/>
      <c r="L49" s="24"/>
      <c r="M49" s="43">
        <f>SUM(C49*15,F49*7.5,G49*7.5,H49*7.5,I49*7.5,J49*7.5,K49*100,L49*20)</f>
        <v>1747.5</v>
      </c>
      <c r="N49" s="13"/>
      <c r="O49" s="16"/>
      <c r="P49" s="15"/>
    </row>
    <row r="50" spans="1:16" ht="12.75" customHeight="1">
      <c r="A50" s="223"/>
      <c r="B50" s="10" t="s">
        <v>22</v>
      </c>
      <c r="C50" s="11">
        <v>65</v>
      </c>
      <c r="D50" s="11"/>
      <c r="E50" s="11">
        <v>1</v>
      </c>
      <c r="F50" s="11">
        <v>9</v>
      </c>
      <c r="G50" s="11">
        <v>2</v>
      </c>
      <c r="H50" s="12">
        <v>1</v>
      </c>
      <c r="I50" s="12"/>
      <c r="J50" s="24">
        <v>9</v>
      </c>
      <c r="K50" s="24"/>
      <c r="L50" s="24"/>
      <c r="M50" s="43">
        <f>SUM(C50*15,F50*7.5,G50*7.5,H50*7.5,I50*7.5,J50*7.5,K50*100,L50*20)</f>
        <v>1132.5</v>
      </c>
      <c r="N50" s="13"/>
      <c r="O50" s="16"/>
      <c r="P50" s="15"/>
    </row>
    <row r="51" spans="1:16" ht="12.75" customHeight="1">
      <c r="A51" s="223"/>
      <c r="B51" s="10" t="s">
        <v>23</v>
      </c>
      <c r="C51" s="11">
        <v>12</v>
      </c>
      <c r="D51" s="11"/>
      <c r="E51" s="11"/>
      <c r="F51" s="11">
        <v>3</v>
      </c>
      <c r="G51" s="11"/>
      <c r="H51" s="12"/>
      <c r="I51" s="12"/>
      <c r="J51" s="24">
        <v>9</v>
      </c>
      <c r="K51" s="24"/>
      <c r="L51" s="24"/>
      <c r="M51" s="43">
        <f>SUM(C51*15,F51*7.5,G51*7.5,H51*7.5,I51*7.5,J51*7.5,K51*100,L51*20)</f>
        <v>270</v>
      </c>
      <c r="N51" s="13"/>
      <c r="O51" s="16"/>
      <c r="P51" s="15"/>
    </row>
    <row r="52" spans="1:16" ht="12.75" customHeight="1">
      <c r="A52" s="223"/>
      <c r="B52" s="17" t="s">
        <v>24</v>
      </c>
      <c r="C52" s="18">
        <f>SUM(C47:C51)</f>
        <v>306</v>
      </c>
      <c r="D52" s="18">
        <v>134</v>
      </c>
      <c r="E52" s="18">
        <f aca="true" t="shared" si="8" ref="E52:O52">SUM(E47:E51)</f>
        <v>28</v>
      </c>
      <c r="F52" s="18">
        <f t="shared" si="8"/>
        <v>121</v>
      </c>
      <c r="G52" s="18">
        <f t="shared" si="8"/>
        <v>6</v>
      </c>
      <c r="H52" s="18">
        <f t="shared" si="8"/>
        <v>11</v>
      </c>
      <c r="I52" s="18">
        <f t="shared" si="8"/>
        <v>0</v>
      </c>
      <c r="J52" s="18">
        <f t="shared" si="8"/>
        <v>54</v>
      </c>
      <c r="K52" s="18">
        <f t="shared" si="8"/>
        <v>1</v>
      </c>
      <c r="L52" s="18">
        <f t="shared" si="8"/>
        <v>2</v>
      </c>
      <c r="M52" s="44">
        <f t="shared" si="8"/>
        <v>6170</v>
      </c>
      <c r="N52" s="18">
        <f t="shared" si="8"/>
        <v>0</v>
      </c>
      <c r="O52" s="18">
        <f t="shared" si="8"/>
        <v>0</v>
      </c>
      <c r="P52" s="20">
        <f>SUM(M47:M51)-N52+O52</f>
        <v>6170</v>
      </c>
    </row>
    <row r="53" spans="1:16" ht="12.75" customHeight="1">
      <c r="A53" s="223">
        <v>42164</v>
      </c>
      <c r="B53" s="10" t="s">
        <v>19</v>
      </c>
      <c r="C53" s="11">
        <v>24</v>
      </c>
      <c r="D53" s="11"/>
      <c r="E53" s="11">
        <v>1</v>
      </c>
      <c r="F53" s="11">
        <v>3</v>
      </c>
      <c r="G53" s="11"/>
      <c r="H53" s="12">
        <v>2</v>
      </c>
      <c r="I53" s="12"/>
      <c r="J53" s="24">
        <v>2</v>
      </c>
      <c r="K53" s="24"/>
      <c r="L53" s="24">
        <v>1</v>
      </c>
      <c r="M53" s="43">
        <f>SUM(C53*15,F53*7.5,G53*7.5,H53*7.5,I53*7.5,J53*7.5,K53*100,L53*20)</f>
        <v>432.5</v>
      </c>
      <c r="N53" s="13"/>
      <c r="P53" s="15"/>
    </row>
    <row r="54" spans="1:16" ht="12.75" customHeight="1">
      <c r="A54" s="223"/>
      <c r="B54" s="10" t="s">
        <v>20</v>
      </c>
      <c r="C54" s="11">
        <v>108</v>
      </c>
      <c r="D54" s="11"/>
      <c r="E54" s="11">
        <v>164</v>
      </c>
      <c r="F54" s="11">
        <v>86</v>
      </c>
      <c r="G54" s="11">
        <v>2</v>
      </c>
      <c r="H54" s="12">
        <v>4</v>
      </c>
      <c r="I54" s="12"/>
      <c r="J54" s="24">
        <v>19</v>
      </c>
      <c r="K54" s="24"/>
      <c r="L54" s="24"/>
      <c r="M54" s="43">
        <f>SUM(C54*15,F54*7.5,G54*7.5,H54*7.5,I54*7.5,J54*7.5,K54*100,L54*20)</f>
        <v>2452.5</v>
      </c>
      <c r="O54" s="16"/>
      <c r="P54" s="15"/>
    </row>
    <row r="55" spans="1:16" ht="12.75" customHeight="1">
      <c r="A55" s="223"/>
      <c r="B55" s="10" t="s">
        <v>21</v>
      </c>
      <c r="C55" s="11">
        <v>193</v>
      </c>
      <c r="D55" s="11"/>
      <c r="E55" s="11">
        <v>37</v>
      </c>
      <c r="F55" s="11">
        <v>129</v>
      </c>
      <c r="G55" s="11">
        <v>4</v>
      </c>
      <c r="H55" s="12">
        <v>12</v>
      </c>
      <c r="I55" s="12"/>
      <c r="J55" s="24">
        <v>42</v>
      </c>
      <c r="K55" s="24"/>
      <c r="L55" s="24"/>
      <c r="M55" s="43">
        <f>SUM(C55*15,F55*7.5,G55*7.5,H55*7.5,I55*7.5,J55*7.5,K55*100,L55*20)</f>
        <v>4297.5</v>
      </c>
      <c r="N55" s="13"/>
      <c r="O55" s="16"/>
      <c r="P55" s="15"/>
    </row>
    <row r="56" spans="1:16" ht="12.75" customHeight="1">
      <c r="A56" s="223"/>
      <c r="B56" s="10" t="s">
        <v>22</v>
      </c>
      <c r="C56" s="11">
        <v>73</v>
      </c>
      <c r="D56" s="11"/>
      <c r="E56" s="11">
        <v>27</v>
      </c>
      <c r="F56" s="11">
        <v>17</v>
      </c>
      <c r="G56" s="11"/>
      <c r="H56" s="12"/>
      <c r="I56" s="12"/>
      <c r="J56" s="24">
        <v>14</v>
      </c>
      <c r="K56" s="24"/>
      <c r="L56" s="24"/>
      <c r="M56" s="43">
        <f>SUM(C56*15,F56*7.5,G56*7.5,H56*7.5,I56*7.5,J56*7.5,K56*100,L56*20)</f>
        <v>1327.5</v>
      </c>
      <c r="N56" s="13"/>
      <c r="O56" s="16"/>
      <c r="P56" s="15"/>
    </row>
    <row r="57" spans="1:16" ht="12.75" customHeight="1">
      <c r="A57" s="223"/>
      <c r="B57" s="10" t="s">
        <v>23</v>
      </c>
      <c r="C57" s="11">
        <v>51</v>
      </c>
      <c r="D57" s="11"/>
      <c r="E57" s="11">
        <v>33</v>
      </c>
      <c r="F57" s="11">
        <v>5</v>
      </c>
      <c r="G57" s="11"/>
      <c r="H57" s="12">
        <v>1</v>
      </c>
      <c r="I57" s="12"/>
      <c r="J57" s="24">
        <v>3</v>
      </c>
      <c r="K57" s="24"/>
      <c r="L57" s="24"/>
      <c r="M57" s="43">
        <f>SUM(C57*15,F57*7.5,G57*7.5,H57*7.5,I57*7.5,J57*7.5,K57*100,L57*20)</f>
        <v>832.5</v>
      </c>
      <c r="N57" s="13"/>
      <c r="O57" s="16"/>
      <c r="P57" s="15"/>
    </row>
    <row r="58" spans="1:16" ht="12.75" customHeight="1">
      <c r="A58" s="223"/>
      <c r="B58" s="17" t="s">
        <v>24</v>
      </c>
      <c r="C58" s="18">
        <v>0</v>
      </c>
      <c r="D58" s="18">
        <v>122</v>
      </c>
      <c r="E58" s="18">
        <f aca="true" t="shared" si="9" ref="E58:O58">SUM(E53:E57)</f>
        <v>262</v>
      </c>
      <c r="F58" s="18">
        <f t="shared" si="9"/>
        <v>240</v>
      </c>
      <c r="G58" s="18">
        <f t="shared" si="9"/>
        <v>6</v>
      </c>
      <c r="H58" s="18">
        <f t="shared" si="9"/>
        <v>19</v>
      </c>
      <c r="I58" s="18">
        <f t="shared" si="9"/>
        <v>0</v>
      </c>
      <c r="J58" s="18">
        <f t="shared" si="9"/>
        <v>80</v>
      </c>
      <c r="K58" s="18">
        <f t="shared" si="9"/>
        <v>0</v>
      </c>
      <c r="L58" s="18">
        <f t="shared" si="9"/>
        <v>1</v>
      </c>
      <c r="M58" s="44">
        <f t="shared" si="9"/>
        <v>9342.5</v>
      </c>
      <c r="N58" s="18">
        <f t="shared" si="9"/>
        <v>0</v>
      </c>
      <c r="O58" s="18">
        <f t="shared" si="9"/>
        <v>0</v>
      </c>
      <c r="P58" s="20">
        <f>SUM(M53:M57)-N58+O58</f>
        <v>9342.5</v>
      </c>
    </row>
    <row r="59" spans="1:16" ht="12.75" customHeight="1">
      <c r="A59" s="223">
        <v>42165</v>
      </c>
      <c r="B59" s="10" t="s">
        <v>19</v>
      </c>
      <c r="C59" s="11">
        <v>355</v>
      </c>
      <c r="D59" s="11"/>
      <c r="E59" s="11">
        <v>36</v>
      </c>
      <c r="F59" s="11">
        <v>98</v>
      </c>
      <c r="G59" s="11"/>
      <c r="H59" s="12">
        <v>29</v>
      </c>
      <c r="I59" s="12"/>
      <c r="J59" s="24">
        <v>45</v>
      </c>
      <c r="K59" s="24"/>
      <c r="L59" s="24">
        <v>2</v>
      </c>
      <c r="M59" s="43">
        <f>SUM(C59*15,F59*7.5,G59*7.5,H59*7.5,I59*7.5,J59*7.5,K59*100,L59*20)</f>
        <v>6655</v>
      </c>
      <c r="N59" s="46"/>
      <c r="P59" s="15"/>
    </row>
    <row r="60" spans="1:16" ht="12.75" customHeight="1">
      <c r="A60" s="223"/>
      <c r="B60" s="10" t="s">
        <v>20</v>
      </c>
      <c r="C60" s="11">
        <v>312</v>
      </c>
      <c r="D60" s="11"/>
      <c r="E60" s="11">
        <v>1</v>
      </c>
      <c r="F60" s="11">
        <v>101</v>
      </c>
      <c r="G60" s="11"/>
      <c r="H60" s="12">
        <v>21</v>
      </c>
      <c r="I60" s="12"/>
      <c r="J60" s="24">
        <v>24</v>
      </c>
      <c r="K60" s="24">
        <v>2</v>
      </c>
      <c r="L60" s="24">
        <v>3</v>
      </c>
      <c r="M60" s="43">
        <f>SUM(C60*15,F60*7.5,G60*7.5,H60*7.5,I60*7.5,J60*7.5,K60*100,L60*20)</f>
        <v>6035</v>
      </c>
      <c r="N60" s="13">
        <v>7.5</v>
      </c>
      <c r="O60" s="16"/>
      <c r="P60" s="15"/>
    </row>
    <row r="61" spans="1:16" ht="12.75" customHeight="1">
      <c r="A61" s="223"/>
      <c r="B61" s="10" t="s">
        <v>21</v>
      </c>
      <c r="C61" s="11">
        <v>124</v>
      </c>
      <c r="D61" s="11"/>
      <c r="E61" s="11">
        <v>68</v>
      </c>
      <c r="F61" s="11">
        <v>28</v>
      </c>
      <c r="G61" s="11">
        <v>6</v>
      </c>
      <c r="H61" s="12">
        <v>11</v>
      </c>
      <c r="I61" s="12"/>
      <c r="J61" s="24">
        <v>50</v>
      </c>
      <c r="K61" s="24"/>
      <c r="L61" s="24"/>
      <c r="M61" s="43">
        <f>SUM(C61*15,F61*7.5,G61*7.5,H61*7.5,I61*7.5,J61*7.5,K61*100,L61*20)</f>
        <v>2572.5</v>
      </c>
      <c r="N61" s="13"/>
      <c r="O61" s="16">
        <v>0.5</v>
      </c>
      <c r="P61" s="15"/>
    </row>
    <row r="62" spans="1:16" ht="12.75" customHeight="1">
      <c r="A62" s="223"/>
      <c r="B62" s="10" t="s">
        <v>22</v>
      </c>
      <c r="C62" s="11">
        <v>142</v>
      </c>
      <c r="D62" s="11"/>
      <c r="E62" s="11">
        <v>9</v>
      </c>
      <c r="F62" s="11">
        <v>39</v>
      </c>
      <c r="G62" s="11">
        <v>4</v>
      </c>
      <c r="H62" s="12">
        <v>19</v>
      </c>
      <c r="I62" s="12"/>
      <c r="J62" s="24">
        <v>17</v>
      </c>
      <c r="K62" s="24"/>
      <c r="L62" s="24"/>
      <c r="M62" s="43">
        <f>SUM(C62*15,F62*7.5,G62*7.5,H62*7.5,I62*7.5,J62*7.5,K62*100,L62*20)</f>
        <v>2722.5</v>
      </c>
      <c r="N62" s="13"/>
      <c r="O62" s="16"/>
      <c r="P62" s="15"/>
    </row>
    <row r="63" spans="1:16" ht="12.75" customHeight="1">
      <c r="A63" s="223"/>
      <c r="B63" s="10" t="s">
        <v>23</v>
      </c>
      <c r="C63" s="11">
        <v>71</v>
      </c>
      <c r="D63" s="11"/>
      <c r="E63" s="11">
        <v>11</v>
      </c>
      <c r="F63" s="11">
        <v>9</v>
      </c>
      <c r="G63" s="11"/>
      <c r="H63" s="12">
        <v>4</v>
      </c>
      <c r="I63" s="12"/>
      <c r="J63" s="24">
        <v>9</v>
      </c>
      <c r="K63" s="24"/>
      <c r="L63" s="24"/>
      <c r="M63" s="43">
        <f>SUM(C63*15,F63*7.5,G63*7.5,H63*7.5,I63*7.5,J63*7.5,K63*100,L63*20)</f>
        <v>1230</v>
      </c>
      <c r="N63" s="13"/>
      <c r="O63" s="16"/>
      <c r="P63" s="15"/>
    </row>
    <row r="64" spans="1:16" ht="12.75" customHeight="1">
      <c r="A64" s="223"/>
      <c r="B64" s="17" t="s">
        <v>24</v>
      </c>
      <c r="C64" s="18">
        <f>SUM(C59:C63)</f>
        <v>1004</v>
      </c>
      <c r="D64" s="18">
        <v>138</v>
      </c>
      <c r="E64" s="18">
        <f aca="true" t="shared" si="10" ref="E64:O64">SUM(E59:E63)</f>
        <v>125</v>
      </c>
      <c r="F64" s="18">
        <f t="shared" si="10"/>
        <v>275</v>
      </c>
      <c r="G64" s="18">
        <f t="shared" si="10"/>
        <v>10</v>
      </c>
      <c r="H64" s="18">
        <f t="shared" si="10"/>
        <v>84</v>
      </c>
      <c r="I64" s="18">
        <f t="shared" si="10"/>
        <v>0</v>
      </c>
      <c r="J64" s="18">
        <f t="shared" si="10"/>
        <v>145</v>
      </c>
      <c r="K64" s="18">
        <f t="shared" si="10"/>
        <v>2</v>
      </c>
      <c r="L64" s="18">
        <f t="shared" si="10"/>
        <v>5</v>
      </c>
      <c r="M64" s="44">
        <f t="shared" si="10"/>
        <v>19215</v>
      </c>
      <c r="N64" s="18">
        <f t="shared" si="10"/>
        <v>7.5</v>
      </c>
      <c r="O64" s="18">
        <f t="shared" si="10"/>
        <v>0.5</v>
      </c>
      <c r="P64" s="20">
        <f>SUM(M59:M63)-N64+O64</f>
        <v>19208</v>
      </c>
    </row>
    <row r="65" spans="1:16" ht="12.75" customHeight="1">
      <c r="A65" s="223">
        <v>42166</v>
      </c>
      <c r="B65" s="10" t="s">
        <v>19</v>
      </c>
      <c r="C65" s="11">
        <v>347</v>
      </c>
      <c r="D65" s="11"/>
      <c r="E65" s="11">
        <v>20</v>
      </c>
      <c r="F65" s="11">
        <v>54</v>
      </c>
      <c r="G65" s="11">
        <v>1</v>
      </c>
      <c r="H65" s="12">
        <v>43</v>
      </c>
      <c r="I65" s="12"/>
      <c r="J65" s="24">
        <v>42</v>
      </c>
      <c r="K65" s="24"/>
      <c r="L65" s="24"/>
      <c r="M65" s="43">
        <f>SUM(C65*15,F65*7.5,G65*7.5,H65*7.5,I65*7.5,J65*7.5,K65*100,L65*20)</f>
        <v>6255</v>
      </c>
      <c r="N65" s="46"/>
      <c r="P65" s="15"/>
    </row>
    <row r="66" spans="1:16" ht="12.75" customHeight="1">
      <c r="A66" s="223"/>
      <c r="B66" s="10" t="s">
        <v>20</v>
      </c>
      <c r="C66" s="11">
        <v>312</v>
      </c>
      <c r="D66" s="11"/>
      <c r="E66" s="11">
        <v>16</v>
      </c>
      <c r="F66" s="11">
        <v>48</v>
      </c>
      <c r="G66" s="11">
        <v>2</v>
      </c>
      <c r="H66" s="12">
        <v>53</v>
      </c>
      <c r="I66" s="12"/>
      <c r="J66" s="24">
        <v>56</v>
      </c>
      <c r="K66" s="24"/>
      <c r="L66" s="24"/>
      <c r="M66" s="43">
        <f>SUM(C66*15,F66*7.5,G66*7.5,H66*7.5,I66*7.5,J66*7.5)</f>
        <v>5872.5</v>
      </c>
      <c r="N66" s="13"/>
      <c r="O66" s="16"/>
      <c r="P66" s="15"/>
    </row>
    <row r="67" spans="1:16" ht="12.75" customHeight="1">
      <c r="A67" s="223"/>
      <c r="B67" s="10" t="s">
        <v>21</v>
      </c>
      <c r="C67" s="11">
        <v>341</v>
      </c>
      <c r="D67" s="11"/>
      <c r="E67" s="11">
        <v>2</v>
      </c>
      <c r="F67" s="11">
        <v>102</v>
      </c>
      <c r="G67" s="11">
        <v>2</v>
      </c>
      <c r="H67" s="12">
        <v>24</v>
      </c>
      <c r="I67" s="12"/>
      <c r="J67" s="24">
        <v>78</v>
      </c>
      <c r="K67" s="24"/>
      <c r="L67" s="24"/>
      <c r="M67" s="43">
        <f>SUM(C67*15,F67*7.5,G67*7.5,H67*7.5,I67*7.5,J67*7.5)</f>
        <v>6660</v>
      </c>
      <c r="N67" s="13"/>
      <c r="O67" s="16"/>
      <c r="P67" s="15"/>
    </row>
    <row r="68" spans="1:16" ht="12.75" customHeight="1">
      <c r="A68" s="223"/>
      <c r="B68" s="10" t="s">
        <v>23</v>
      </c>
      <c r="C68" s="11">
        <v>197</v>
      </c>
      <c r="D68" s="11"/>
      <c r="E68" s="11">
        <v>3</v>
      </c>
      <c r="F68" s="11">
        <v>62</v>
      </c>
      <c r="G68" s="11"/>
      <c r="H68" s="12">
        <v>20</v>
      </c>
      <c r="I68" s="12"/>
      <c r="J68" s="24">
        <v>50</v>
      </c>
      <c r="K68" s="24"/>
      <c r="L68" s="24"/>
      <c r="M68" s="43">
        <f>SUM(C68*15,F68*7.5,G68*7.5,H68*7.5,I68*7.5,J68*7.5)</f>
        <v>3945</v>
      </c>
      <c r="N68" s="13"/>
      <c r="O68" s="16"/>
      <c r="P68" s="15"/>
    </row>
    <row r="69" spans="1:16" ht="12.75" customHeight="1">
      <c r="A69" s="223"/>
      <c r="B69" s="10" t="s">
        <v>22</v>
      </c>
      <c r="C69" s="11">
        <v>62</v>
      </c>
      <c r="D69" s="11"/>
      <c r="E69" s="11">
        <v>6</v>
      </c>
      <c r="F69" s="11">
        <v>15</v>
      </c>
      <c r="G69" s="11">
        <v>2</v>
      </c>
      <c r="H69" s="12">
        <v>10</v>
      </c>
      <c r="I69" s="12"/>
      <c r="J69" s="24">
        <v>15</v>
      </c>
      <c r="K69" s="24"/>
      <c r="L69" s="24"/>
      <c r="M69" s="43">
        <f>SUM(C69*15,F69*7.5,G69*7.5,H69*7.5,I69*7.5,J69*7.5)</f>
        <v>1245</v>
      </c>
      <c r="N69" s="13"/>
      <c r="O69" s="16"/>
      <c r="P69" s="15"/>
    </row>
    <row r="70" spans="1:16" ht="12.75" customHeight="1">
      <c r="A70" s="223"/>
      <c r="B70" s="17" t="s">
        <v>24</v>
      </c>
      <c r="C70" s="18">
        <f>SUM(C65:C69)</f>
        <v>1259</v>
      </c>
      <c r="D70" s="18">
        <v>232</v>
      </c>
      <c r="E70" s="18">
        <f aca="true" t="shared" si="11" ref="E70:O70">SUM(E65:E69)</f>
        <v>47</v>
      </c>
      <c r="F70" s="18">
        <f t="shared" si="11"/>
        <v>281</v>
      </c>
      <c r="G70" s="18">
        <f t="shared" si="11"/>
        <v>7</v>
      </c>
      <c r="H70" s="18">
        <f t="shared" si="11"/>
        <v>150</v>
      </c>
      <c r="I70" s="18">
        <f t="shared" si="11"/>
        <v>0</v>
      </c>
      <c r="J70" s="18">
        <f t="shared" si="11"/>
        <v>241</v>
      </c>
      <c r="K70" s="18">
        <f t="shared" si="11"/>
        <v>0</v>
      </c>
      <c r="L70" s="18">
        <f t="shared" si="11"/>
        <v>0</v>
      </c>
      <c r="M70" s="44">
        <f t="shared" si="11"/>
        <v>23977.5</v>
      </c>
      <c r="N70" s="18">
        <f t="shared" si="11"/>
        <v>0</v>
      </c>
      <c r="O70" s="18">
        <f t="shared" si="11"/>
        <v>0</v>
      </c>
      <c r="P70" s="20">
        <f>SUM(M65:M69)-N70+O70</f>
        <v>23977.5</v>
      </c>
    </row>
    <row r="71" spans="1:16" ht="12.75" customHeight="1">
      <c r="A71" s="224" t="s">
        <v>25</v>
      </c>
      <c r="B71" s="224"/>
      <c r="C71" s="21">
        <f aca="true" t="shared" si="12" ref="C71:P71">SUM(C34,C40,C46,C52,C58,C64,C70)</f>
        <v>3510</v>
      </c>
      <c r="D71" s="21">
        <f t="shared" si="12"/>
        <v>985</v>
      </c>
      <c r="E71" s="21">
        <f t="shared" si="12"/>
        <v>1026</v>
      </c>
      <c r="F71" s="21">
        <f t="shared" si="12"/>
        <v>1186</v>
      </c>
      <c r="G71" s="21">
        <f t="shared" si="12"/>
        <v>38</v>
      </c>
      <c r="H71" s="21">
        <f t="shared" si="12"/>
        <v>325</v>
      </c>
      <c r="I71" s="21">
        <f t="shared" si="12"/>
        <v>3</v>
      </c>
      <c r="J71" s="21">
        <f t="shared" si="12"/>
        <v>657</v>
      </c>
      <c r="K71" s="21">
        <f t="shared" si="12"/>
        <v>7</v>
      </c>
      <c r="L71" s="21">
        <f t="shared" si="12"/>
        <v>15</v>
      </c>
      <c r="M71" s="21">
        <f t="shared" si="12"/>
        <v>76952.5</v>
      </c>
      <c r="N71" s="21">
        <f t="shared" si="12"/>
        <v>7.5</v>
      </c>
      <c r="O71" s="21">
        <f t="shared" si="12"/>
        <v>1</v>
      </c>
      <c r="P71" s="21">
        <f t="shared" si="12"/>
        <v>76946</v>
      </c>
    </row>
    <row r="72" spans="1:16" ht="12.75" customHeight="1">
      <c r="A72" s="223">
        <v>42167</v>
      </c>
      <c r="B72" s="10" t="s">
        <v>19</v>
      </c>
      <c r="C72" s="11">
        <v>117</v>
      </c>
      <c r="D72" s="11"/>
      <c r="E72" s="11">
        <v>6</v>
      </c>
      <c r="F72" s="11">
        <v>24</v>
      </c>
      <c r="G72" s="11"/>
      <c r="H72" s="12">
        <v>14</v>
      </c>
      <c r="I72" s="12"/>
      <c r="J72" s="24">
        <v>11</v>
      </c>
      <c r="K72" s="24"/>
      <c r="L72" s="24"/>
      <c r="M72" s="43">
        <f>SUM(C72*15,F72*7.5,G72*7.5,H72*7.5,I72*7.5,J72*7.5,K72*100,L72*20)</f>
        <v>2122.5</v>
      </c>
      <c r="N72" s="13"/>
      <c r="P72" s="15"/>
    </row>
    <row r="73" spans="1:16" ht="12.75" customHeight="1">
      <c r="A73" s="223"/>
      <c r="B73" s="10" t="s">
        <v>20</v>
      </c>
      <c r="C73" s="11">
        <v>97</v>
      </c>
      <c r="D73" s="11"/>
      <c r="E73" s="11">
        <v>9</v>
      </c>
      <c r="F73" s="11">
        <v>7</v>
      </c>
      <c r="G73" s="11"/>
      <c r="H73" s="12">
        <v>9</v>
      </c>
      <c r="I73" s="12"/>
      <c r="J73" s="24">
        <v>16</v>
      </c>
      <c r="K73" s="24">
        <v>1</v>
      </c>
      <c r="L73" s="24">
        <v>1</v>
      </c>
      <c r="M73" s="43">
        <f>SUM(C73*15,F73*7.5,G73*7.5,H73*7.5,I73*7.5,J73*7.5,K73*100,L73*20)</f>
        <v>1815</v>
      </c>
      <c r="O73" s="16"/>
      <c r="P73" s="15"/>
    </row>
    <row r="74" spans="1:16" ht="12.75" customHeight="1">
      <c r="A74" s="223"/>
      <c r="B74" s="10" t="s">
        <v>21</v>
      </c>
      <c r="C74" s="11">
        <v>116</v>
      </c>
      <c r="D74" s="11"/>
      <c r="E74" s="11">
        <v>5</v>
      </c>
      <c r="F74" s="11">
        <v>15</v>
      </c>
      <c r="G74" s="11"/>
      <c r="H74" s="12">
        <v>7</v>
      </c>
      <c r="I74" s="12"/>
      <c r="J74" s="24">
        <v>15</v>
      </c>
      <c r="K74" s="24"/>
      <c r="L74" s="24"/>
      <c r="M74" s="43">
        <f>SUM(C74*15,F74*7.5,G74*7.5,H74*7.5,I74*7.5,J74*7.5,K74*100,L74*20)</f>
        <v>2017.5</v>
      </c>
      <c r="N74" s="13"/>
      <c r="O74" s="16"/>
      <c r="P74" s="15"/>
    </row>
    <row r="75" spans="1:16" ht="12.75" customHeight="1">
      <c r="A75" s="223"/>
      <c r="B75" s="10" t="s">
        <v>22</v>
      </c>
      <c r="C75" s="11">
        <v>90</v>
      </c>
      <c r="D75" s="11"/>
      <c r="E75" s="11">
        <v>0</v>
      </c>
      <c r="F75" s="11">
        <v>23</v>
      </c>
      <c r="G75" s="11"/>
      <c r="H75" s="12">
        <v>8</v>
      </c>
      <c r="I75" s="12"/>
      <c r="J75" s="24">
        <v>1</v>
      </c>
      <c r="K75" s="24"/>
      <c r="L75" s="24"/>
      <c r="M75" s="43">
        <f>SUM(C75*15,F75*7.5,G75*7.5,H75*7.5,I75*7.5,J75*7.5,K75*100,L75*20)</f>
        <v>1590</v>
      </c>
      <c r="N75" s="13"/>
      <c r="O75" s="16"/>
      <c r="P75" s="15"/>
    </row>
    <row r="76" spans="1:16" ht="12.75" customHeight="1">
      <c r="A76" s="223"/>
      <c r="B76" s="10" t="s">
        <v>23</v>
      </c>
      <c r="C76" s="11">
        <v>21</v>
      </c>
      <c r="D76" s="11"/>
      <c r="E76" s="11">
        <v>0</v>
      </c>
      <c r="F76" s="11">
        <v>6</v>
      </c>
      <c r="G76" s="11"/>
      <c r="H76" s="12">
        <v>6</v>
      </c>
      <c r="I76" s="12"/>
      <c r="J76" s="24">
        <v>2</v>
      </c>
      <c r="K76" s="24"/>
      <c r="L76" s="24"/>
      <c r="M76" s="43">
        <f>SUM(C76*15,F76*7.5,G76*7.5,H76*7.5,I76*7.5,J76*7.5,K76*100,L76*20)</f>
        <v>420</v>
      </c>
      <c r="N76" s="13"/>
      <c r="O76" s="16"/>
      <c r="P76" s="15"/>
    </row>
    <row r="77" spans="1:16" ht="12.75" customHeight="1">
      <c r="A77" s="223"/>
      <c r="B77" s="17" t="s">
        <v>24</v>
      </c>
      <c r="C77" s="18">
        <f>SUM(C72:C76)</f>
        <v>441</v>
      </c>
      <c r="D77" s="18">
        <v>53</v>
      </c>
      <c r="E77" s="18">
        <f aca="true" t="shared" si="13" ref="E77:O77">SUM(E72:E76)</f>
        <v>20</v>
      </c>
      <c r="F77" s="18">
        <f t="shared" si="13"/>
        <v>75</v>
      </c>
      <c r="G77" s="18">
        <f t="shared" si="13"/>
        <v>0</v>
      </c>
      <c r="H77" s="18">
        <f t="shared" si="13"/>
        <v>44</v>
      </c>
      <c r="I77" s="18">
        <f t="shared" si="13"/>
        <v>0</v>
      </c>
      <c r="J77" s="18">
        <f t="shared" si="13"/>
        <v>45</v>
      </c>
      <c r="K77" s="18">
        <f t="shared" si="13"/>
        <v>1</v>
      </c>
      <c r="L77" s="18">
        <f t="shared" si="13"/>
        <v>1</v>
      </c>
      <c r="M77" s="44">
        <f t="shared" si="13"/>
        <v>7965</v>
      </c>
      <c r="N77" s="18">
        <f t="shared" si="13"/>
        <v>0</v>
      </c>
      <c r="O77" s="18">
        <f t="shared" si="13"/>
        <v>0</v>
      </c>
      <c r="P77" s="20">
        <f>SUM(M72:M76)-N77+O77</f>
        <v>7965</v>
      </c>
    </row>
    <row r="78" spans="1:17" ht="12.75" customHeight="1">
      <c r="A78" s="223">
        <v>42168</v>
      </c>
      <c r="B78" s="10" t="s">
        <v>19</v>
      </c>
      <c r="C78" s="11"/>
      <c r="D78" s="11"/>
      <c r="E78" s="11">
        <v>451</v>
      </c>
      <c r="F78" s="11"/>
      <c r="G78" s="11"/>
      <c r="H78" s="12"/>
      <c r="I78" s="12"/>
      <c r="J78" s="24"/>
      <c r="K78" s="24"/>
      <c r="L78" s="24"/>
      <c r="M78" s="43">
        <f>SUM(C78*15,F78*7.5,G78*7.5,H78*7.5,I78*7.5,J78*7.5,K78*100,L78*20)</f>
        <v>0</v>
      </c>
      <c r="N78" s="46"/>
      <c r="P78" s="15"/>
      <c r="Q78" s="234" t="s">
        <v>45</v>
      </c>
    </row>
    <row r="79" spans="1:17" ht="12.75" customHeight="1">
      <c r="A79" s="223"/>
      <c r="B79" s="10" t="s">
        <v>20</v>
      </c>
      <c r="C79" s="11"/>
      <c r="D79" s="11"/>
      <c r="E79" s="11">
        <v>129</v>
      </c>
      <c r="F79" s="11"/>
      <c r="G79" s="11"/>
      <c r="H79" s="12"/>
      <c r="I79" s="12"/>
      <c r="J79" s="24"/>
      <c r="K79" s="24"/>
      <c r="L79" s="24"/>
      <c r="M79" s="43">
        <f>SUM(C79*15,F79*7.5,G79*7.5,H79*7.5,I79*7.5,J79*7.5,K79*100,L79*20)</f>
        <v>0</v>
      </c>
      <c r="N79" s="43"/>
      <c r="O79" s="16"/>
      <c r="P79" s="15"/>
      <c r="Q79" s="234"/>
    </row>
    <row r="80" spans="1:17" ht="12.75" customHeight="1">
      <c r="A80" s="223"/>
      <c r="B80" s="10" t="s">
        <v>21</v>
      </c>
      <c r="C80" s="11"/>
      <c r="D80" s="11"/>
      <c r="E80" s="11">
        <v>422</v>
      </c>
      <c r="F80" s="11"/>
      <c r="G80" s="11"/>
      <c r="H80" s="12"/>
      <c r="I80" s="12"/>
      <c r="J80" s="24"/>
      <c r="K80" s="24"/>
      <c r="L80" s="24"/>
      <c r="M80" s="43">
        <f>SUM(C80*15,F80*7.5,G80*7.5,H80*7.5,I80*7.5,J80*7.5,K80*100,L80*20)</f>
        <v>0</v>
      </c>
      <c r="N80" s="13"/>
      <c r="O80" s="16"/>
      <c r="P80" s="15"/>
      <c r="Q80" s="234"/>
    </row>
    <row r="81" spans="1:17" ht="12.75" customHeight="1">
      <c r="A81" s="223"/>
      <c r="B81" s="10" t="s">
        <v>22</v>
      </c>
      <c r="C81" s="11"/>
      <c r="D81" s="11"/>
      <c r="E81" s="11">
        <v>157</v>
      </c>
      <c r="F81" s="11"/>
      <c r="G81" s="11"/>
      <c r="H81" s="12"/>
      <c r="I81" s="12"/>
      <c r="J81" s="24"/>
      <c r="K81" s="24"/>
      <c r="L81" s="24"/>
      <c r="M81" s="43">
        <f>SUM(C81*15,F81*7.5,G81*7.5,H81*7.5,I81*7.5,J81*7.5,K81*100,L81*20)</f>
        <v>0</v>
      </c>
      <c r="N81" s="13"/>
      <c r="O81" s="16"/>
      <c r="P81" s="15"/>
      <c r="Q81" s="234"/>
    </row>
    <row r="82" spans="1:17" ht="12.75" customHeight="1">
      <c r="A82" s="223"/>
      <c r="B82" s="10" t="s">
        <v>23</v>
      </c>
      <c r="C82" s="11"/>
      <c r="D82" s="11"/>
      <c r="E82" s="11">
        <v>171</v>
      </c>
      <c r="F82" s="11"/>
      <c r="G82" s="11"/>
      <c r="H82" s="12"/>
      <c r="I82" s="12"/>
      <c r="J82" s="24"/>
      <c r="K82" s="24"/>
      <c r="L82" s="24"/>
      <c r="M82" s="43">
        <f>SUM(C82*15,F82*7.5,G82*7.5,H82*7.5,I82*7.5,J82*7.5,K82*100,L82*20)</f>
        <v>0</v>
      </c>
      <c r="N82" s="13"/>
      <c r="O82" s="16"/>
      <c r="P82" s="15"/>
      <c r="Q82" s="234"/>
    </row>
    <row r="83" spans="1:17" ht="12.75" customHeight="1">
      <c r="A83" s="223"/>
      <c r="B83" s="17" t="s">
        <v>24</v>
      </c>
      <c r="C83" s="18">
        <f>SUM(C78:C82)</f>
        <v>0</v>
      </c>
      <c r="D83" s="18">
        <v>122</v>
      </c>
      <c r="E83" s="18">
        <f aca="true" t="shared" si="14" ref="E83:O83">SUM(E78:E82)</f>
        <v>1330</v>
      </c>
      <c r="F83" s="18">
        <f t="shared" si="14"/>
        <v>0</v>
      </c>
      <c r="G83" s="18">
        <f t="shared" si="14"/>
        <v>0</v>
      </c>
      <c r="H83" s="18">
        <f t="shared" si="14"/>
        <v>0</v>
      </c>
      <c r="I83" s="18">
        <f t="shared" si="14"/>
        <v>0</v>
      </c>
      <c r="J83" s="18">
        <f t="shared" si="14"/>
        <v>0</v>
      </c>
      <c r="K83" s="18">
        <f t="shared" si="14"/>
        <v>0</v>
      </c>
      <c r="L83" s="18">
        <f t="shared" si="14"/>
        <v>0</v>
      </c>
      <c r="M83" s="44">
        <f t="shared" si="14"/>
        <v>0</v>
      </c>
      <c r="N83" s="18">
        <f t="shared" si="14"/>
        <v>0</v>
      </c>
      <c r="O83" s="18">
        <f t="shared" si="14"/>
        <v>0</v>
      </c>
      <c r="P83" s="20">
        <f>SUM(M78:M82)-N83+O83</f>
        <v>0</v>
      </c>
      <c r="Q83" s="234"/>
    </row>
    <row r="84" spans="1:16" ht="12.75" customHeight="1">
      <c r="A84" s="223">
        <v>42169</v>
      </c>
      <c r="B84" s="10" t="s">
        <v>19</v>
      </c>
      <c r="C84" s="11">
        <v>49</v>
      </c>
      <c r="D84" s="11"/>
      <c r="E84" s="11">
        <v>35</v>
      </c>
      <c r="F84" s="11">
        <v>82</v>
      </c>
      <c r="G84" s="11">
        <v>2</v>
      </c>
      <c r="H84" s="12">
        <v>12</v>
      </c>
      <c r="I84" s="12">
        <v>0</v>
      </c>
      <c r="J84" s="24">
        <v>9</v>
      </c>
      <c r="K84" s="24"/>
      <c r="L84" s="24"/>
      <c r="M84" s="43">
        <f>SUM(C84*15,F84*7.5,G84*7.5,H84*7.5,I84*7.5,J84*7.5,K84*100,L84*20)</f>
        <v>1522.5</v>
      </c>
      <c r="N84" s="46"/>
      <c r="P84" s="15"/>
    </row>
    <row r="85" spans="1:16" ht="12.75" customHeight="1">
      <c r="A85" s="223"/>
      <c r="B85" s="10" t="s">
        <v>20</v>
      </c>
      <c r="C85" s="11">
        <v>140</v>
      </c>
      <c r="D85" s="11"/>
      <c r="E85" s="11">
        <v>22</v>
      </c>
      <c r="F85" s="11">
        <v>32</v>
      </c>
      <c r="G85" s="11">
        <v>2</v>
      </c>
      <c r="H85" s="12">
        <v>4</v>
      </c>
      <c r="I85" s="12"/>
      <c r="J85" s="24">
        <v>26</v>
      </c>
      <c r="K85" s="24"/>
      <c r="L85" s="24"/>
      <c r="M85" s="43">
        <f>SUM(C85*15,F85*7.5,G85*7.5,H85*7.5,I85*7.5,J85*7.5,K85*100,L85*20)</f>
        <v>2580</v>
      </c>
      <c r="N85" s="13"/>
      <c r="O85" s="16"/>
      <c r="P85" s="15"/>
    </row>
    <row r="86" spans="1:16" ht="12.75" customHeight="1">
      <c r="A86" s="223"/>
      <c r="B86" s="10" t="s">
        <v>21</v>
      </c>
      <c r="C86" s="11">
        <v>156</v>
      </c>
      <c r="D86" s="11"/>
      <c r="E86" s="11">
        <v>30</v>
      </c>
      <c r="F86" s="11">
        <v>60</v>
      </c>
      <c r="G86" s="11"/>
      <c r="H86" s="12">
        <v>14</v>
      </c>
      <c r="I86" s="12"/>
      <c r="J86" s="24">
        <v>31</v>
      </c>
      <c r="K86" s="24">
        <v>1</v>
      </c>
      <c r="L86" s="24">
        <v>1</v>
      </c>
      <c r="M86" s="43">
        <f>SUM(C86*15,F86*7.5,G86*7.5,H86*7.5,I86*7.5,J86*7.5,K86*100,L86*20)</f>
        <v>3247.5</v>
      </c>
      <c r="N86" s="13"/>
      <c r="O86" s="16">
        <v>0.5</v>
      </c>
      <c r="P86" s="15"/>
    </row>
    <row r="87" spans="1:16" ht="12.75" customHeight="1">
      <c r="A87" s="223"/>
      <c r="B87" s="10" t="s">
        <v>22</v>
      </c>
      <c r="C87" s="11">
        <v>72</v>
      </c>
      <c r="D87" s="11"/>
      <c r="E87" s="11">
        <v>6</v>
      </c>
      <c r="F87" s="11">
        <v>13</v>
      </c>
      <c r="G87" s="11"/>
      <c r="H87" s="12">
        <v>4</v>
      </c>
      <c r="I87" s="12"/>
      <c r="J87" s="24">
        <v>5</v>
      </c>
      <c r="K87" s="24"/>
      <c r="L87" s="24"/>
      <c r="M87" s="43">
        <f>SUM(C87*15,F87*7.5,G87*7.5,H87*7.5,I87*7.5,J87*7.5,K87*100,L87*20)</f>
        <v>1245</v>
      </c>
      <c r="N87" s="13"/>
      <c r="O87" s="16"/>
      <c r="P87" s="15"/>
    </row>
    <row r="88" spans="1:16" ht="12.75" customHeight="1">
      <c r="A88" s="223"/>
      <c r="B88" s="10" t="s">
        <v>23</v>
      </c>
      <c r="C88" s="11">
        <v>18</v>
      </c>
      <c r="D88" s="11"/>
      <c r="E88" s="11">
        <v>17</v>
      </c>
      <c r="F88" s="11">
        <v>10</v>
      </c>
      <c r="G88" s="11">
        <v>1</v>
      </c>
      <c r="H88" s="12"/>
      <c r="I88" s="12">
        <v>2</v>
      </c>
      <c r="J88" s="24"/>
      <c r="K88" s="24"/>
      <c r="L88" s="24"/>
      <c r="M88" s="43">
        <f>SUM(C88*15,F88*7.5,G88*7.5,H88*7.5,I88*7.5,J88*7.5,K88*100,L88*20)</f>
        <v>367.5</v>
      </c>
      <c r="N88" s="13"/>
      <c r="O88" s="16"/>
      <c r="P88" s="15"/>
    </row>
    <row r="89" spans="1:16" ht="12.75" customHeight="1">
      <c r="A89" s="223"/>
      <c r="B89" s="17" t="s">
        <v>24</v>
      </c>
      <c r="C89" s="18">
        <f>SUM(C84:C88)</f>
        <v>435</v>
      </c>
      <c r="D89" s="18">
        <v>71</v>
      </c>
      <c r="E89" s="18">
        <f>SUM(E84:E88)</f>
        <v>110</v>
      </c>
      <c r="F89" s="18"/>
      <c r="G89" s="18">
        <f aca="true" t="shared" si="15" ref="G89:O89">SUM(G84:G88)</f>
        <v>5</v>
      </c>
      <c r="H89" s="18">
        <f t="shared" si="15"/>
        <v>34</v>
      </c>
      <c r="I89" s="18">
        <f t="shared" si="15"/>
        <v>2</v>
      </c>
      <c r="J89" s="18">
        <f t="shared" si="15"/>
        <v>71</v>
      </c>
      <c r="K89" s="18">
        <f t="shared" si="15"/>
        <v>1</v>
      </c>
      <c r="L89" s="18">
        <f t="shared" si="15"/>
        <v>1</v>
      </c>
      <c r="M89" s="44">
        <f t="shared" si="15"/>
        <v>8962.5</v>
      </c>
      <c r="N89" s="18">
        <f t="shared" si="15"/>
        <v>0</v>
      </c>
      <c r="O89" s="18">
        <f t="shared" si="15"/>
        <v>0.5</v>
      </c>
      <c r="P89" s="20">
        <f>SUM(M84:M88)-N89+O89</f>
        <v>8963</v>
      </c>
    </row>
    <row r="90" spans="1:16" ht="12.75" customHeight="1">
      <c r="A90" s="223">
        <v>42170</v>
      </c>
      <c r="B90" s="10" t="s">
        <v>19</v>
      </c>
      <c r="C90" s="11">
        <v>490</v>
      </c>
      <c r="D90" s="11"/>
      <c r="E90" s="11">
        <v>10</v>
      </c>
      <c r="F90" s="11">
        <v>97</v>
      </c>
      <c r="G90" s="11">
        <v>8</v>
      </c>
      <c r="H90" s="12">
        <v>107</v>
      </c>
      <c r="I90" s="12"/>
      <c r="J90" s="24">
        <v>63</v>
      </c>
      <c r="K90" s="24"/>
      <c r="L90" s="24"/>
      <c r="M90" s="43">
        <f>SUM(C90*15,F90*7.5,G90*7.5,H90*7.5,I90*7.5,J90*7.5,K90*100,L90*20)</f>
        <v>9412.5</v>
      </c>
      <c r="N90" s="46"/>
      <c r="P90" s="15"/>
    </row>
    <row r="91" spans="1:16" ht="12.75" customHeight="1">
      <c r="A91" s="223"/>
      <c r="B91" s="10" t="s">
        <v>20</v>
      </c>
      <c r="C91" s="11">
        <v>338</v>
      </c>
      <c r="D91" s="11"/>
      <c r="E91" s="11">
        <v>13</v>
      </c>
      <c r="F91" s="11">
        <v>73</v>
      </c>
      <c r="G91" s="11"/>
      <c r="H91" s="12">
        <v>60</v>
      </c>
      <c r="I91" s="12"/>
      <c r="J91" s="24">
        <v>55</v>
      </c>
      <c r="K91" s="24"/>
      <c r="L91" s="24"/>
      <c r="M91" s="43">
        <f>SUM(C91*15,F91*7.5,G91*7.5,H91*7.5,I91*7.5,J91*7.5,K91*100,L91*20)</f>
        <v>6480</v>
      </c>
      <c r="N91" s="13"/>
      <c r="O91" s="16">
        <v>9</v>
      </c>
      <c r="P91" s="15"/>
    </row>
    <row r="92" spans="1:16" ht="12.75" customHeight="1">
      <c r="A92" s="223"/>
      <c r="B92" s="10" t="s">
        <v>21</v>
      </c>
      <c r="C92" s="11">
        <v>415</v>
      </c>
      <c r="D92" s="11"/>
      <c r="E92" s="11">
        <v>8</v>
      </c>
      <c r="F92" s="11">
        <v>97</v>
      </c>
      <c r="G92" s="11">
        <v>6</v>
      </c>
      <c r="H92" s="12">
        <v>31</v>
      </c>
      <c r="I92" s="12"/>
      <c r="J92" s="24">
        <v>123</v>
      </c>
      <c r="K92" s="24"/>
      <c r="L92" s="24"/>
      <c r="M92" s="43">
        <f>SUM(C92*15,F92*7.5,G92*7.5,H92*7.5,I92*7.5,J92*7.5,K92*100,L92*20)</f>
        <v>8152.5</v>
      </c>
      <c r="N92" s="13"/>
      <c r="O92" s="16"/>
      <c r="P92" s="15"/>
    </row>
    <row r="93" spans="1:16" ht="12.75" customHeight="1">
      <c r="A93" s="223"/>
      <c r="B93" s="10" t="s">
        <v>22</v>
      </c>
      <c r="C93" s="11">
        <v>252</v>
      </c>
      <c r="D93" s="11"/>
      <c r="E93" s="11">
        <v>4</v>
      </c>
      <c r="F93" s="11">
        <v>84</v>
      </c>
      <c r="G93" s="11">
        <v>1</v>
      </c>
      <c r="H93" s="12">
        <v>25</v>
      </c>
      <c r="I93" s="12"/>
      <c r="J93" s="24">
        <v>25</v>
      </c>
      <c r="K93" s="24"/>
      <c r="L93" s="24"/>
      <c r="M93" s="43">
        <f>SUM(C93*15,F93*7.5,G93*7.5,H93*7.5,I93*7.5,J93*7.5,K93*100,L93*20)</f>
        <v>4792.5</v>
      </c>
      <c r="N93" s="13">
        <v>22.5</v>
      </c>
      <c r="O93" s="16"/>
      <c r="P93" s="15"/>
    </row>
    <row r="94" spans="1:16" ht="12.75" customHeight="1">
      <c r="A94" s="223"/>
      <c r="B94" s="10" t="s">
        <v>23</v>
      </c>
      <c r="C94" s="11">
        <v>57</v>
      </c>
      <c r="D94" s="11"/>
      <c r="E94" s="11">
        <v>2</v>
      </c>
      <c r="F94" s="11">
        <v>26</v>
      </c>
      <c r="G94" s="11"/>
      <c r="H94" s="12">
        <v>6</v>
      </c>
      <c r="I94" s="12"/>
      <c r="J94" s="24">
        <v>14</v>
      </c>
      <c r="K94" s="24"/>
      <c r="L94" s="24"/>
      <c r="M94" s="43">
        <f>SUM(C94*15,F94*7.5,G94*7.5,H94*7.5,I94*7.5,J94*7.5,K94*100,L94*20)</f>
        <v>1200</v>
      </c>
      <c r="N94" s="13"/>
      <c r="O94" s="16"/>
      <c r="P94" s="15"/>
    </row>
    <row r="95" spans="1:16" ht="12.75" customHeight="1">
      <c r="A95" s="223"/>
      <c r="B95" s="17" t="s">
        <v>24</v>
      </c>
      <c r="C95" s="18">
        <f>SUM(C90:C94)</f>
        <v>1552</v>
      </c>
      <c r="D95" s="18">
        <v>192</v>
      </c>
      <c r="E95" s="18">
        <f aca="true" t="shared" si="16" ref="E95:O95">SUM(E90:E94)</f>
        <v>37</v>
      </c>
      <c r="F95" s="18">
        <f t="shared" si="16"/>
        <v>377</v>
      </c>
      <c r="G95" s="18">
        <f t="shared" si="16"/>
        <v>15</v>
      </c>
      <c r="H95" s="18">
        <f t="shared" si="16"/>
        <v>229</v>
      </c>
      <c r="I95" s="18">
        <f t="shared" si="16"/>
        <v>0</v>
      </c>
      <c r="J95" s="18">
        <f t="shared" si="16"/>
        <v>280</v>
      </c>
      <c r="K95" s="18">
        <f t="shared" si="16"/>
        <v>0</v>
      </c>
      <c r="L95" s="18">
        <f t="shared" si="16"/>
        <v>0</v>
      </c>
      <c r="M95" s="44">
        <f t="shared" si="16"/>
        <v>30037.5</v>
      </c>
      <c r="N95" s="18">
        <f t="shared" si="16"/>
        <v>22.5</v>
      </c>
      <c r="O95" s="18">
        <f t="shared" si="16"/>
        <v>9</v>
      </c>
      <c r="P95" s="20">
        <f>SUM(M90:M94)-N95+O95</f>
        <v>30024</v>
      </c>
    </row>
    <row r="96" spans="1:16" ht="12.75" customHeight="1">
      <c r="A96" s="223">
        <v>42171</v>
      </c>
      <c r="B96" s="10" t="s">
        <v>19</v>
      </c>
      <c r="C96" s="11">
        <v>231</v>
      </c>
      <c r="D96" s="11"/>
      <c r="E96" s="11">
        <v>22</v>
      </c>
      <c r="F96" s="11">
        <v>39</v>
      </c>
      <c r="G96" s="11">
        <v>3</v>
      </c>
      <c r="H96" s="12">
        <v>48</v>
      </c>
      <c r="I96" s="12"/>
      <c r="J96" s="24">
        <v>21</v>
      </c>
      <c r="K96" s="24"/>
      <c r="L96" s="24"/>
      <c r="M96" s="43">
        <f>SUM(C96*15,F96*7.5,G96*7.5,H96*7.5,I96*7.5,J96*7.5,K96*100,L96*20)</f>
        <v>4297.5</v>
      </c>
      <c r="N96" s="13"/>
      <c r="P96" s="15"/>
    </row>
    <row r="97" spans="1:16" ht="12.75" customHeight="1">
      <c r="A97" s="223"/>
      <c r="B97" s="10" t="s">
        <v>20</v>
      </c>
      <c r="C97" s="11">
        <v>416</v>
      </c>
      <c r="D97" s="11"/>
      <c r="E97" s="11">
        <v>24</v>
      </c>
      <c r="F97" s="11">
        <v>88</v>
      </c>
      <c r="G97" s="11">
        <v>1</v>
      </c>
      <c r="H97" s="12">
        <v>85</v>
      </c>
      <c r="I97" s="12"/>
      <c r="J97" s="24">
        <v>62</v>
      </c>
      <c r="K97" s="24">
        <v>1</v>
      </c>
      <c r="L97" s="24">
        <v>1</v>
      </c>
      <c r="M97" s="43">
        <f>SUM(C97*15,F97*7.5,G97*7.5,H97*7.5,I97*7.5,J97*7.5,K97*100,L97*20)</f>
        <v>8130</v>
      </c>
      <c r="O97" s="16"/>
      <c r="P97" s="15"/>
    </row>
    <row r="98" spans="1:16" ht="12.75" customHeight="1">
      <c r="A98" s="223"/>
      <c r="B98" s="10" t="s">
        <v>21</v>
      </c>
      <c r="C98" s="11">
        <v>456</v>
      </c>
      <c r="D98" s="11"/>
      <c r="E98" s="11">
        <v>29</v>
      </c>
      <c r="F98" s="11">
        <v>116</v>
      </c>
      <c r="G98" s="11">
        <v>2</v>
      </c>
      <c r="H98" s="12">
        <v>78</v>
      </c>
      <c r="I98" s="12"/>
      <c r="J98" s="24">
        <v>65</v>
      </c>
      <c r="K98" s="24">
        <v>3</v>
      </c>
      <c r="L98" s="24">
        <v>4</v>
      </c>
      <c r="M98" s="43">
        <f>SUM(C98*15,F98*7.5,G98*7.5,H98*7.5,I98*7.5,J98*7.5,K98*100,L98*20)</f>
        <v>9177.5</v>
      </c>
      <c r="N98" s="13"/>
      <c r="O98" s="16"/>
      <c r="P98" s="15"/>
    </row>
    <row r="99" spans="1:16" ht="12.75" customHeight="1">
      <c r="A99" s="223"/>
      <c r="B99" s="10" t="s">
        <v>22</v>
      </c>
      <c r="C99" s="11">
        <v>297</v>
      </c>
      <c r="D99" s="11"/>
      <c r="E99" s="11">
        <v>10</v>
      </c>
      <c r="F99" s="11">
        <v>91</v>
      </c>
      <c r="G99" s="11"/>
      <c r="H99" s="12">
        <v>32</v>
      </c>
      <c r="I99" s="12">
        <v>1</v>
      </c>
      <c r="J99" s="24">
        <v>43</v>
      </c>
      <c r="K99" s="24"/>
      <c r="L99" s="24"/>
      <c r="M99" s="43">
        <f>SUM(C99*15,F99*7.5,G99*7.5,H99*7.5,I99*7.5,J99*7.5,K99*100,L99*20)</f>
        <v>5707.5</v>
      </c>
      <c r="N99" s="13">
        <v>121.5</v>
      </c>
      <c r="O99" s="16"/>
      <c r="P99" s="15"/>
    </row>
    <row r="100" spans="1:16" ht="12.75" customHeight="1">
      <c r="A100" s="223"/>
      <c r="B100" s="10" t="s">
        <v>23</v>
      </c>
      <c r="C100" s="11">
        <v>112</v>
      </c>
      <c r="D100" s="11"/>
      <c r="E100" s="11">
        <v>3</v>
      </c>
      <c r="F100" s="11">
        <v>27</v>
      </c>
      <c r="G100" s="11">
        <v>1</v>
      </c>
      <c r="H100" s="12">
        <v>12</v>
      </c>
      <c r="I100" s="12">
        <v>1</v>
      </c>
      <c r="J100" s="24">
        <v>22</v>
      </c>
      <c r="K100" s="24"/>
      <c r="L100" s="24"/>
      <c r="M100" s="43">
        <f>SUM(C100*15,F100*7.5,G100*7.5,H100*7.5,I100*7.5,J100*7.5,K100*100,L100*20)</f>
        <v>2152.5</v>
      </c>
      <c r="N100" s="13"/>
      <c r="O100" s="16"/>
      <c r="P100" s="15"/>
    </row>
    <row r="101" spans="1:16" ht="12.75" customHeight="1">
      <c r="A101" s="223"/>
      <c r="B101" s="17" t="s">
        <v>24</v>
      </c>
      <c r="C101" s="18">
        <f>SUM(C96:C100)</f>
        <v>1512</v>
      </c>
      <c r="D101" s="18">
        <v>151</v>
      </c>
      <c r="E101" s="18">
        <f aca="true" t="shared" si="17" ref="E101:O101">SUM(E96:E100)</f>
        <v>88</v>
      </c>
      <c r="F101" s="18">
        <f t="shared" si="17"/>
        <v>361</v>
      </c>
      <c r="G101" s="18">
        <f t="shared" si="17"/>
        <v>7</v>
      </c>
      <c r="H101" s="18">
        <f t="shared" si="17"/>
        <v>255</v>
      </c>
      <c r="I101" s="18">
        <f t="shared" si="17"/>
        <v>2</v>
      </c>
      <c r="J101" s="18">
        <f t="shared" si="17"/>
        <v>213</v>
      </c>
      <c r="K101" s="18">
        <f t="shared" si="17"/>
        <v>4</v>
      </c>
      <c r="L101" s="18">
        <f t="shared" si="17"/>
        <v>5</v>
      </c>
      <c r="M101" s="44">
        <f t="shared" si="17"/>
        <v>29465</v>
      </c>
      <c r="N101" s="18">
        <f t="shared" si="17"/>
        <v>121.5</v>
      </c>
      <c r="O101" s="18">
        <f t="shared" si="17"/>
        <v>0</v>
      </c>
      <c r="P101" s="20">
        <f>SUM(M96:M100)-N101+O101</f>
        <v>29343.5</v>
      </c>
    </row>
    <row r="102" spans="1:16" ht="12.75" customHeight="1">
      <c r="A102" s="223">
        <v>42172</v>
      </c>
      <c r="B102" s="10" t="s">
        <v>19</v>
      </c>
      <c r="C102" s="11">
        <v>486</v>
      </c>
      <c r="D102" s="11"/>
      <c r="E102" s="11">
        <v>10</v>
      </c>
      <c r="F102" s="11">
        <v>88</v>
      </c>
      <c r="G102" s="11">
        <v>7</v>
      </c>
      <c r="H102" s="12">
        <v>88</v>
      </c>
      <c r="I102" s="12"/>
      <c r="J102" s="24">
        <v>60</v>
      </c>
      <c r="K102" s="24"/>
      <c r="L102" s="24">
        <v>0</v>
      </c>
      <c r="M102" s="43">
        <f>SUM(C102*15,F102*7.5,G102*7.5,H102*7.5,I102*7.5,J102*7.5,K102*100,L102*20)</f>
        <v>9112.5</v>
      </c>
      <c r="N102" s="46"/>
      <c r="O102">
        <v>1</v>
      </c>
      <c r="P102" s="15"/>
    </row>
    <row r="103" spans="1:16" ht="12.75" customHeight="1">
      <c r="A103" s="223"/>
      <c r="B103" s="10" t="s">
        <v>20</v>
      </c>
      <c r="C103" s="11">
        <v>590</v>
      </c>
      <c r="D103" s="11"/>
      <c r="E103" s="11">
        <v>57</v>
      </c>
      <c r="F103" s="11">
        <v>149</v>
      </c>
      <c r="G103" s="11">
        <v>3</v>
      </c>
      <c r="H103" s="12">
        <v>100</v>
      </c>
      <c r="I103" s="12"/>
      <c r="J103" s="24">
        <v>94</v>
      </c>
      <c r="K103" s="24"/>
      <c r="L103" s="24">
        <v>1</v>
      </c>
      <c r="M103" s="43">
        <f>SUM(C103*15,F103*7.5,G103*7.5,H103*7.5,I103*7.5,J103*7.5,K103*100,L103*20)</f>
        <v>11465</v>
      </c>
      <c r="N103" s="13"/>
      <c r="O103" s="16"/>
      <c r="P103" s="15"/>
    </row>
    <row r="104" spans="1:16" ht="12.75" customHeight="1">
      <c r="A104" s="223"/>
      <c r="B104" s="10" t="s">
        <v>21</v>
      </c>
      <c r="C104" s="11">
        <v>542</v>
      </c>
      <c r="D104" s="11"/>
      <c r="E104" s="11">
        <v>19</v>
      </c>
      <c r="F104" s="11">
        <v>121</v>
      </c>
      <c r="G104" s="11">
        <v>20</v>
      </c>
      <c r="H104" s="12">
        <v>99</v>
      </c>
      <c r="I104" s="12"/>
      <c r="J104" s="24">
        <v>189</v>
      </c>
      <c r="K104" s="24">
        <v>2</v>
      </c>
      <c r="L104" s="24">
        <v>3</v>
      </c>
      <c r="M104" s="43">
        <f>SUM(C104*15,F104*7.5,G104*7.5,H104*7.5,I104*7.5,J104*7.5,K104*100,L104*20)</f>
        <v>11607.5</v>
      </c>
      <c r="N104" s="13"/>
      <c r="O104" s="16"/>
      <c r="P104" s="15"/>
    </row>
    <row r="105" spans="1:16" ht="12.75" customHeight="1">
      <c r="A105" s="223"/>
      <c r="B105" s="10" t="s">
        <v>22</v>
      </c>
      <c r="C105" s="11">
        <v>270</v>
      </c>
      <c r="D105" s="11"/>
      <c r="E105" s="11">
        <v>8</v>
      </c>
      <c r="F105" s="11">
        <v>91</v>
      </c>
      <c r="G105" s="11">
        <v>2</v>
      </c>
      <c r="H105" s="12">
        <v>41</v>
      </c>
      <c r="I105" s="12">
        <v>1</v>
      </c>
      <c r="J105" s="24">
        <v>60</v>
      </c>
      <c r="K105" s="24"/>
      <c r="L105" s="24"/>
      <c r="M105" s="43">
        <f>SUM(C105*15,F105*7.5,G105*7.5,H105*7.5,I105*7.5,J105*7.5,K105*100,L105*20)</f>
        <v>5512.5</v>
      </c>
      <c r="N105" s="13"/>
      <c r="O105" s="16"/>
      <c r="P105" s="15"/>
    </row>
    <row r="106" spans="1:16" ht="12.75" customHeight="1">
      <c r="A106" s="223"/>
      <c r="B106" s="10" t="s">
        <v>23</v>
      </c>
      <c r="C106" s="11">
        <v>91</v>
      </c>
      <c r="D106" s="11"/>
      <c r="E106" s="11">
        <v>19</v>
      </c>
      <c r="F106" s="11">
        <v>31</v>
      </c>
      <c r="G106" s="11">
        <v>8</v>
      </c>
      <c r="H106" s="12">
        <v>12</v>
      </c>
      <c r="I106" s="12"/>
      <c r="J106" s="24">
        <v>18</v>
      </c>
      <c r="K106" s="24"/>
      <c r="L106" s="24"/>
      <c r="M106" s="43">
        <f>SUM(C106*15,F106*7.5,G106*7.5,H106*7.5,I106*7.5,J106*7.5,K106*100,L106*20)</f>
        <v>1882.5</v>
      </c>
      <c r="N106" s="13"/>
      <c r="O106" s="16"/>
      <c r="P106" s="15"/>
    </row>
    <row r="107" spans="1:16" ht="12.75" customHeight="1">
      <c r="A107" s="223"/>
      <c r="B107" s="17" t="s">
        <v>24</v>
      </c>
      <c r="C107" s="18">
        <f>SUM(C102:C106)</f>
        <v>1979</v>
      </c>
      <c r="D107" s="18">
        <v>155</v>
      </c>
      <c r="E107" s="18">
        <f aca="true" t="shared" si="18" ref="E107:O107">SUM(E102:E106)</f>
        <v>113</v>
      </c>
      <c r="F107" s="18">
        <f t="shared" si="18"/>
        <v>480</v>
      </c>
      <c r="G107" s="18">
        <f t="shared" si="18"/>
        <v>40</v>
      </c>
      <c r="H107" s="18">
        <f t="shared" si="18"/>
        <v>340</v>
      </c>
      <c r="I107" s="18">
        <f t="shared" si="18"/>
        <v>1</v>
      </c>
      <c r="J107" s="18">
        <f t="shared" si="18"/>
        <v>421</v>
      </c>
      <c r="K107" s="18">
        <f t="shared" si="18"/>
        <v>2</v>
      </c>
      <c r="L107" s="18">
        <f t="shared" si="18"/>
        <v>4</v>
      </c>
      <c r="M107" s="44">
        <f t="shared" si="18"/>
        <v>39580</v>
      </c>
      <c r="N107" s="18">
        <f t="shared" si="18"/>
        <v>0</v>
      </c>
      <c r="O107" s="18">
        <f t="shared" si="18"/>
        <v>1</v>
      </c>
      <c r="P107" s="20">
        <f>SUM(M102:M106)-N107+O107</f>
        <v>39581</v>
      </c>
    </row>
    <row r="108" spans="1:16" ht="12.75" customHeight="1">
      <c r="A108" s="223">
        <v>42173</v>
      </c>
      <c r="B108" s="10" t="s">
        <v>19</v>
      </c>
      <c r="C108" s="11">
        <v>459</v>
      </c>
      <c r="D108" s="11"/>
      <c r="E108" s="11">
        <v>24</v>
      </c>
      <c r="F108" s="11">
        <v>105</v>
      </c>
      <c r="G108" s="11">
        <v>8</v>
      </c>
      <c r="H108" s="12">
        <v>97</v>
      </c>
      <c r="I108" s="12">
        <v>1</v>
      </c>
      <c r="J108" s="24">
        <v>54</v>
      </c>
      <c r="K108" s="24"/>
      <c r="L108" s="24"/>
      <c r="M108" s="43">
        <f>SUM(C108*15,F108*7.5,G108*7.5,H108*7.5,I108*7.5,J108*7.5,K108*100,L108*20)</f>
        <v>8872.5</v>
      </c>
      <c r="N108" s="46"/>
      <c r="P108" s="15"/>
    </row>
    <row r="109" spans="1:16" ht="12.75" customHeight="1">
      <c r="A109" s="223"/>
      <c r="B109" s="10" t="s">
        <v>20</v>
      </c>
      <c r="C109" s="11">
        <v>538</v>
      </c>
      <c r="D109" s="11"/>
      <c r="E109" s="11">
        <v>3</v>
      </c>
      <c r="F109" s="11">
        <v>162</v>
      </c>
      <c r="G109" s="11">
        <v>9</v>
      </c>
      <c r="H109" s="12">
        <v>38</v>
      </c>
      <c r="I109" s="12"/>
      <c r="J109" s="24">
        <v>74</v>
      </c>
      <c r="K109" s="24"/>
      <c r="L109" s="24"/>
      <c r="M109" s="43">
        <f>SUM(C109*15,F109*7.5,G109*7.5,H109*7.5,I109*7.5,J109*7.5)</f>
        <v>10192.5</v>
      </c>
      <c r="N109" s="13"/>
      <c r="O109" s="16">
        <v>15</v>
      </c>
      <c r="P109" s="15"/>
    </row>
    <row r="110" spans="1:16" ht="12.75" customHeight="1">
      <c r="A110" s="223"/>
      <c r="B110" s="10" t="s">
        <v>21</v>
      </c>
      <c r="C110" s="11">
        <v>268</v>
      </c>
      <c r="D110" s="11"/>
      <c r="E110" s="11">
        <v>18</v>
      </c>
      <c r="F110" s="11">
        <v>59</v>
      </c>
      <c r="G110" s="11">
        <v>7</v>
      </c>
      <c r="H110" s="12">
        <v>42</v>
      </c>
      <c r="I110" s="12"/>
      <c r="J110" s="24">
        <v>135</v>
      </c>
      <c r="K110" s="24"/>
      <c r="L110" s="24"/>
      <c r="M110" s="43">
        <f>SUM(C110*15,F110*7.5,G110*7.5,H110*7.5,I110*7.5,J110*7.5)</f>
        <v>5842.5</v>
      </c>
      <c r="N110" s="13"/>
      <c r="O110" s="16">
        <v>17.5</v>
      </c>
      <c r="P110" s="15"/>
    </row>
    <row r="111" spans="1:16" ht="12.75" customHeight="1">
      <c r="A111" s="223"/>
      <c r="B111" s="10" t="s">
        <v>22</v>
      </c>
      <c r="C111" s="11">
        <v>282</v>
      </c>
      <c r="D111" s="11"/>
      <c r="E111" s="11">
        <v>14</v>
      </c>
      <c r="F111" s="11">
        <v>63</v>
      </c>
      <c r="G111" s="11">
        <v>3</v>
      </c>
      <c r="H111" s="12">
        <v>53</v>
      </c>
      <c r="I111" s="12"/>
      <c r="J111" s="24">
        <v>65</v>
      </c>
      <c r="K111" s="24"/>
      <c r="L111" s="24"/>
      <c r="M111" s="43">
        <f>SUM(C111*15,F111*7.5,G111*7.5,H111*7.5,I111*7.5,J111*7.5)</f>
        <v>5610</v>
      </c>
      <c r="N111" s="13"/>
      <c r="O111" s="16"/>
      <c r="P111" s="15"/>
    </row>
    <row r="112" spans="1:16" ht="12.75" customHeight="1">
      <c r="A112" s="223"/>
      <c r="B112" s="10" t="s">
        <v>23</v>
      </c>
      <c r="C112" s="11">
        <v>100</v>
      </c>
      <c r="D112" s="11"/>
      <c r="E112" s="11">
        <v>10</v>
      </c>
      <c r="F112" s="11">
        <v>11</v>
      </c>
      <c r="G112" s="11">
        <v>2</v>
      </c>
      <c r="H112" s="12">
        <v>21</v>
      </c>
      <c r="I112" s="12"/>
      <c r="J112" s="24">
        <v>35</v>
      </c>
      <c r="K112" s="24"/>
      <c r="L112" s="24"/>
      <c r="M112" s="43">
        <f>SUM(C112*15,F112*7.5,G112*7.5,H112*7.5,I112*7.5,J112*7.5)</f>
        <v>2017.5</v>
      </c>
      <c r="N112" s="13"/>
      <c r="O112" s="16"/>
      <c r="P112" s="15"/>
    </row>
    <row r="113" spans="1:16" ht="12.75" customHeight="1">
      <c r="A113" s="223"/>
      <c r="B113" s="17" t="s">
        <v>24</v>
      </c>
      <c r="C113" s="18">
        <f>SUM(C108:C112)</f>
        <v>1647</v>
      </c>
      <c r="D113" s="18">
        <v>211</v>
      </c>
      <c r="E113" s="18">
        <f aca="true" t="shared" si="19" ref="E113:O113">SUM(E108:E112)</f>
        <v>69</v>
      </c>
      <c r="F113" s="18">
        <f t="shared" si="19"/>
        <v>400</v>
      </c>
      <c r="G113" s="18">
        <f t="shared" si="19"/>
        <v>29</v>
      </c>
      <c r="H113" s="18">
        <f t="shared" si="19"/>
        <v>251</v>
      </c>
      <c r="I113" s="18">
        <f t="shared" si="19"/>
        <v>1</v>
      </c>
      <c r="J113" s="18">
        <f t="shared" si="19"/>
        <v>363</v>
      </c>
      <c r="K113" s="18">
        <f t="shared" si="19"/>
        <v>0</v>
      </c>
      <c r="L113" s="18">
        <f t="shared" si="19"/>
        <v>0</v>
      </c>
      <c r="M113" s="44">
        <f t="shared" si="19"/>
        <v>32535</v>
      </c>
      <c r="N113" s="18">
        <f t="shared" si="19"/>
        <v>0</v>
      </c>
      <c r="O113" s="18">
        <f t="shared" si="19"/>
        <v>32.5</v>
      </c>
      <c r="P113" s="20">
        <f>SUM(M108:M112)-N113+O113</f>
        <v>32567.5</v>
      </c>
    </row>
    <row r="114" spans="1:16" ht="12.75" customHeight="1">
      <c r="A114" s="224" t="s">
        <v>25</v>
      </c>
      <c r="B114" s="224"/>
      <c r="C114" s="21">
        <f aca="true" t="shared" si="20" ref="C114:P114">SUM(C77,C83,C89,C95,C101,C107,C113)</f>
        <v>7566</v>
      </c>
      <c r="D114" s="21">
        <f t="shared" si="20"/>
        <v>955</v>
      </c>
      <c r="E114" s="21">
        <f t="shared" si="20"/>
        <v>1767</v>
      </c>
      <c r="F114" s="21">
        <f t="shared" si="20"/>
        <v>1693</v>
      </c>
      <c r="G114" s="21">
        <f t="shared" si="20"/>
        <v>96</v>
      </c>
      <c r="H114" s="21">
        <f t="shared" si="20"/>
        <v>1153</v>
      </c>
      <c r="I114" s="21">
        <f t="shared" si="20"/>
        <v>6</v>
      </c>
      <c r="J114" s="21">
        <f t="shared" si="20"/>
        <v>1393</v>
      </c>
      <c r="K114" s="21">
        <f t="shared" si="20"/>
        <v>8</v>
      </c>
      <c r="L114" s="21">
        <f t="shared" si="20"/>
        <v>11</v>
      </c>
      <c r="M114" s="21">
        <f t="shared" si="20"/>
        <v>148545</v>
      </c>
      <c r="N114" s="21">
        <f t="shared" si="20"/>
        <v>144</v>
      </c>
      <c r="O114" s="21">
        <f t="shared" si="20"/>
        <v>43</v>
      </c>
      <c r="P114" s="21">
        <f t="shared" si="20"/>
        <v>148444</v>
      </c>
    </row>
    <row r="115" spans="1:16" ht="12.75" customHeight="1">
      <c r="A115" s="223">
        <v>42174</v>
      </c>
      <c r="B115" s="10" t="s">
        <v>19</v>
      </c>
      <c r="C115" s="11">
        <v>72</v>
      </c>
      <c r="D115" s="11"/>
      <c r="E115" s="11">
        <v>9</v>
      </c>
      <c r="F115" s="11">
        <v>10</v>
      </c>
      <c r="G115" s="11"/>
      <c r="H115" s="12">
        <v>14</v>
      </c>
      <c r="I115" s="12"/>
      <c r="J115" s="24">
        <v>11</v>
      </c>
      <c r="K115" s="24"/>
      <c r="L115" s="24">
        <v>2</v>
      </c>
      <c r="M115" s="43">
        <f>SUM(C115*15,F115*7.5,G115*7.5,H115*7.5,I115*7.5,J115*7.5,K115*100,L115*20)</f>
        <v>1382.5</v>
      </c>
      <c r="N115" s="13"/>
      <c r="P115" s="15"/>
    </row>
    <row r="116" spans="1:16" ht="12.75" customHeight="1">
      <c r="A116" s="223"/>
      <c r="B116" s="10" t="s">
        <v>20</v>
      </c>
      <c r="C116" s="11">
        <v>119</v>
      </c>
      <c r="D116" s="11"/>
      <c r="E116" s="11">
        <v>35</v>
      </c>
      <c r="F116" s="11">
        <v>29</v>
      </c>
      <c r="G116" s="11"/>
      <c r="H116" s="12">
        <v>12</v>
      </c>
      <c r="I116" s="12"/>
      <c r="J116" s="24">
        <v>6</v>
      </c>
      <c r="K116" s="24">
        <v>1</v>
      </c>
      <c r="L116" s="24"/>
      <c r="M116" s="43">
        <f>SUM(C116*15,F116*7.5,G116*7.5,H116*7.5,I116*7.5,J116*7.5,K116*100,L116*20)</f>
        <v>2237.5</v>
      </c>
      <c r="O116" s="16"/>
      <c r="P116" s="15"/>
    </row>
    <row r="117" spans="1:16" ht="12.75" customHeight="1">
      <c r="A117" s="223"/>
      <c r="B117" s="10" t="s">
        <v>21</v>
      </c>
      <c r="C117" s="11">
        <v>117</v>
      </c>
      <c r="D117" s="11"/>
      <c r="E117" s="11">
        <v>50</v>
      </c>
      <c r="F117" s="11">
        <v>29</v>
      </c>
      <c r="G117" s="11">
        <v>1</v>
      </c>
      <c r="H117" s="12">
        <v>8</v>
      </c>
      <c r="I117" s="12"/>
      <c r="J117" s="24">
        <v>17</v>
      </c>
      <c r="K117" s="24">
        <v>1</v>
      </c>
      <c r="L117" s="24">
        <v>1</v>
      </c>
      <c r="M117" s="43">
        <f>SUM(C117*15,F117*7.5,G117*7.5,H117*7.5,I117*7.5,J117*7.5,K117*100,L117*20)</f>
        <v>2287.5</v>
      </c>
      <c r="N117" s="13"/>
      <c r="O117" s="16"/>
      <c r="P117" s="15"/>
    </row>
    <row r="118" spans="1:16" ht="12.75" customHeight="1">
      <c r="A118" s="223"/>
      <c r="B118" s="10" t="s">
        <v>22</v>
      </c>
      <c r="C118" s="11">
        <v>44</v>
      </c>
      <c r="D118" s="11"/>
      <c r="E118" s="11">
        <v>1</v>
      </c>
      <c r="F118" s="11">
        <v>21</v>
      </c>
      <c r="G118" s="11"/>
      <c r="H118" s="12">
        <v>4</v>
      </c>
      <c r="I118" s="12"/>
      <c r="J118" s="24">
        <v>8</v>
      </c>
      <c r="K118" s="24"/>
      <c r="L118" s="24"/>
      <c r="M118" s="43">
        <f>SUM(C118*15,F118*7.5,G118*7.5,H118*7.5,I118*7.5,J118*7.5,K118*100,L118*20)</f>
        <v>907.5</v>
      </c>
      <c r="N118" s="13"/>
      <c r="O118" s="16"/>
      <c r="P118" s="15"/>
    </row>
    <row r="119" spans="1:16" ht="12.75" customHeight="1">
      <c r="A119" s="223"/>
      <c r="B119" s="10" t="s">
        <v>23</v>
      </c>
      <c r="C119" s="11">
        <v>27</v>
      </c>
      <c r="D119" s="11"/>
      <c r="E119" s="11">
        <v>6</v>
      </c>
      <c r="F119" s="11">
        <v>6</v>
      </c>
      <c r="G119" s="11"/>
      <c r="H119" s="12">
        <v>5</v>
      </c>
      <c r="I119" s="12"/>
      <c r="J119" s="24">
        <v>4</v>
      </c>
      <c r="K119" s="24"/>
      <c r="L119" s="24"/>
      <c r="M119" s="43">
        <f>SUM(C119*15,F119*7.5,G119*7.5,H119*7.5,I119*7.5,J119*7.5,K119*100,L119*20)</f>
        <v>517.5</v>
      </c>
      <c r="N119" s="13"/>
      <c r="O119" s="16"/>
      <c r="P119" s="15"/>
    </row>
    <row r="120" spans="1:16" ht="12.75" customHeight="1">
      <c r="A120" s="223"/>
      <c r="B120" s="17" t="s">
        <v>24</v>
      </c>
      <c r="C120" s="18">
        <f>SUM(C115:C119)</f>
        <v>379</v>
      </c>
      <c r="D120" s="18">
        <v>52</v>
      </c>
      <c r="E120" s="18">
        <f aca="true" t="shared" si="21" ref="E120:O120">SUM(E115:E119)</f>
        <v>101</v>
      </c>
      <c r="F120" s="18">
        <f t="shared" si="21"/>
        <v>95</v>
      </c>
      <c r="G120" s="18">
        <f t="shared" si="21"/>
        <v>1</v>
      </c>
      <c r="H120" s="18">
        <f t="shared" si="21"/>
        <v>43</v>
      </c>
      <c r="I120" s="18">
        <f t="shared" si="21"/>
        <v>0</v>
      </c>
      <c r="J120" s="18">
        <f t="shared" si="21"/>
        <v>46</v>
      </c>
      <c r="K120" s="18">
        <f t="shared" si="21"/>
        <v>2</v>
      </c>
      <c r="L120" s="18">
        <f t="shared" si="21"/>
        <v>3</v>
      </c>
      <c r="M120" s="44">
        <f t="shared" si="21"/>
        <v>7332.5</v>
      </c>
      <c r="N120" s="18">
        <f t="shared" si="21"/>
        <v>0</v>
      </c>
      <c r="O120" s="18">
        <f t="shared" si="21"/>
        <v>0</v>
      </c>
      <c r="P120" s="20">
        <f>SUM(M115:M119)-N120+O120</f>
        <v>7332.5</v>
      </c>
    </row>
    <row r="121" spans="1:16" ht="12.75" customHeight="1">
      <c r="A121" s="223">
        <v>42175</v>
      </c>
      <c r="B121" s="10" t="s">
        <v>19</v>
      </c>
      <c r="C121" s="11">
        <v>79</v>
      </c>
      <c r="D121" s="11"/>
      <c r="E121" s="11">
        <v>11</v>
      </c>
      <c r="F121" s="11">
        <v>11</v>
      </c>
      <c r="G121" s="11"/>
      <c r="H121" s="12"/>
      <c r="I121" s="12"/>
      <c r="J121" s="24">
        <v>7</v>
      </c>
      <c r="K121" s="24"/>
      <c r="L121" s="24"/>
      <c r="M121" s="43">
        <f>SUM(C121*15,F121*7.5,G121*7.5,H121*7.5,I121*7.5,J121*7.5,K121*100,L121*20)</f>
        <v>1320</v>
      </c>
      <c r="N121" s="46"/>
      <c r="P121" s="15"/>
    </row>
    <row r="122" spans="1:16" ht="12.75" customHeight="1">
      <c r="A122" s="223"/>
      <c r="B122" s="10" t="s">
        <v>20</v>
      </c>
      <c r="C122" s="11">
        <v>79</v>
      </c>
      <c r="D122" s="11"/>
      <c r="E122" s="11">
        <v>81</v>
      </c>
      <c r="F122" s="11">
        <v>19</v>
      </c>
      <c r="G122" s="11"/>
      <c r="H122" s="12">
        <v>10</v>
      </c>
      <c r="I122" s="12"/>
      <c r="J122" s="24">
        <v>15</v>
      </c>
      <c r="K122" s="24"/>
      <c r="L122" s="24"/>
      <c r="M122" s="43">
        <f>SUM(C122*15,F122*7.5,G122*7.5,H122*7.5,I122*7.5,J122*7.5,K122*100,L122*20)</f>
        <v>1515</v>
      </c>
      <c r="N122" s="43"/>
      <c r="O122" s="16"/>
      <c r="P122" s="15"/>
    </row>
    <row r="123" spans="1:16" ht="12.75" customHeight="1">
      <c r="A123" s="223"/>
      <c r="B123" s="10" t="s">
        <v>21</v>
      </c>
      <c r="C123" s="11">
        <v>166</v>
      </c>
      <c r="D123" s="11"/>
      <c r="E123" s="11">
        <v>52</v>
      </c>
      <c r="F123" s="11">
        <v>12</v>
      </c>
      <c r="G123" s="11"/>
      <c r="H123" s="12">
        <v>12</v>
      </c>
      <c r="I123" s="12"/>
      <c r="J123" s="24">
        <v>37</v>
      </c>
      <c r="K123" s="24">
        <v>1</v>
      </c>
      <c r="L123" s="24">
        <v>1</v>
      </c>
      <c r="M123" s="43">
        <f>SUM(C123*15,F123*7.5,G123*7.5,H123*7.5,I123*7.5,J123*7.5,K123*100,L123*20)</f>
        <v>3067.5</v>
      </c>
      <c r="N123" s="13"/>
      <c r="O123" s="16"/>
      <c r="P123" s="15"/>
    </row>
    <row r="124" spans="1:16" ht="12.75" customHeight="1">
      <c r="A124" s="223"/>
      <c r="B124" s="10" t="s">
        <v>22</v>
      </c>
      <c r="C124" s="11"/>
      <c r="D124" s="11"/>
      <c r="E124" s="11"/>
      <c r="F124" s="11"/>
      <c r="G124" s="11"/>
      <c r="H124" s="12"/>
      <c r="I124" s="12"/>
      <c r="J124" s="24"/>
      <c r="K124" s="24"/>
      <c r="L124" s="24"/>
      <c r="M124" s="43">
        <f>SUM(C124*15,F124*7.5,G124*7.5,H124*7.5,I124*7.5,J124*7.5,K124*100,L124*20)</f>
        <v>0</v>
      </c>
      <c r="N124" s="13"/>
      <c r="O124" s="16"/>
      <c r="P124" s="15"/>
    </row>
    <row r="125" spans="1:16" ht="12.75" customHeight="1">
      <c r="A125" s="223"/>
      <c r="B125" s="10" t="s">
        <v>23</v>
      </c>
      <c r="C125" s="11">
        <v>44</v>
      </c>
      <c r="D125" s="11"/>
      <c r="E125" s="11">
        <v>1</v>
      </c>
      <c r="F125" s="11">
        <v>6</v>
      </c>
      <c r="G125" s="11"/>
      <c r="H125" s="12">
        <v>2</v>
      </c>
      <c r="I125" s="12"/>
      <c r="J125" s="24">
        <v>3</v>
      </c>
      <c r="K125" s="24"/>
      <c r="L125" s="24"/>
      <c r="M125" s="43">
        <f>SUM(C125*15,F125*7.5,G125*7.5,H125*7.5,I125*7.5,J125*7.5,K125*100,L125*20)</f>
        <v>742.5</v>
      </c>
      <c r="N125" s="13"/>
      <c r="O125" s="16"/>
      <c r="P125" s="15"/>
    </row>
    <row r="126" spans="1:16" ht="12.75" customHeight="1">
      <c r="A126" s="223"/>
      <c r="B126" s="17" t="s">
        <v>24</v>
      </c>
      <c r="C126" s="18">
        <f>SUM(C121:C125)</f>
        <v>368</v>
      </c>
      <c r="D126" s="18">
        <v>62</v>
      </c>
      <c r="E126" s="18">
        <f aca="true" t="shared" si="22" ref="E126:O126">SUM(E121:E125)</f>
        <v>145</v>
      </c>
      <c r="F126" s="18">
        <f t="shared" si="22"/>
        <v>48</v>
      </c>
      <c r="G126" s="18">
        <f t="shared" si="22"/>
        <v>0</v>
      </c>
      <c r="H126" s="18">
        <f t="shared" si="22"/>
        <v>24</v>
      </c>
      <c r="I126" s="18">
        <f t="shared" si="22"/>
        <v>0</v>
      </c>
      <c r="J126" s="18">
        <f t="shared" si="22"/>
        <v>62</v>
      </c>
      <c r="K126" s="18">
        <f t="shared" si="22"/>
        <v>1</v>
      </c>
      <c r="L126" s="18">
        <f t="shared" si="22"/>
        <v>1</v>
      </c>
      <c r="M126" s="44">
        <f t="shared" si="22"/>
        <v>6645</v>
      </c>
      <c r="N126" s="18">
        <f t="shared" si="22"/>
        <v>0</v>
      </c>
      <c r="O126" s="18">
        <f t="shared" si="22"/>
        <v>0</v>
      </c>
      <c r="P126" s="20">
        <f>SUM(M121:M125)-N126+O126</f>
        <v>6645</v>
      </c>
    </row>
    <row r="127" spans="1:16" ht="12.75" customHeight="1">
      <c r="A127" s="223">
        <v>42176</v>
      </c>
      <c r="B127" s="10" t="s">
        <v>19</v>
      </c>
      <c r="C127" s="11">
        <v>66</v>
      </c>
      <c r="D127" s="11"/>
      <c r="E127" s="11">
        <v>0</v>
      </c>
      <c r="F127" s="11">
        <v>9</v>
      </c>
      <c r="G127" s="11"/>
      <c r="H127" s="12">
        <v>2</v>
      </c>
      <c r="I127" s="12"/>
      <c r="J127" s="24">
        <v>5</v>
      </c>
      <c r="K127" s="24"/>
      <c r="L127" s="24"/>
      <c r="M127" s="43">
        <f>SUM(C127*15,F127*7.5,G127*7.5,H127*7.5,I127*7.5,J127*7.5,K127*100,L127*20)</f>
        <v>1110</v>
      </c>
      <c r="N127" s="46"/>
      <c r="P127" s="15"/>
    </row>
    <row r="128" spans="1:16" ht="12.75" customHeight="1">
      <c r="A128" s="223"/>
      <c r="B128" s="10" t="s">
        <v>20</v>
      </c>
      <c r="C128" s="11">
        <v>30</v>
      </c>
      <c r="D128" s="11"/>
      <c r="E128" s="11">
        <v>9</v>
      </c>
      <c r="F128" s="11">
        <v>7</v>
      </c>
      <c r="G128" s="11"/>
      <c r="H128" s="12"/>
      <c r="I128" s="12"/>
      <c r="J128" s="24">
        <v>3</v>
      </c>
      <c r="K128" s="24"/>
      <c r="L128" s="24"/>
      <c r="M128" s="43">
        <f>SUM(C128*15,F128*7.5,G128*7.5,H128*7.5,I128*7.5,J128*7.5,K128*100,L128*20)</f>
        <v>525</v>
      </c>
      <c r="N128" s="13"/>
      <c r="O128" s="16"/>
      <c r="P128" s="15"/>
    </row>
    <row r="129" spans="1:16" ht="12.75" customHeight="1">
      <c r="A129" s="223"/>
      <c r="B129" s="10" t="s">
        <v>21</v>
      </c>
      <c r="C129" s="11">
        <v>30</v>
      </c>
      <c r="D129" s="11"/>
      <c r="E129" s="11">
        <v>9</v>
      </c>
      <c r="F129" s="11">
        <v>7</v>
      </c>
      <c r="G129" s="11"/>
      <c r="H129" s="12"/>
      <c r="I129" s="12"/>
      <c r="J129" s="24"/>
      <c r="K129" s="24"/>
      <c r="L129" s="24"/>
      <c r="M129" s="43">
        <f>SUM(C129*15,F129*7.5,G129*7.5,H129*7.5,I129*7.5,J129*7.5,K129*100,L129*20)</f>
        <v>502.5</v>
      </c>
      <c r="N129" s="13"/>
      <c r="O129" s="16"/>
      <c r="P129" s="15"/>
    </row>
    <row r="130" spans="1:16" ht="12.75" customHeight="1">
      <c r="A130" s="223"/>
      <c r="B130" s="10" t="s">
        <v>22</v>
      </c>
      <c r="C130" s="11"/>
      <c r="D130" s="11"/>
      <c r="E130" s="11"/>
      <c r="F130" s="11"/>
      <c r="G130" s="11"/>
      <c r="H130" s="12"/>
      <c r="I130" s="12"/>
      <c r="J130" s="24"/>
      <c r="K130" s="24"/>
      <c r="L130" s="24"/>
      <c r="M130" s="43">
        <f>SUM(C130*15,F130*7.5,G130*7.5,H130*7.5,I130*7.5,J130*7.5,K130*100,L130*20)</f>
        <v>0</v>
      </c>
      <c r="N130" s="13"/>
      <c r="O130" s="16"/>
      <c r="P130" s="15"/>
    </row>
    <row r="131" spans="1:16" ht="12.75" customHeight="1">
      <c r="A131" s="223"/>
      <c r="B131" s="10" t="s">
        <v>23</v>
      </c>
      <c r="C131" s="11">
        <v>8</v>
      </c>
      <c r="D131" s="11"/>
      <c r="E131" s="11">
        <v>5</v>
      </c>
      <c r="F131" s="11"/>
      <c r="G131" s="11"/>
      <c r="H131" s="12"/>
      <c r="I131" s="12"/>
      <c r="J131" s="24">
        <v>1</v>
      </c>
      <c r="K131" s="24"/>
      <c r="L131" s="24"/>
      <c r="M131" s="43">
        <f>SUM(C131*15,F131*7.5,G131*7.5,H131*7.5,I131*7.5,J131*7.5,K131*100,L131*20)</f>
        <v>127.5</v>
      </c>
      <c r="N131" s="13"/>
      <c r="O131" s="16"/>
      <c r="P131" s="15"/>
    </row>
    <row r="132" spans="1:16" ht="12.75" customHeight="1">
      <c r="A132" s="223"/>
      <c r="B132" s="17" t="s">
        <v>24</v>
      </c>
      <c r="C132" s="18">
        <f>SUM(C127:C131)</f>
        <v>134</v>
      </c>
      <c r="D132" s="18">
        <v>6</v>
      </c>
      <c r="E132" s="18">
        <f aca="true" t="shared" si="23" ref="E132:O132">SUM(E127:E131)</f>
        <v>23</v>
      </c>
      <c r="F132" s="18">
        <f t="shared" si="23"/>
        <v>23</v>
      </c>
      <c r="G132" s="18">
        <f t="shared" si="23"/>
        <v>0</v>
      </c>
      <c r="H132" s="18">
        <f t="shared" si="23"/>
        <v>2</v>
      </c>
      <c r="I132" s="18">
        <f t="shared" si="23"/>
        <v>0</v>
      </c>
      <c r="J132" s="18">
        <f t="shared" si="23"/>
        <v>9</v>
      </c>
      <c r="K132" s="18">
        <f t="shared" si="23"/>
        <v>0</v>
      </c>
      <c r="L132" s="18">
        <f t="shared" si="23"/>
        <v>0</v>
      </c>
      <c r="M132" s="44">
        <f t="shared" si="23"/>
        <v>2265</v>
      </c>
      <c r="N132" s="18">
        <f t="shared" si="23"/>
        <v>0</v>
      </c>
      <c r="O132" s="18">
        <f t="shared" si="23"/>
        <v>0</v>
      </c>
      <c r="P132" s="20">
        <f>SUM(M127:M131)-N132+O132</f>
        <v>2265</v>
      </c>
    </row>
    <row r="133" spans="1:16" ht="12.75" customHeight="1">
      <c r="A133" s="223">
        <v>42177</v>
      </c>
      <c r="B133" s="10" t="s">
        <v>19</v>
      </c>
      <c r="C133" s="11">
        <v>13</v>
      </c>
      <c r="D133" s="11"/>
      <c r="E133" s="11">
        <v>1</v>
      </c>
      <c r="F133" s="11">
        <v>2</v>
      </c>
      <c r="G133" s="11"/>
      <c r="H133" s="12">
        <v>3</v>
      </c>
      <c r="I133" s="12"/>
      <c r="J133" s="24">
        <v>1</v>
      </c>
      <c r="K133" s="24"/>
      <c r="L133" s="24"/>
      <c r="M133" s="43">
        <f>SUM(C133*15,F133*7.5,G133*7.5,H133*7.5,I133*7.5,J133*7.5,K133*100,L133*20)</f>
        <v>240</v>
      </c>
      <c r="N133" s="46"/>
      <c r="P133" s="15"/>
    </row>
    <row r="134" spans="1:16" ht="12.75" customHeight="1">
      <c r="A134" s="223"/>
      <c r="B134" s="10" t="s">
        <v>20</v>
      </c>
      <c r="C134" s="11">
        <v>109</v>
      </c>
      <c r="D134" s="11"/>
      <c r="E134" s="11">
        <v>25</v>
      </c>
      <c r="F134" s="11">
        <v>26</v>
      </c>
      <c r="G134" s="11"/>
      <c r="H134" s="12">
        <v>7</v>
      </c>
      <c r="I134" s="12"/>
      <c r="J134" s="24">
        <v>6</v>
      </c>
      <c r="K134" s="24"/>
      <c r="L134" s="24"/>
      <c r="M134" s="43">
        <f>SUM(C134*15,F134*7.5,G134*7.5,H134*7.5,I134*7.5,J134*7.5,K134*100,L134*20)</f>
        <v>1927.5</v>
      </c>
      <c r="N134" s="13"/>
      <c r="O134" s="16">
        <v>20</v>
      </c>
      <c r="P134" s="15"/>
    </row>
    <row r="135" spans="1:16" ht="12.75" customHeight="1">
      <c r="A135" s="223"/>
      <c r="B135" s="10" t="s">
        <v>21</v>
      </c>
      <c r="C135" s="11">
        <v>112</v>
      </c>
      <c r="D135" s="11"/>
      <c r="E135" s="11">
        <v>7</v>
      </c>
      <c r="F135" s="11">
        <v>43</v>
      </c>
      <c r="G135" s="11"/>
      <c r="H135" s="12">
        <v>7</v>
      </c>
      <c r="I135" s="12"/>
      <c r="J135" s="24">
        <v>26</v>
      </c>
      <c r="K135" s="24"/>
      <c r="L135" s="24"/>
      <c r="M135" s="43">
        <f>SUM(C135*15,F135*7.5,G135*7.5,H135*7.5,I135*7.5,J135*7.5,K135*100,L135*20)</f>
        <v>2250</v>
      </c>
      <c r="N135" s="13"/>
      <c r="O135" s="16"/>
      <c r="P135" s="15"/>
    </row>
    <row r="136" spans="1:16" ht="12.75" customHeight="1">
      <c r="A136" s="223"/>
      <c r="B136" s="10" t="s">
        <v>22</v>
      </c>
      <c r="C136" s="11">
        <v>52</v>
      </c>
      <c r="D136" s="11"/>
      <c r="E136" s="11">
        <v>14</v>
      </c>
      <c r="F136" s="11">
        <v>29</v>
      </c>
      <c r="G136" s="11"/>
      <c r="H136" s="12">
        <v>1</v>
      </c>
      <c r="I136" s="12"/>
      <c r="J136" s="24">
        <v>6</v>
      </c>
      <c r="K136" s="24"/>
      <c r="L136" s="24"/>
      <c r="M136" s="43">
        <f>SUM(C136*15,F136*7.5,G136*7.5,H136*7.5,I136*7.5,J136*7.5,K136*100,L136*20)</f>
        <v>1050</v>
      </c>
      <c r="N136" s="13"/>
      <c r="O136" s="16"/>
      <c r="P136" s="15"/>
    </row>
    <row r="137" spans="1:16" ht="12.75" customHeight="1">
      <c r="A137" s="223"/>
      <c r="B137" s="10" t="s">
        <v>23</v>
      </c>
      <c r="C137" s="11">
        <v>20</v>
      </c>
      <c r="D137" s="11"/>
      <c r="E137" s="11">
        <v>3</v>
      </c>
      <c r="F137" s="11">
        <v>7</v>
      </c>
      <c r="G137" s="11"/>
      <c r="H137" s="12">
        <v>2</v>
      </c>
      <c r="I137" s="12"/>
      <c r="J137" s="24">
        <v>3</v>
      </c>
      <c r="K137" s="24"/>
      <c r="L137" s="24"/>
      <c r="M137" s="43">
        <f>SUM(C137*15,F137*7.5,G137*7.5,H137*7.5,I137*7.5,J137*7.5,K137*100,L137*20)</f>
        <v>390</v>
      </c>
      <c r="N137" s="13"/>
      <c r="O137" s="16"/>
      <c r="P137" s="15"/>
    </row>
    <row r="138" spans="1:16" ht="12.75" customHeight="1">
      <c r="A138" s="223"/>
      <c r="B138" s="17" t="s">
        <v>24</v>
      </c>
      <c r="C138" s="18">
        <f>SUM(C133:C137)</f>
        <v>306</v>
      </c>
      <c r="D138" s="18">
        <v>72</v>
      </c>
      <c r="E138" s="18">
        <f aca="true" t="shared" si="24" ref="E138:O138">SUM(E133:E137)</f>
        <v>50</v>
      </c>
      <c r="F138" s="18">
        <f t="shared" si="24"/>
        <v>107</v>
      </c>
      <c r="G138" s="18">
        <f t="shared" si="24"/>
        <v>0</v>
      </c>
      <c r="H138" s="18">
        <f t="shared" si="24"/>
        <v>20</v>
      </c>
      <c r="I138" s="18">
        <f t="shared" si="24"/>
        <v>0</v>
      </c>
      <c r="J138" s="18">
        <f t="shared" si="24"/>
        <v>42</v>
      </c>
      <c r="K138" s="18">
        <f t="shared" si="24"/>
        <v>0</v>
      </c>
      <c r="L138" s="18">
        <f t="shared" si="24"/>
        <v>0</v>
      </c>
      <c r="M138" s="44">
        <f t="shared" si="24"/>
        <v>5857.5</v>
      </c>
      <c r="N138" s="18">
        <f t="shared" si="24"/>
        <v>0</v>
      </c>
      <c r="O138" s="18">
        <f t="shared" si="24"/>
        <v>20</v>
      </c>
      <c r="P138" s="20">
        <f>SUM(M133:M137)-N138+O138</f>
        <v>5877.5</v>
      </c>
    </row>
    <row r="139" spans="1:16" ht="12.75" customHeight="1">
      <c r="A139" s="223">
        <v>42178</v>
      </c>
      <c r="B139" s="10" t="s">
        <v>19</v>
      </c>
      <c r="C139" s="11">
        <v>73</v>
      </c>
      <c r="D139" s="11"/>
      <c r="E139" s="11">
        <v>7</v>
      </c>
      <c r="F139" s="11">
        <v>17</v>
      </c>
      <c r="G139" s="11"/>
      <c r="H139" s="12">
        <v>5</v>
      </c>
      <c r="I139" s="12"/>
      <c r="J139" s="24">
        <v>4</v>
      </c>
      <c r="K139" s="24"/>
      <c r="L139" s="24"/>
      <c r="M139" s="43">
        <f>SUM(C139*15,F139*7.5,G139*7.5,H139*7.5,I139*7.5,J139*7.5,K139*100,L139*20)</f>
        <v>1290</v>
      </c>
      <c r="N139" s="13"/>
      <c r="P139" s="15"/>
    </row>
    <row r="140" spans="1:16" ht="12.75" customHeight="1">
      <c r="A140" s="223"/>
      <c r="B140" s="10" t="s">
        <v>20</v>
      </c>
      <c r="C140" s="11">
        <v>71</v>
      </c>
      <c r="D140" s="11"/>
      <c r="E140" s="11">
        <v>6</v>
      </c>
      <c r="F140" s="11">
        <v>13</v>
      </c>
      <c r="G140" s="11"/>
      <c r="H140" s="12">
        <v>8</v>
      </c>
      <c r="I140" s="12"/>
      <c r="J140" s="24">
        <v>8</v>
      </c>
      <c r="K140" s="24"/>
      <c r="L140" s="24"/>
      <c r="M140" s="43">
        <f>SUM(C140*15,F140*7.5,G140*7.5,H140*7.5,I140*7.5,J140*7.5,K140*100,L140*20)</f>
        <v>1282.5</v>
      </c>
      <c r="O140" s="16"/>
      <c r="P140" s="15"/>
    </row>
    <row r="141" spans="1:16" ht="12.75" customHeight="1">
      <c r="A141" s="223"/>
      <c r="B141" s="10" t="s">
        <v>21</v>
      </c>
      <c r="C141" s="11">
        <v>80</v>
      </c>
      <c r="D141" s="11"/>
      <c r="E141" s="11">
        <v>2</v>
      </c>
      <c r="F141" s="11">
        <v>17</v>
      </c>
      <c r="G141" s="11">
        <v>1</v>
      </c>
      <c r="H141" s="12">
        <v>4</v>
      </c>
      <c r="I141" s="12"/>
      <c r="J141" s="24">
        <v>7</v>
      </c>
      <c r="K141" s="24"/>
      <c r="L141" s="24">
        <v>1</v>
      </c>
      <c r="M141" s="43">
        <f>SUM(C141*15,F141*7.5,G141*7.5,H141*7.5,I141*7.5,J141*7.5,K141*100,L141*20)</f>
        <v>1437.5</v>
      </c>
      <c r="N141" s="13"/>
      <c r="O141" s="16"/>
      <c r="P141" s="15"/>
    </row>
    <row r="142" spans="1:16" ht="12.75" customHeight="1">
      <c r="A142" s="223"/>
      <c r="B142" s="10" t="s">
        <v>22</v>
      </c>
      <c r="C142" s="11">
        <v>24</v>
      </c>
      <c r="D142" s="11"/>
      <c r="E142" s="11">
        <v>6</v>
      </c>
      <c r="F142" s="11">
        <v>5</v>
      </c>
      <c r="G142" s="11"/>
      <c r="H142" s="12">
        <v>1</v>
      </c>
      <c r="I142" s="12"/>
      <c r="J142" s="24">
        <v>4</v>
      </c>
      <c r="K142" s="24"/>
      <c r="L142" s="24"/>
      <c r="M142" s="43">
        <f>SUM(C142*15,F142*7.5,G142*7.5,H142*7.5,I142*7.5,J142*7.5,K142*100,L142*20)</f>
        <v>435</v>
      </c>
      <c r="N142" s="13"/>
      <c r="O142" s="16"/>
      <c r="P142" s="15"/>
    </row>
    <row r="143" spans="1:16" ht="12.75" customHeight="1">
      <c r="A143" s="223"/>
      <c r="B143" s="10" t="s">
        <v>23</v>
      </c>
      <c r="C143" s="11">
        <v>28</v>
      </c>
      <c r="D143" s="11"/>
      <c r="E143" s="11">
        <v>1</v>
      </c>
      <c r="F143" s="11">
        <v>3</v>
      </c>
      <c r="G143" s="11"/>
      <c r="H143" s="12">
        <v>2</v>
      </c>
      <c r="I143" s="12"/>
      <c r="J143" s="24"/>
      <c r="K143" s="24"/>
      <c r="L143" s="24"/>
      <c r="M143" s="43">
        <f>SUM(C143*15,F143*7.5,G143*7.5,H143*7.5,I143*7.5,J143*7.5,K143*100,L143*20)</f>
        <v>457.5</v>
      </c>
      <c r="N143" s="13"/>
      <c r="O143" s="16"/>
      <c r="P143" s="15"/>
    </row>
    <row r="144" spans="1:16" ht="12.75" customHeight="1">
      <c r="A144" s="223"/>
      <c r="B144" s="17" t="s">
        <v>24</v>
      </c>
      <c r="C144" s="18">
        <f>SUM(C139:C143)</f>
        <v>276</v>
      </c>
      <c r="D144" s="18">
        <v>48</v>
      </c>
      <c r="E144" s="18">
        <f aca="true" t="shared" si="25" ref="E144:O144">SUM(E139:E143)</f>
        <v>22</v>
      </c>
      <c r="F144" s="18">
        <f t="shared" si="25"/>
        <v>55</v>
      </c>
      <c r="G144" s="18">
        <f t="shared" si="25"/>
        <v>1</v>
      </c>
      <c r="H144" s="18">
        <f t="shared" si="25"/>
        <v>20</v>
      </c>
      <c r="I144" s="18">
        <f t="shared" si="25"/>
        <v>0</v>
      </c>
      <c r="J144" s="18">
        <f t="shared" si="25"/>
        <v>23</v>
      </c>
      <c r="K144" s="18">
        <f t="shared" si="25"/>
        <v>0</v>
      </c>
      <c r="L144" s="18">
        <f t="shared" si="25"/>
        <v>1</v>
      </c>
      <c r="M144" s="44">
        <f t="shared" si="25"/>
        <v>4902.5</v>
      </c>
      <c r="N144" s="18">
        <f t="shared" si="25"/>
        <v>0</v>
      </c>
      <c r="O144" s="18">
        <f t="shared" si="25"/>
        <v>0</v>
      </c>
      <c r="P144" s="20">
        <f>SUM(M139:M143)-N144+O144</f>
        <v>4902.5</v>
      </c>
    </row>
    <row r="145" spans="1:16" ht="12.75" customHeight="1">
      <c r="A145" s="223">
        <v>42179</v>
      </c>
      <c r="B145" s="10" t="s">
        <v>19</v>
      </c>
      <c r="C145" s="11">
        <v>166</v>
      </c>
      <c r="D145" s="11">
        <v>0</v>
      </c>
      <c r="E145" s="11">
        <v>48</v>
      </c>
      <c r="F145" s="11">
        <v>26</v>
      </c>
      <c r="G145" s="11">
        <v>0</v>
      </c>
      <c r="H145" s="12">
        <v>14</v>
      </c>
      <c r="I145" s="12">
        <v>0</v>
      </c>
      <c r="J145" s="24">
        <v>18</v>
      </c>
      <c r="K145" s="24">
        <v>0</v>
      </c>
      <c r="L145" s="24">
        <v>1</v>
      </c>
      <c r="M145" s="43">
        <f>SUM(C145*15,F145*7.5,G145*7.5,H145*7.5,I145*7.5,J145*7.5,K145*100,L145*20)</f>
        <v>2945</v>
      </c>
      <c r="N145" s="46"/>
      <c r="P145" s="15"/>
    </row>
    <row r="146" spans="1:16" ht="12.75" customHeight="1">
      <c r="A146" s="223"/>
      <c r="B146" s="10" t="s">
        <v>20</v>
      </c>
      <c r="C146" s="11">
        <v>246</v>
      </c>
      <c r="D146" s="11">
        <v>0</v>
      </c>
      <c r="E146" s="11">
        <v>5</v>
      </c>
      <c r="F146" s="11">
        <v>46</v>
      </c>
      <c r="G146" s="11">
        <v>1</v>
      </c>
      <c r="H146" s="12">
        <v>31</v>
      </c>
      <c r="I146" s="12">
        <v>0</v>
      </c>
      <c r="J146" s="24">
        <v>40</v>
      </c>
      <c r="K146" s="24"/>
      <c r="L146" s="24"/>
      <c r="M146" s="43">
        <f>SUM(C146*15,F146*7.5,G146*7.5,H146*7.5,I146*7.5,J146*7.5,K146*100,L146*20)</f>
        <v>4575</v>
      </c>
      <c r="N146" s="13"/>
      <c r="O146" s="16"/>
      <c r="P146" s="15"/>
    </row>
    <row r="147" spans="1:16" ht="12.75" customHeight="1">
      <c r="A147" s="223"/>
      <c r="B147" s="10" t="s">
        <v>21</v>
      </c>
      <c r="C147" s="11">
        <v>239</v>
      </c>
      <c r="D147" s="11"/>
      <c r="E147" s="11">
        <v>6</v>
      </c>
      <c r="F147" s="11">
        <v>52</v>
      </c>
      <c r="G147" s="11">
        <v>1</v>
      </c>
      <c r="H147" s="12">
        <v>26</v>
      </c>
      <c r="I147" s="12"/>
      <c r="J147" s="24">
        <v>43</v>
      </c>
      <c r="K147" s="24"/>
      <c r="L147" s="24"/>
      <c r="M147" s="43">
        <f>SUM(C147*15,F147*7.5,G147*7.5,H147*7.5,I147*7.5,J147*7.5,K147*100,L147*20)</f>
        <v>4500</v>
      </c>
      <c r="N147" s="13"/>
      <c r="O147" s="16"/>
      <c r="P147" s="15"/>
    </row>
    <row r="148" spans="1:16" ht="12.75" customHeight="1">
      <c r="A148" s="223"/>
      <c r="B148" s="10" t="s">
        <v>22</v>
      </c>
      <c r="C148" s="11">
        <v>154</v>
      </c>
      <c r="D148" s="11"/>
      <c r="E148" s="11">
        <v>3</v>
      </c>
      <c r="F148" s="11">
        <v>42</v>
      </c>
      <c r="G148" s="11">
        <v>1</v>
      </c>
      <c r="H148" s="12">
        <v>18</v>
      </c>
      <c r="I148" s="12"/>
      <c r="J148" s="24">
        <v>17</v>
      </c>
      <c r="K148" s="24"/>
      <c r="L148" s="24"/>
      <c r="M148" s="43">
        <f>SUM(C148*15,F148*7.5,G148*7.5,H148*7.5,I148*7.5,J148*7.5,K148*100,L148*20)</f>
        <v>2895</v>
      </c>
      <c r="N148" s="13"/>
      <c r="O148" s="16"/>
      <c r="P148" s="15"/>
    </row>
    <row r="149" spans="1:16" ht="12.75" customHeight="1">
      <c r="A149" s="223"/>
      <c r="B149" s="10" t="s">
        <v>23</v>
      </c>
      <c r="C149" s="11">
        <v>50</v>
      </c>
      <c r="D149" s="11"/>
      <c r="E149" s="11">
        <v>13</v>
      </c>
      <c r="F149" s="11">
        <v>7</v>
      </c>
      <c r="G149" s="11">
        <v>0</v>
      </c>
      <c r="H149" s="12">
        <v>6</v>
      </c>
      <c r="I149" s="12"/>
      <c r="J149" s="24">
        <v>5</v>
      </c>
      <c r="K149" s="24"/>
      <c r="L149" s="24"/>
      <c r="M149" s="43">
        <f>SUM(C149*15,F149*7.5,G149*7.5,H149*7.5,I149*7.5,J149*7.5,K149*100,L149*20)</f>
        <v>885</v>
      </c>
      <c r="N149" s="13"/>
      <c r="O149" s="16"/>
      <c r="P149" s="15"/>
    </row>
    <row r="150" spans="1:16" ht="12.75" customHeight="1">
      <c r="A150" s="223"/>
      <c r="B150" s="17" t="s">
        <v>24</v>
      </c>
      <c r="C150" s="18">
        <f>SUM(C145:C149)</f>
        <v>855</v>
      </c>
      <c r="D150" s="18">
        <v>111</v>
      </c>
      <c r="E150" s="18">
        <f aca="true" t="shared" si="26" ref="E150:O150">SUM(E145:E149)</f>
        <v>75</v>
      </c>
      <c r="F150" s="18">
        <f t="shared" si="26"/>
        <v>173</v>
      </c>
      <c r="G150" s="18">
        <f t="shared" si="26"/>
        <v>3</v>
      </c>
      <c r="H150" s="18">
        <f t="shared" si="26"/>
        <v>95</v>
      </c>
      <c r="I150" s="18">
        <f t="shared" si="26"/>
        <v>0</v>
      </c>
      <c r="J150" s="18">
        <f t="shared" si="26"/>
        <v>123</v>
      </c>
      <c r="K150" s="18">
        <f t="shared" si="26"/>
        <v>0</v>
      </c>
      <c r="L150" s="18">
        <f t="shared" si="26"/>
        <v>1</v>
      </c>
      <c r="M150" s="44">
        <f t="shared" si="26"/>
        <v>15800</v>
      </c>
      <c r="N150" s="18">
        <f t="shared" si="26"/>
        <v>0</v>
      </c>
      <c r="O150" s="18">
        <f t="shared" si="26"/>
        <v>0</v>
      </c>
      <c r="P150" s="20">
        <f>SUM(M145:M149)-N150+O150</f>
        <v>15800</v>
      </c>
    </row>
    <row r="151" spans="1:16" ht="12.75" customHeight="1">
      <c r="A151" s="223">
        <v>42180</v>
      </c>
      <c r="B151" s="10" t="s">
        <v>19</v>
      </c>
      <c r="C151" s="11">
        <v>286</v>
      </c>
      <c r="D151" s="11"/>
      <c r="E151" s="11">
        <v>30</v>
      </c>
      <c r="F151" s="11">
        <v>56</v>
      </c>
      <c r="G151" s="11">
        <v>8</v>
      </c>
      <c r="H151" s="12">
        <v>61</v>
      </c>
      <c r="I151" s="12"/>
      <c r="J151" s="24">
        <v>64</v>
      </c>
      <c r="K151" s="24"/>
      <c r="L151" s="24"/>
      <c r="M151" s="43">
        <f>SUM(C151*15,F151*7.5,G151*7.5,H151*7.5,I151*7.5,J151*7.5,K151*100,L151*20)</f>
        <v>5707.5</v>
      </c>
      <c r="N151" s="46"/>
      <c r="P151" s="15"/>
    </row>
    <row r="152" spans="1:16" ht="12.75" customHeight="1">
      <c r="A152" s="223"/>
      <c r="B152" s="10" t="s">
        <v>20</v>
      </c>
      <c r="C152" s="11">
        <v>256</v>
      </c>
      <c r="D152" s="11"/>
      <c r="E152" s="11">
        <v>62</v>
      </c>
      <c r="F152" s="11">
        <v>47</v>
      </c>
      <c r="G152" s="11">
        <v>3</v>
      </c>
      <c r="H152" s="12">
        <v>47</v>
      </c>
      <c r="I152" s="12"/>
      <c r="J152" s="24">
        <v>38</v>
      </c>
      <c r="K152" s="24"/>
      <c r="L152" s="24"/>
      <c r="M152" s="43">
        <f>SUM(C152*15,F152*7.5,G152*7.5,H152*7.5,I152*7.5,J152*7.5)</f>
        <v>4852.5</v>
      </c>
      <c r="N152" s="13"/>
      <c r="O152" s="16">
        <v>4</v>
      </c>
      <c r="P152" s="15"/>
    </row>
    <row r="153" spans="1:16" ht="12.75" customHeight="1">
      <c r="A153" s="223"/>
      <c r="B153" s="10" t="s">
        <v>21</v>
      </c>
      <c r="C153" s="11">
        <v>290</v>
      </c>
      <c r="D153" s="11"/>
      <c r="E153" s="11">
        <v>14</v>
      </c>
      <c r="F153" s="11">
        <v>77</v>
      </c>
      <c r="G153" s="11">
        <v>5</v>
      </c>
      <c r="H153" s="12">
        <v>45</v>
      </c>
      <c r="I153" s="12"/>
      <c r="J153" s="24">
        <v>67</v>
      </c>
      <c r="K153" s="24"/>
      <c r="L153" s="24"/>
      <c r="M153" s="43">
        <f>SUM(C153*15,F153*7.5,G153*7.5,H153*7.5,I153*7.5,J153*7.5)</f>
        <v>5805</v>
      </c>
      <c r="N153" s="13"/>
      <c r="O153" s="16"/>
      <c r="P153" s="15"/>
    </row>
    <row r="154" spans="1:16" ht="12.75" customHeight="1">
      <c r="A154" s="223"/>
      <c r="B154" s="10" t="s">
        <v>22</v>
      </c>
      <c r="C154" s="11">
        <v>128</v>
      </c>
      <c r="D154" s="11"/>
      <c r="E154" s="11">
        <v>19</v>
      </c>
      <c r="F154" s="11">
        <v>51</v>
      </c>
      <c r="G154" s="11"/>
      <c r="H154" s="12">
        <v>27</v>
      </c>
      <c r="I154" s="12"/>
      <c r="J154" s="24">
        <v>45</v>
      </c>
      <c r="K154" s="24"/>
      <c r="L154" s="24"/>
      <c r="M154" s="43">
        <f>SUM(C154*15,F154*7.5,G154*7.5,H154*7.5,I154*7.5,J154*7.5)</f>
        <v>2842.5</v>
      </c>
      <c r="N154" s="13"/>
      <c r="O154" s="16"/>
      <c r="P154" s="15"/>
    </row>
    <row r="155" spans="1:16" ht="12.75" customHeight="1">
      <c r="A155" s="223"/>
      <c r="B155" s="10" t="s">
        <v>23</v>
      </c>
      <c r="C155" s="11">
        <v>117</v>
      </c>
      <c r="D155" s="11"/>
      <c r="E155" s="11">
        <v>17</v>
      </c>
      <c r="F155" s="11">
        <v>22</v>
      </c>
      <c r="G155" s="11"/>
      <c r="H155" s="12">
        <v>12</v>
      </c>
      <c r="I155" s="12"/>
      <c r="J155" s="24">
        <v>22</v>
      </c>
      <c r="K155" s="24"/>
      <c r="L155" s="24"/>
      <c r="M155" s="43">
        <f>SUM(C155*15,F155*7.5,G155*7.5,H155*7.5,I155*7.5,J155*7.5)</f>
        <v>2175</v>
      </c>
      <c r="N155" s="13"/>
      <c r="O155" s="16"/>
      <c r="P155" s="15"/>
    </row>
    <row r="156" spans="1:16" ht="12.75" customHeight="1">
      <c r="A156" s="223"/>
      <c r="B156" s="17" t="s">
        <v>24</v>
      </c>
      <c r="C156" s="18">
        <f>SUM(C151:C155)</f>
        <v>1077</v>
      </c>
      <c r="D156" s="18">
        <v>184</v>
      </c>
      <c r="E156" s="18">
        <f aca="true" t="shared" si="27" ref="E156:O156">SUM(E151:E155)</f>
        <v>142</v>
      </c>
      <c r="F156" s="18">
        <f t="shared" si="27"/>
        <v>253</v>
      </c>
      <c r="G156" s="18">
        <f t="shared" si="27"/>
        <v>16</v>
      </c>
      <c r="H156" s="18">
        <f t="shared" si="27"/>
        <v>192</v>
      </c>
      <c r="I156" s="18">
        <f t="shared" si="27"/>
        <v>0</v>
      </c>
      <c r="J156" s="18">
        <f t="shared" si="27"/>
        <v>236</v>
      </c>
      <c r="K156" s="18">
        <f t="shared" si="27"/>
        <v>0</v>
      </c>
      <c r="L156" s="18">
        <f t="shared" si="27"/>
        <v>0</v>
      </c>
      <c r="M156" s="44">
        <f t="shared" si="27"/>
        <v>21382.5</v>
      </c>
      <c r="N156" s="18">
        <f t="shared" si="27"/>
        <v>0</v>
      </c>
      <c r="O156" s="18">
        <f t="shared" si="27"/>
        <v>4</v>
      </c>
      <c r="P156" s="20">
        <f>SUM(M151:M155)-N156+O156</f>
        <v>21386.5</v>
      </c>
    </row>
    <row r="157" spans="1:16" ht="12.75" customHeight="1">
      <c r="A157" s="224" t="s">
        <v>25</v>
      </c>
      <c r="B157" s="224"/>
      <c r="C157" s="21">
        <f aca="true" t="shared" si="28" ref="C157:P157">SUM(C120,C126,C132,C138,C144,C150,C156)</f>
        <v>3395</v>
      </c>
      <c r="D157" s="21">
        <f t="shared" si="28"/>
        <v>535</v>
      </c>
      <c r="E157" s="21">
        <f t="shared" si="28"/>
        <v>558</v>
      </c>
      <c r="F157" s="21">
        <f t="shared" si="28"/>
        <v>754</v>
      </c>
      <c r="G157" s="21">
        <f t="shared" si="28"/>
        <v>21</v>
      </c>
      <c r="H157" s="21">
        <f t="shared" si="28"/>
        <v>396</v>
      </c>
      <c r="I157" s="21">
        <f t="shared" si="28"/>
        <v>0</v>
      </c>
      <c r="J157" s="21">
        <f t="shared" si="28"/>
        <v>541</v>
      </c>
      <c r="K157" s="21">
        <f t="shared" si="28"/>
        <v>3</v>
      </c>
      <c r="L157" s="21">
        <f t="shared" si="28"/>
        <v>6</v>
      </c>
      <c r="M157" s="21">
        <f t="shared" si="28"/>
        <v>64185</v>
      </c>
      <c r="N157" s="21">
        <f t="shared" si="28"/>
        <v>0</v>
      </c>
      <c r="O157" s="21">
        <f t="shared" si="28"/>
        <v>24</v>
      </c>
      <c r="P157" s="21">
        <f t="shared" si="28"/>
        <v>64209</v>
      </c>
    </row>
    <row r="158" spans="1:16" ht="12.75" customHeight="1">
      <c r="A158" s="223">
        <v>42181</v>
      </c>
      <c r="B158" s="10" t="s">
        <v>19</v>
      </c>
      <c r="C158" s="11">
        <v>97</v>
      </c>
      <c r="D158" s="11"/>
      <c r="E158" s="11">
        <v>3</v>
      </c>
      <c r="F158" s="11">
        <v>24</v>
      </c>
      <c r="G158" s="11"/>
      <c r="H158" s="12">
        <v>6</v>
      </c>
      <c r="I158" s="12"/>
      <c r="J158" s="24">
        <v>15</v>
      </c>
      <c r="K158" s="24">
        <v>1</v>
      </c>
      <c r="L158" s="24">
        <v>1</v>
      </c>
      <c r="M158" s="43">
        <f>SUM(C158*15,F158*7.5,G158*7.5,H158*7.5,I158*7.5,J158*7.5,K158*100,L158*20)</f>
        <v>1912.5</v>
      </c>
      <c r="N158" s="13"/>
      <c r="P158" s="15"/>
    </row>
    <row r="159" spans="1:16" ht="12.75" customHeight="1">
      <c r="A159" s="223"/>
      <c r="B159" s="10" t="s">
        <v>20</v>
      </c>
      <c r="C159" s="11">
        <v>190</v>
      </c>
      <c r="D159" s="11"/>
      <c r="E159" s="11">
        <v>48</v>
      </c>
      <c r="F159" s="11">
        <v>24</v>
      </c>
      <c r="G159" s="11"/>
      <c r="H159" s="12">
        <v>19</v>
      </c>
      <c r="I159" s="12"/>
      <c r="J159" s="24">
        <v>19</v>
      </c>
      <c r="K159" s="24"/>
      <c r="L159" s="24">
        <v>1</v>
      </c>
      <c r="M159" s="43">
        <f>SUM(C159*15,F159*7.5,G159*7.5,H159*7.5,I159*7.5,J159*7.5,K159*100,L159*20)</f>
        <v>3335</v>
      </c>
      <c r="O159" s="16"/>
      <c r="P159" s="15"/>
    </row>
    <row r="160" spans="1:16" ht="12.75" customHeight="1">
      <c r="A160" s="223"/>
      <c r="B160" s="10" t="s">
        <v>21</v>
      </c>
      <c r="C160" s="11">
        <v>111</v>
      </c>
      <c r="D160" s="11"/>
      <c r="E160" s="11">
        <v>6</v>
      </c>
      <c r="F160" s="11">
        <v>20</v>
      </c>
      <c r="G160" s="11"/>
      <c r="H160" s="12">
        <v>9</v>
      </c>
      <c r="I160" s="12"/>
      <c r="J160" s="24">
        <v>16</v>
      </c>
      <c r="K160" s="24"/>
      <c r="L160" s="24">
        <v>1</v>
      </c>
      <c r="M160" s="43">
        <f>SUM(C160*15,F160*7.5,G160*7.5,H160*7.5,I160*7.5,J160*7.5,K160*100,L160*20)</f>
        <v>2022.5</v>
      </c>
      <c r="N160" s="13"/>
      <c r="O160" s="16"/>
      <c r="P160" s="15"/>
    </row>
    <row r="161" spans="1:16" ht="12.75" customHeight="1">
      <c r="A161" s="223"/>
      <c r="B161" s="10" t="s">
        <v>22</v>
      </c>
      <c r="C161" s="11">
        <v>66</v>
      </c>
      <c r="D161" s="11"/>
      <c r="E161" s="11">
        <v>30</v>
      </c>
      <c r="F161" s="11">
        <v>28</v>
      </c>
      <c r="G161" s="11">
        <v>3</v>
      </c>
      <c r="H161" s="12">
        <v>3</v>
      </c>
      <c r="I161" s="12"/>
      <c r="J161" s="24">
        <v>8</v>
      </c>
      <c r="K161" s="24"/>
      <c r="L161" s="24"/>
      <c r="M161" s="43">
        <f>SUM(C161*15,F161*7.5,G161*7.5,H161*7.5,I161*7.5,J161*7.5,K161*100,L161*20)</f>
        <v>1305</v>
      </c>
      <c r="N161" s="13"/>
      <c r="O161" s="16">
        <v>22.5</v>
      </c>
      <c r="P161" s="15"/>
    </row>
    <row r="162" spans="1:16" ht="12.75" customHeight="1">
      <c r="A162" s="223"/>
      <c r="B162" s="10" t="s">
        <v>23</v>
      </c>
      <c r="C162" s="11">
        <v>31</v>
      </c>
      <c r="D162" s="11"/>
      <c r="E162" s="11">
        <v>3</v>
      </c>
      <c r="F162" s="11"/>
      <c r="G162" s="11"/>
      <c r="H162" s="12">
        <v>7</v>
      </c>
      <c r="I162" s="12"/>
      <c r="J162" s="24">
        <v>1</v>
      </c>
      <c r="K162" s="24"/>
      <c r="L162" s="24"/>
      <c r="M162" s="43">
        <f>SUM(C162*15,F162*7.5,G162*7.5,H162*7.5,I162*7.5,J162*7.5,K162*100,L162*20)</f>
        <v>525</v>
      </c>
      <c r="N162" s="13"/>
      <c r="O162" s="16"/>
      <c r="P162" s="15"/>
    </row>
    <row r="163" spans="1:16" ht="12.75" customHeight="1">
      <c r="A163" s="223"/>
      <c r="B163" s="17" t="s">
        <v>24</v>
      </c>
      <c r="C163" s="18">
        <f>SUM(C158:C162)</f>
        <v>495</v>
      </c>
      <c r="D163" s="18">
        <v>64</v>
      </c>
      <c r="E163" s="18">
        <f aca="true" t="shared" si="29" ref="E163:O163">SUM(E158:E162)</f>
        <v>90</v>
      </c>
      <c r="F163" s="18">
        <f t="shared" si="29"/>
        <v>96</v>
      </c>
      <c r="G163" s="18">
        <f t="shared" si="29"/>
        <v>3</v>
      </c>
      <c r="H163" s="18">
        <f t="shared" si="29"/>
        <v>44</v>
      </c>
      <c r="I163" s="18">
        <f t="shared" si="29"/>
        <v>0</v>
      </c>
      <c r="J163" s="18">
        <f t="shared" si="29"/>
        <v>59</v>
      </c>
      <c r="K163" s="18">
        <f t="shared" si="29"/>
        <v>1</v>
      </c>
      <c r="L163" s="18">
        <f t="shared" si="29"/>
        <v>3</v>
      </c>
      <c r="M163" s="44">
        <f t="shared" si="29"/>
        <v>9100</v>
      </c>
      <c r="N163" s="18">
        <f t="shared" si="29"/>
        <v>0</v>
      </c>
      <c r="O163" s="18">
        <f t="shared" si="29"/>
        <v>22.5</v>
      </c>
      <c r="P163" s="20">
        <f>SUM(M158:M162)-N163+O163</f>
        <v>9122.5</v>
      </c>
    </row>
    <row r="164" spans="1:16" ht="12.75" customHeight="1">
      <c r="A164" s="223">
        <v>42182</v>
      </c>
      <c r="B164" s="10" t="s">
        <v>19</v>
      </c>
      <c r="C164" s="11">
        <v>55</v>
      </c>
      <c r="D164" s="11"/>
      <c r="E164" s="11">
        <v>7</v>
      </c>
      <c r="F164" s="11">
        <v>17</v>
      </c>
      <c r="G164" s="11"/>
      <c r="H164" s="12">
        <v>3</v>
      </c>
      <c r="I164" s="12">
        <v>0</v>
      </c>
      <c r="J164" s="24">
        <v>13</v>
      </c>
      <c r="K164" s="24"/>
      <c r="L164" s="24"/>
      <c r="M164" s="43">
        <f>SUM(C164*15,F164*7.5,G164*7.5,H164*7.5,I164*7.5,J164*7.5,K164*100,L164*20)</f>
        <v>1072.5</v>
      </c>
      <c r="N164" s="46"/>
      <c r="P164" s="15"/>
    </row>
    <row r="165" spans="1:16" ht="12.75" customHeight="1">
      <c r="A165" s="223"/>
      <c r="B165" s="10" t="s">
        <v>20</v>
      </c>
      <c r="C165" s="11">
        <v>110</v>
      </c>
      <c r="D165" s="11"/>
      <c r="E165" s="11">
        <v>53</v>
      </c>
      <c r="F165" s="11">
        <v>12</v>
      </c>
      <c r="G165" s="11"/>
      <c r="H165" s="12">
        <v>11</v>
      </c>
      <c r="I165" s="12"/>
      <c r="J165" s="24">
        <v>7</v>
      </c>
      <c r="K165" s="24">
        <v>2</v>
      </c>
      <c r="L165" s="24">
        <v>1</v>
      </c>
      <c r="M165" s="43">
        <f>SUM(C165*15,F165*7.5,G165*7.5,H165*7.5,I165*7.5,J165*7.5,K165*100,L165*20)</f>
        <v>2095</v>
      </c>
      <c r="N165" s="13">
        <v>20</v>
      </c>
      <c r="O165" s="16"/>
      <c r="P165" s="15"/>
    </row>
    <row r="166" spans="1:16" ht="12.75" customHeight="1">
      <c r="A166" s="223"/>
      <c r="B166" s="10" t="s">
        <v>21</v>
      </c>
      <c r="C166" s="11">
        <v>86</v>
      </c>
      <c r="D166" s="11"/>
      <c r="E166" s="11">
        <v>91</v>
      </c>
      <c r="F166" s="11">
        <v>26</v>
      </c>
      <c r="G166" s="11"/>
      <c r="H166" s="12">
        <v>3</v>
      </c>
      <c r="I166" s="12"/>
      <c r="J166" s="24">
        <v>20</v>
      </c>
      <c r="K166" s="24">
        <v>1</v>
      </c>
      <c r="L166" s="24">
        <v>2</v>
      </c>
      <c r="M166" s="43">
        <f>SUM(C166*15,F166*7.5,G166*7.5,H166*7.5,I166*7.5,J166*7.5,K166*100,L166*20)</f>
        <v>1797.5</v>
      </c>
      <c r="N166" s="13"/>
      <c r="O166" s="16"/>
      <c r="P166" s="15"/>
    </row>
    <row r="167" spans="1:16" ht="12.75" customHeight="1">
      <c r="A167" s="223"/>
      <c r="B167" s="10" t="s">
        <v>22</v>
      </c>
      <c r="C167" s="11">
        <v>59</v>
      </c>
      <c r="D167" s="11"/>
      <c r="E167" s="11">
        <v>2</v>
      </c>
      <c r="F167" s="11">
        <v>6</v>
      </c>
      <c r="G167" s="11"/>
      <c r="H167" s="12">
        <v>4</v>
      </c>
      <c r="I167" s="12"/>
      <c r="J167" s="24">
        <v>18</v>
      </c>
      <c r="K167" s="24"/>
      <c r="L167" s="24"/>
      <c r="M167" s="43">
        <f>SUM(C167*15,F167*7.5,G167*7.5,H167*7.5,I167*7.5,J167*7.5,K167*100,L167*20)</f>
        <v>1095</v>
      </c>
      <c r="N167" s="13"/>
      <c r="O167" s="16"/>
      <c r="P167" s="15"/>
    </row>
    <row r="168" spans="1:16" ht="12.75" customHeight="1">
      <c r="A168" s="223"/>
      <c r="B168" s="10" t="s">
        <v>23</v>
      </c>
      <c r="C168" s="11">
        <v>24</v>
      </c>
      <c r="D168" s="11"/>
      <c r="E168" s="11">
        <v>19</v>
      </c>
      <c r="F168" s="11">
        <v>4</v>
      </c>
      <c r="G168" s="11"/>
      <c r="H168" s="12">
        <v>3</v>
      </c>
      <c r="I168" s="12"/>
      <c r="J168" s="24">
        <v>6</v>
      </c>
      <c r="K168" s="24"/>
      <c r="L168" s="24"/>
      <c r="M168" s="43">
        <f>SUM(C168*15,F168*7.5,G168*7.5,H168*7.5,I168*7.5,J168*7.5,K168*100,L168*20)</f>
        <v>457.5</v>
      </c>
      <c r="N168" s="13"/>
      <c r="O168" s="16"/>
      <c r="P168" s="15"/>
    </row>
    <row r="169" spans="1:16" ht="12.75" customHeight="1">
      <c r="A169" s="223"/>
      <c r="B169" s="17" t="s">
        <v>24</v>
      </c>
      <c r="C169" s="18">
        <f>SUM(C164:C168)</f>
        <v>334</v>
      </c>
      <c r="D169" s="18">
        <v>139</v>
      </c>
      <c r="E169" s="18">
        <f aca="true" t="shared" si="30" ref="E169:O169">SUM(E164:E168)</f>
        <v>172</v>
      </c>
      <c r="F169" s="18">
        <f t="shared" si="30"/>
        <v>65</v>
      </c>
      <c r="G169" s="18">
        <f t="shared" si="30"/>
        <v>0</v>
      </c>
      <c r="H169" s="18">
        <f t="shared" si="30"/>
        <v>24</v>
      </c>
      <c r="I169" s="18">
        <f t="shared" si="30"/>
        <v>0</v>
      </c>
      <c r="J169" s="18">
        <f t="shared" si="30"/>
        <v>64</v>
      </c>
      <c r="K169" s="18">
        <f t="shared" si="30"/>
        <v>3</v>
      </c>
      <c r="L169" s="18">
        <f t="shared" si="30"/>
        <v>3</v>
      </c>
      <c r="M169" s="44">
        <f t="shared" si="30"/>
        <v>6517.5</v>
      </c>
      <c r="N169" s="18">
        <f t="shared" si="30"/>
        <v>20</v>
      </c>
      <c r="O169" s="18">
        <f t="shared" si="30"/>
        <v>0</v>
      </c>
      <c r="P169" s="20">
        <f>SUM(M164:M168)-N169+O169</f>
        <v>6497.5</v>
      </c>
    </row>
    <row r="170" spans="1:16" ht="12.75" customHeight="1">
      <c r="A170" s="223">
        <v>42183</v>
      </c>
      <c r="B170" s="10" t="s">
        <v>19</v>
      </c>
      <c r="C170" s="11">
        <v>30</v>
      </c>
      <c r="D170" s="11"/>
      <c r="E170" s="11">
        <v>23</v>
      </c>
      <c r="F170" s="11">
        <v>100</v>
      </c>
      <c r="G170" s="11">
        <v>5</v>
      </c>
      <c r="H170" s="12">
        <v>7</v>
      </c>
      <c r="I170" s="12"/>
      <c r="J170" s="24">
        <v>8</v>
      </c>
      <c r="K170" s="24"/>
      <c r="L170" s="24"/>
      <c r="M170" s="43">
        <f>SUM(C170*15,F170*7.5,G170*7.5,H170*7.5,I170*7.5,J170*7.5,K170*100,L170*20)</f>
        <v>1350</v>
      </c>
      <c r="N170" s="13"/>
      <c r="P170" s="15"/>
    </row>
    <row r="171" spans="1:16" ht="12.75" customHeight="1">
      <c r="A171" s="223"/>
      <c r="B171" s="10" t="s">
        <v>20</v>
      </c>
      <c r="C171" s="11">
        <v>116</v>
      </c>
      <c r="D171" s="11"/>
      <c r="E171" s="11">
        <v>61</v>
      </c>
      <c r="F171" s="11">
        <v>24</v>
      </c>
      <c r="G171" s="11">
        <v>2</v>
      </c>
      <c r="H171" s="12">
        <v>17</v>
      </c>
      <c r="I171" s="12"/>
      <c r="J171" s="24">
        <v>29</v>
      </c>
      <c r="K171" s="24"/>
      <c r="L171" s="24"/>
      <c r="M171" s="43">
        <f>SUM(C171*15,F171*7.5,G171*7.5,H171*7.5,I171*7.5,J171*7.5,K171*100,L171*20)</f>
        <v>2280</v>
      </c>
      <c r="O171" s="16"/>
      <c r="P171" s="15"/>
    </row>
    <row r="172" spans="1:16" ht="12.75" customHeight="1">
      <c r="A172" s="223"/>
      <c r="B172" s="10" t="s">
        <v>21</v>
      </c>
      <c r="C172" s="11">
        <v>91</v>
      </c>
      <c r="D172" s="11"/>
      <c r="E172" s="11">
        <v>167</v>
      </c>
      <c r="F172" s="11">
        <v>22</v>
      </c>
      <c r="G172" s="11"/>
      <c r="H172" s="12">
        <v>12</v>
      </c>
      <c r="I172" s="12"/>
      <c r="J172" s="24">
        <v>22</v>
      </c>
      <c r="K172" s="24"/>
      <c r="L172" s="24">
        <v>1</v>
      </c>
      <c r="M172" s="43">
        <f>SUM(C172*15,F172*7.5,G172*7.5,H172*7.5,I172*7.5,J172*7.5,K172*100,L172*20)</f>
        <v>1805</v>
      </c>
      <c r="N172" s="13"/>
      <c r="O172" s="16"/>
      <c r="P172" s="15"/>
    </row>
    <row r="173" spans="1:16" ht="12.75" customHeight="1">
      <c r="A173" s="223"/>
      <c r="B173" s="10" t="s">
        <v>22</v>
      </c>
      <c r="C173" s="11">
        <v>67</v>
      </c>
      <c r="D173" s="11"/>
      <c r="E173" s="11"/>
      <c r="F173" s="11">
        <v>20</v>
      </c>
      <c r="G173" s="11">
        <v>1</v>
      </c>
      <c r="H173" s="12">
        <v>12</v>
      </c>
      <c r="I173" s="12"/>
      <c r="J173" s="24">
        <v>21</v>
      </c>
      <c r="K173" s="24"/>
      <c r="L173" s="24"/>
      <c r="M173" s="43">
        <f>SUM(C173*15,F173*7.5,G173*7.5,H173*7.5,I173*7.5,J173*7.5,K173*100,L173*20)</f>
        <v>1410</v>
      </c>
      <c r="N173" s="13"/>
      <c r="O173" s="16"/>
      <c r="P173" s="15"/>
    </row>
    <row r="174" spans="1:16" ht="12.75" customHeight="1">
      <c r="A174" s="223"/>
      <c r="B174" s="10" t="s">
        <v>23</v>
      </c>
      <c r="C174" s="11">
        <v>46</v>
      </c>
      <c r="D174" s="11"/>
      <c r="E174" s="11">
        <v>5</v>
      </c>
      <c r="F174" s="11">
        <v>4</v>
      </c>
      <c r="G174" s="11"/>
      <c r="H174" s="12">
        <v>2</v>
      </c>
      <c r="I174" s="12"/>
      <c r="J174" s="24">
        <v>2</v>
      </c>
      <c r="K174" s="24"/>
      <c r="L174" s="24"/>
      <c r="M174" s="43">
        <f>SUM(C174*15,F174*7.5,G174*7.5,H174*7.5,I174*7.5,J174*7.5,K174*100,L174*20)</f>
        <v>750</v>
      </c>
      <c r="N174" s="13"/>
      <c r="O174" s="16"/>
      <c r="P174" s="15"/>
    </row>
    <row r="175" spans="1:16" ht="12.75" customHeight="1">
      <c r="A175" s="223"/>
      <c r="B175" s="17" t="s">
        <v>24</v>
      </c>
      <c r="C175" s="18">
        <f>SUM(C170:C174)</f>
        <v>350</v>
      </c>
      <c r="D175" s="18">
        <v>135</v>
      </c>
      <c r="E175" s="18">
        <f aca="true" t="shared" si="31" ref="E175:O175">SUM(E170:E174)</f>
        <v>256</v>
      </c>
      <c r="F175" s="18">
        <f t="shared" si="31"/>
        <v>170</v>
      </c>
      <c r="G175" s="18">
        <f t="shared" si="31"/>
        <v>8</v>
      </c>
      <c r="H175" s="18">
        <f t="shared" si="31"/>
        <v>50</v>
      </c>
      <c r="I175" s="18">
        <f t="shared" si="31"/>
        <v>0</v>
      </c>
      <c r="J175" s="18">
        <f t="shared" si="31"/>
        <v>82</v>
      </c>
      <c r="K175" s="18">
        <f t="shared" si="31"/>
        <v>0</v>
      </c>
      <c r="L175" s="18">
        <f t="shared" si="31"/>
        <v>1</v>
      </c>
      <c r="M175" s="44">
        <f t="shared" si="31"/>
        <v>7595</v>
      </c>
      <c r="N175" s="18">
        <f t="shared" si="31"/>
        <v>0</v>
      </c>
      <c r="O175" s="18">
        <f t="shared" si="31"/>
        <v>0</v>
      </c>
      <c r="P175" s="20">
        <f>SUM(M170:M174)-N175+O175</f>
        <v>7595</v>
      </c>
    </row>
    <row r="176" spans="1:16" ht="12.75" customHeight="1">
      <c r="A176" s="223">
        <v>42915</v>
      </c>
      <c r="B176" s="10" t="s">
        <v>19</v>
      </c>
      <c r="C176" s="11">
        <v>51</v>
      </c>
      <c r="D176" s="11"/>
      <c r="E176" s="11">
        <v>9</v>
      </c>
      <c r="F176" s="11">
        <v>35</v>
      </c>
      <c r="G176" s="11"/>
      <c r="H176" s="12">
        <v>3</v>
      </c>
      <c r="I176" s="12"/>
      <c r="J176" s="24">
        <v>4</v>
      </c>
      <c r="K176" s="24">
        <v>1</v>
      </c>
      <c r="L176" s="24">
        <v>1</v>
      </c>
      <c r="M176" s="43">
        <f>SUM(C176*15,F176*7.5,G176*7.5,H176*7.5,I176*7.5,J176*7.5,K176*100,L176*20)</f>
        <v>1200</v>
      </c>
      <c r="N176" s="46"/>
      <c r="P176" s="15"/>
    </row>
    <row r="177" spans="1:16" ht="12.75" customHeight="1">
      <c r="A177" s="223"/>
      <c r="B177" s="10" t="s">
        <v>20</v>
      </c>
      <c r="C177" s="11">
        <v>124</v>
      </c>
      <c r="D177" s="11"/>
      <c r="E177" s="11">
        <v>66</v>
      </c>
      <c r="F177" s="11">
        <v>73</v>
      </c>
      <c r="G177" s="11"/>
      <c r="H177" s="12">
        <v>12</v>
      </c>
      <c r="I177" s="12"/>
      <c r="J177" s="24">
        <v>50</v>
      </c>
      <c r="K177" s="24">
        <v>1</v>
      </c>
      <c r="L177" s="24">
        <v>1</v>
      </c>
      <c r="M177" s="43">
        <f>SUM(C177*15,F177*7.5,G177*7.5,H177*7.5,I177*7.5,J177*7.5,K177*100,L177*20)</f>
        <v>2992.5</v>
      </c>
      <c r="N177" s="13"/>
      <c r="O177" s="16"/>
      <c r="P177" s="15"/>
    </row>
    <row r="178" spans="1:16" ht="12.75" customHeight="1">
      <c r="A178" s="223"/>
      <c r="B178" s="10" t="s">
        <v>21</v>
      </c>
      <c r="C178" s="11">
        <v>110</v>
      </c>
      <c r="D178" s="11"/>
      <c r="E178" s="11">
        <v>79</v>
      </c>
      <c r="F178" s="11">
        <v>20</v>
      </c>
      <c r="G178" s="11">
        <v>2</v>
      </c>
      <c r="H178" s="12">
        <v>23</v>
      </c>
      <c r="I178" s="12"/>
      <c r="J178" s="24">
        <v>16</v>
      </c>
      <c r="K178" s="24">
        <v>1</v>
      </c>
      <c r="L178" s="24">
        <v>1</v>
      </c>
      <c r="M178" s="43">
        <f>SUM(C178*15,F178*7.5,G178*7.5,H178*7.5,I178*7.5,J178*7.5,K178*100,L178*20)</f>
        <v>2227.5</v>
      </c>
      <c r="N178" s="13"/>
      <c r="O178" s="16"/>
      <c r="P178" s="15"/>
    </row>
    <row r="179" spans="1:16" ht="12.75" customHeight="1">
      <c r="A179" s="223"/>
      <c r="B179" s="10" t="s">
        <v>22</v>
      </c>
      <c r="C179" s="11">
        <v>55</v>
      </c>
      <c r="D179" s="11"/>
      <c r="E179" s="11">
        <v>33</v>
      </c>
      <c r="F179" s="11">
        <v>15</v>
      </c>
      <c r="G179" s="11"/>
      <c r="H179" s="12">
        <v>4</v>
      </c>
      <c r="I179" s="12"/>
      <c r="J179" s="24">
        <v>12</v>
      </c>
      <c r="K179" s="24"/>
      <c r="L179" s="24"/>
      <c r="M179" s="43">
        <f>SUM(C179*15,F179*7.5,G179*7.5,H179*7.5,I179*7.5,J179*7.5,K179*100,L179*20)</f>
        <v>1057.5</v>
      </c>
      <c r="N179" s="13"/>
      <c r="O179" s="16"/>
      <c r="P179" s="15"/>
    </row>
    <row r="180" spans="1:16" ht="12.75" customHeight="1">
      <c r="A180" s="223"/>
      <c r="B180" s="10" t="s">
        <v>23</v>
      </c>
      <c r="C180" s="11">
        <v>15</v>
      </c>
      <c r="D180" s="11"/>
      <c r="E180" s="11">
        <v>26</v>
      </c>
      <c r="F180" s="11">
        <v>1</v>
      </c>
      <c r="G180" s="11">
        <v>2</v>
      </c>
      <c r="H180" s="12">
        <v>3</v>
      </c>
      <c r="I180" s="12"/>
      <c r="J180" s="24">
        <v>4</v>
      </c>
      <c r="K180" s="24"/>
      <c r="L180" s="24"/>
      <c r="M180" s="43">
        <f>SUM(C180*15,F180*7.5,G180*7.5,H180*7.5,I180*7.5,J180*7.5,K180*100,L180*20)</f>
        <v>300</v>
      </c>
      <c r="N180" s="13"/>
      <c r="O180" s="16"/>
      <c r="P180" s="15"/>
    </row>
    <row r="181" spans="1:16" ht="12.75" customHeight="1">
      <c r="A181" s="223"/>
      <c r="B181" s="17" t="s">
        <v>24</v>
      </c>
      <c r="C181" s="18">
        <f>SUM(C176:C180)</f>
        <v>355</v>
      </c>
      <c r="D181" s="18">
        <v>135</v>
      </c>
      <c r="E181" s="18">
        <f aca="true" t="shared" si="32" ref="E181:O181">SUM(E176:E180)</f>
        <v>213</v>
      </c>
      <c r="F181" s="18">
        <f t="shared" si="32"/>
        <v>144</v>
      </c>
      <c r="G181" s="18">
        <f t="shared" si="32"/>
        <v>4</v>
      </c>
      <c r="H181" s="18">
        <f t="shared" si="32"/>
        <v>45</v>
      </c>
      <c r="I181" s="18">
        <f t="shared" si="32"/>
        <v>0</v>
      </c>
      <c r="J181" s="18">
        <f t="shared" si="32"/>
        <v>86</v>
      </c>
      <c r="K181" s="18">
        <f t="shared" si="32"/>
        <v>3</v>
      </c>
      <c r="L181" s="18">
        <f t="shared" si="32"/>
        <v>3</v>
      </c>
      <c r="M181" s="44">
        <f t="shared" si="32"/>
        <v>7777.5</v>
      </c>
      <c r="N181" s="18">
        <f t="shared" si="32"/>
        <v>0</v>
      </c>
      <c r="O181" s="18">
        <f t="shared" si="32"/>
        <v>0</v>
      </c>
      <c r="P181" s="20">
        <f>SUM(M176:M180)-N181+O181</f>
        <v>7777.5</v>
      </c>
    </row>
    <row r="182" spans="1:16" ht="12.75" customHeight="1">
      <c r="A182" s="223">
        <v>42916</v>
      </c>
      <c r="B182" s="10" t="s">
        <v>19</v>
      </c>
      <c r="C182" s="11">
        <v>50</v>
      </c>
      <c r="D182" s="11"/>
      <c r="E182" s="11">
        <v>19</v>
      </c>
      <c r="F182" s="11">
        <v>10</v>
      </c>
      <c r="G182" s="11"/>
      <c r="H182" s="12">
        <v>15</v>
      </c>
      <c r="I182" s="12"/>
      <c r="J182" s="24">
        <v>7</v>
      </c>
      <c r="K182" s="24"/>
      <c r="L182" s="24"/>
      <c r="M182" s="43">
        <f>SUM(C182*15,F182*7.5,G182*7.5,H182*7.5,I182*7.5,J182*7.5,K182*100,L182*20)</f>
        <v>990</v>
      </c>
      <c r="N182" s="46"/>
      <c r="P182" s="15"/>
    </row>
    <row r="183" spans="1:16" ht="12.75" customHeight="1">
      <c r="A183" s="223"/>
      <c r="B183" s="10" t="s">
        <v>20</v>
      </c>
      <c r="C183" s="11">
        <v>114</v>
      </c>
      <c r="D183" s="11"/>
      <c r="E183" s="11">
        <v>13</v>
      </c>
      <c r="F183" s="11">
        <v>95</v>
      </c>
      <c r="G183" s="11">
        <v>2</v>
      </c>
      <c r="H183" s="12">
        <v>11</v>
      </c>
      <c r="I183" s="12"/>
      <c r="J183" s="24">
        <v>8</v>
      </c>
      <c r="K183" s="24"/>
      <c r="L183" s="24"/>
      <c r="M183" s="43">
        <f>SUM(C183*15,F183*7.5,G183*7.5,H183*7.5,I183*7.5,J183*7.5)</f>
        <v>2580</v>
      </c>
      <c r="N183" s="13"/>
      <c r="O183" s="16"/>
      <c r="P183" s="15"/>
    </row>
    <row r="184" spans="1:16" ht="12.75" customHeight="1">
      <c r="A184" s="223"/>
      <c r="B184" s="10" t="s">
        <v>21</v>
      </c>
      <c r="C184" s="11">
        <v>148</v>
      </c>
      <c r="D184" s="11"/>
      <c r="E184" s="11">
        <v>25</v>
      </c>
      <c r="F184" s="11">
        <v>140</v>
      </c>
      <c r="G184" s="11">
        <v>4</v>
      </c>
      <c r="H184" s="12">
        <v>12</v>
      </c>
      <c r="I184" s="12"/>
      <c r="J184" s="24">
        <v>26</v>
      </c>
      <c r="K184" s="24"/>
      <c r="L184" s="24"/>
      <c r="M184" s="43">
        <f>SUM(C184*15,F184*7.5,G184*7.5,H184*7.5,I184*7.5,J184*7.5)</f>
        <v>3585</v>
      </c>
      <c r="N184" s="13"/>
      <c r="O184" s="16"/>
      <c r="P184" s="15"/>
    </row>
    <row r="185" spans="1:16" ht="12.75" customHeight="1">
      <c r="A185" s="223"/>
      <c r="B185" s="10" t="s">
        <v>22</v>
      </c>
      <c r="C185" s="11">
        <v>56</v>
      </c>
      <c r="D185" s="11"/>
      <c r="E185" s="11">
        <v>7</v>
      </c>
      <c r="F185" s="11">
        <v>23</v>
      </c>
      <c r="G185" s="11"/>
      <c r="H185" s="12">
        <v>3</v>
      </c>
      <c r="I185" s="12"/>
      <c r="J185" s="24">
        <v>12</v>
      </c>
      <c r="K185" s="24"/>
      <c r="L185" s="24"/>
      <c r="M185" s="43">
        <f>SUM(C185*15,F185*7.5,G185*7.5,H185*7.5,I185*7.5,J185*7.5)</f>
        <v>1125</v>
      </c>
      <c r="N185" s="13"/>
      <c r="O185" s="16"/>
      <c r="P185" s="15"/>
    </row>
    <row r="186" spans="1:16" ht="12.75" customHeight="1">
      <c r="A186" s="223"/>
      <c r="B186" s="10" t="s">
        <v>23</v>
      </c>
      <c r="C186" s="11">
        <v>23</v>
      </c>
      <c r="D186" s="11"/>
      <c r="E186" s="11">
        <v>10</v>
      </c>
      <c r="F186" s="11">
        <v>4</v>
      </c>
      <c r="G186" s="11"/>
      <c r="H186" s="12">
        <v>3</v>
      </c>
      <c r="I186" s="12"/>
      <c r="J186" s="24">
        <v>5</v>
      </c>
      <c r="K186" s="24"/>
      <c r="L186" s="24"/>
      <c r="M186" s="43">
        <f>SUM(C186*15,F186*7.5,G186*7.5,H186*7.5,I186*7.5,J186*7.5)</f>
        <v>435</v>
      </c>
      <c r="N186" s="13"/>
      <c r="O186" s="16"/>
      <c r="P186" s="15"/>
    </row>
    <row r="187" spans="1:16" ht="12.75" customHeight="1">
      <c r="A187" s="223"/>
      <c r="B187" s="17" t="s">
        <v>24</v>
      </c>
      <c r="C187" s="18">
        <f>SUM(C182:C186)</f>
        <v>391</v>
      </c>
      <c r="D187" s="18">
        <v>137</v>
      </c>
      <c r="E187" s="18">
        <f aca="true" t="shared" si="33" ref="E187:O187">SUM(E182:E186)</f>
        <v>74</v>
      </c>
      <c r="F187" s="18">
        <f t="shared" si="33"/>
        <v>272</v>
      </c>
      <c r="G187" s="18">
        <f t="shared" si="33"/>
        <v>6</v>
      </c>
      <c r="H187" s="18">
        <f t="shared" si="33"/>
        <v>44</v>
      </c>
      <c r="I187" s="18">
        <f t="shared" si="33"/>
        <v>0</v>
      </c>
      <c r="J187" s="18">
        <f t="shared" si="33"/>
        <v>58</v>
      </c>
      <c r="K187" s="18">
        <f t="shared" si="33"/>
        <v>0</v>
      </c>
      <c r="L187" s="18">
        <f t="shared" si="33"/>
        <v>0</v>
      </c>
      <c r="M187" s="44">
        <f t="shared" si="33"/>
        <v>8715</v>
      </c>
      <c r="N187" s="18">
        <f t="shared" si="33"/>
        <v>0</v>
      </c>
      <c r="O187" s="18">
        <f t="shared" si="33"/>
        <v>0</v>
      </c>
      <c r="P187" s="20">
        <f>SUM(M182:M186)-N187+O187</f>
        <v>8715</v>
      </c>
    </row>
    <row r="188" spans="1:16" ht="12.75" customHeight="1">
      <c r="A188" s="224" t="s">
        <v>25</v>
      </c>
      <c r="B188" s="224">
        <v>920</v>
      </c>
      <c r="C188" s="21">
        <f aca="true" t="shared" si="34" ref="C188:P188">SUM(C163,C169,C175,C181,C187)</f>
        <v>1925</v>
      </c>
      <c r="D188" s="21">
        <f t="shared" si="34"/>
        <v>610</v>
      </c>
      <c r="E188" s="21">
        <f t="shared" si="34"/>
        <v>805</v>
      </c>
      <c r="F188" s="21">
        <f t="shared" si="34"/>
        <v>747</v>
      </c>
      <c r="G188" s="21">
        <f t="shared" si="34"/>
        <v>21</v>
      </c>
      <c r="H188" s="21">
        <f t="shared" si="34"/>
        <v>207</v>
      </c>
      <c r="I188" s="21">
        <f t="shared" si="34"/>
        <v>0</v>
      </c>
      <c r="J188" s="21">
        <f t="shared" si="34"/>
        <v>349</v>
      </c>
      <c r="K188" s="21">
        <f t="shared" si="34"/>
        <v>7</v>
      </c>
      <c r="L188" s="21">
        <f t="shared" si="34"/>
        <v>10</v>
      </c>
      <c r="M188" s="21">
        <f t="shared" si="34"/>
        <v>39705</v>
      </c>
      <c r="N188" s="21">
        <f t="shared" si="34"/>
        <v>20</v>
      </c>
      <c r="O188" s="21">
        <f t="shared" si="34"/>
        <v>22.5</v>
      </c>
      <c r="P188" s="21">
        <f t="shared" si="34"/>
        <v>39707.5</v>
      </c>
    </row>
    <row r="189" spans="1:16" ht="12.75" customHeight="1">
      <c r="A189" s="233"/>
      <c r="B189" s="233"/>
      <c r="C189" s="53">
        <f aca="true" t="shared" si="35" ref="C189:P189">SUM(C28,C71,C114,C157,C188)</f>
        <v>19603</v>
      </c>
      <c r="D189" s="53">
        <f t="shared" si="35"/>
        <v>3628</v>
      </c>
      <c r="E189" s="53">
        <f t="shared" si="35"/>
        <v>4571</v>
      </c>
      <c r="F189" s="53">
        <f t="shared" si="35"/>
        <v>5246</v>
      </c>
      <c r="G189" s="53">
        <f t="shared" si="35"/>
        <v>204</v>
      </c>
      <c r="H189" s="53">
        <f t="shared" si="35"/>
        <v>2498</v>
      </c>
      <c r="I189" s="53">
        <f t="shared" si="35"/>
        <v>11</v>
      </c>
      <c r="J189" s="53">
        <f t="shared" si="35"/>
        <v>3563</v>
      </c>
      <c r="K189" s="53">
        <f t="shared" si="35"/>
        <v>30</v>
      </c>
      <c r="L189" s="53">
        <f t="shared" si="35"/>
        <v>52</v>
      </c>
      <c r="M189" s="53">
        <f t="shared" si="35"/>
        <v>392712.5</v>
      </c>
      <c r="N189" s="53">
        <f t="shared" si="35"/>
        <v>187</v>
      </c>
      <c r="O189" s="53">
        <f t="shared" si="35"/>
        <v>93.5</v>
      </c>
      <c r="P189" s="53">
        <f t="shared" si="35"/>
        <v>392619</v>
      </c>
    </row>
    <row r="190" spans="13:15" ht="12.75" customHeight="1">
      <c r="M190" s="77"/>
      <c r="N190" s="78"/>
      <c r="O190" s="79"/>
    </row>
  </sheetData>
  <sheetProtection selectLockedCells="1" selectUnlockedCells="1"/>
  <mergeCells count="42">
    <mergeCell ref="A1:M1"/>
    <mergeCell ref="A2:B2"/>
    <mergeCell ref="C2:E2"/>
    <mergeCell ref="F2:J2"/>
    <mergeCell ref="K2:L2"/>
    <mergeCell ref="A4:A9"/>
    <mergeCell ref="A10:A15"/>
    <mergeCell ref="A16:A21"/>
    <mergeCell ref="A22:A27"/>
    <mergeCell ref="A28:B28"/>
    <mergeCell ref="A29:A34"/>
    <mergeCell ref="A35:A40"/>
    <mergeCell ref="A41:A46"/>
    <mergeCell ref="A47:A52"/>
    <mergeCell ref="A53:A58"/>
    <mergeCell ref="A59:A64"/>
    <mergeCell ref="A65:A70"/>
    <mergeCell ref="A71:B71"/>
    <mergeCell ref="A72:A77"/>
    <mergeCell ref="A78:A83"/>
    <mergeCell ref="Q78:Q83"/>
    <mergeCell ref="A84:A89"/>
    <mergeCell ref="A90:A95"/>
    <mergeCell ref="A96:A101"/>
    <mergeCell ref="A102:A107"/>
    <mergeCell ref="A108:A113"/>
    <mergeCell ref="A114:B114"/>
    <mergeCell ref="A115:A120"/>
    <mergeCell ref="A121:A126"/>
    <mergeCell ref="A127:A132"/>
    <mergeCell ref="A133:A138"/>
    <mergeCell ref="A139:A144"/>
    <mergeCell ref="A145:A150"/>
    <mergeCell ref="A151:A156"/>
    <mergeCell ref="A157:B157"/>
    <mergeCell ref="A158:A163"/>
    <mergeCell ref="A164:A169"/>
    <mergeCell ref="A170:A175"/>
    <mergeCell ref="A176:A181"/>
    <mergeCell ref="A182:A187"/>
    <mergeCell ref="A188:B188"/>
    <mergeCell ref="A189:B1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8" activeCellId="1" sqref="A40:IV40 M8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5" width="9.57421875" style="1" customWidth="1"/>
    <col min="6" max="6" width="7.00390625" style="1" customWidth="1"/>
    <col min="7" max="7" width="9.421875" style="1" customWidth="1"/>
    <col min="8" max="8" width="7.7109375" style="1" customWidth="1"/>
    <col min="9" max="9" width="11.8515625" style="2" customWidth="1"/>
    <col min="10" max="10" width="13.421875" style="2" customWidth="1"/>
    <col min="11" max="11" width="12.57421875" style="1" customWidth="1"/>
    <col min="12" max="12" width="12.421875" style="1" customWidth="1"/>
    <col min="13" max="13" width="10.421875" style="1" customWidth="1"/>
    <col min="14" max="14" width="10.7109375" style="1" customWidth="1"/>
    <col min="15" max="15" width="13.421875" style="0" customWidth="1"/>
    <col min="16" max="16" width="17.421875" style="0" customWidth="1"/>
    <col min="17" max="17" width="8.57421875" style="0" customWidth="1"/>
    <col min="18" max="18" width="6.57421875" style="0" customWidth="1"/>
  </cols>
  <sheetData>
    <row r="1" spans="1:16" ht="12.7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76"/>
      <c r="P1" s="66"/>
    </row>
    <row r="2" spans="1:16" ht="24" customHeight="1">
      <c r="A2" s="228" t="s">
        <v>46</v>
      </c>
      <c r="B2" s="228"/>
      <c r="C2" s="229" t="s">
        <v>2</v>
      </c>
      <c r="D2" s="229"/>
      <c r="E2" s="229"/>
      <c r="F2" s="227" t="s">
        <v>3</v>
      </c>
      <c r="G2" s="227"/>
      <c r="H2" s="227"/>
      <c r="I2" s="227"/>
      <c r="J2" s="227"/>
      <c r="K2" s="227" t="s">
        <v>29</v>
      </c>
      <c r="L2" s="227"/>
      <c r="M2" s="42" t="s">
        <v>4</v>
      </c>
      <c r="N2" s="6" t="s">
        <v>5</v>
      </c>
      <c r="O2" s="6" t="s">
        <v>6</v>
      </c>
      <c r="P2" s="7" t="s">
        <v>7</v>
      </c>
    </row>
    <row r="3" spans="1:249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30</v>
      </c>
      <c r="J3" s="4" t="s">
        <v>17</v>
      </c>
      <c r="K3" s="4" t="s">
        <v>31</v>
      </c>
      <c r="L3" s="4" t="s">
        <v>32</v>
      </c>
      <c r="M3" s="4" t="s">
        <v>18</v>
      </c>
      <c r="N3" s="4"/>
      <c r="O3" s="4"/>
      <c r="P3" s="4" t="s">
        <v>18</v>
      </c>
      <c r="IF3"/>
      <c r="IG3"/>
      <c r="IH3"/>
      <c r="II3"/>
      <c r="IJ3"/>
      <c r="IK3"/>
      <c r="IL3"/>
      <c r="IM3"/>
      <c r="IN3"/>
      <c r="IO3"/>
    </row>
    <row r="4" spans="1:16" ht="12.75" customHeight="1">
      <c r="A4" s="223">
        <v>42917</v>
      </c>
      <c r="B4" s="10" t="s">
        <v>19</v>
      </c>
      <c r="C4" s="80">
        <v>229</v>
      </c>
      <c r="D4" s="80"/>
      <c r="E4" s="80">
        <v>14</v>
      </c>
      <c r="F4" s="80">
        <v>68</v>
      </c>
      <c r="G4" s="80">
        <v>2</v>
      </c>
      <c r="H4" s="81">
        <v>14</v>
      </c>
      <c r="I4" s="81"/>
      <c r="J4" s="81">
        <v>26</v>
      </c>
      <c r="K4" s="82" t="s">
        <v>47</v>
      </c>
      <c r="L4" s="82">
        <v>2</v>
      </c>
      <c r="M4" s="83">
        <f>SUM(C4*15,F4*7.5,G4*7.5,H4*7.5,I4*7.5,J4*7.5,K4*100,L4*20)</f>
        <v>4500</v>
      </c>
      <c r="N4" s="84"/>
      <c r="O4" s="84"/>
      <c r="P4" s="84"/>
    </row>
    <row r="5" spans="1:16" ht="12.75" customHeight="1">
      <c r="A5" s="223"/>
      <c r="B5" s="10" t="s">
        <v>20</v>
      </c>
      <c r="C5" s="80">
        <v>301</v>
      </c>
      <c r="D5" s="80"/>
      <c r="E5" s="80">
        <v>19</v>
      </c>
      <c r="F5" s="80">
        <v>68</v>
      </c>
      <c r="G5" s="80"/>
      <c r="H5" s="81">
        <v>44</v>
      </c>
      <c r="I5" s="81"/>
      <c r="J5" s="81">
        <v>61</v>
      </c>
      <c r="K5" s="82"/>
      <c r="L5" s="82">
        <v>1</v>
      </c>
      <c r="M5" s="83">
        <f>SUM(C5*15,F5*7.5,G5*7.5,H5*7.5,I5*7.5,J5*7.5,K5*100,L5*20)</f>
        <v>5832.5</v>
      </c>
      <c r="N5" s="85"/>
      <c r="O5" s="85"/>
      <c r="P5" s="84"/>
    </row>
    <row r="6" spans="1:16" ht="12.75" customHeight="1">
      <c r="A6" s="223"/>
      <c r="B6" s="10" t="s">
        <v>21</v>
      </c>
      <c r="C6" s="80">
        <v>242</v>
      </c>
      <c r="D6" s="80"/>
      <c r="E6" s="80">
        <v>2</v>
      </c>
      <c r="F6" s="80">
        <v>59</v>
      </c>
      <c r="G6" s="80"/>
      <c r="H6" s="81">
        <v>23</v>
      </c>
      <c r="I6" s="81"/>
      <c r="J6" s="81">
        <v>53</v>
      </c>
      <c r="K6" s="82"/>
      <c r="L6" s="82">
        <v>2</v>
      </c>
      <c r="M6" s="83">
        <f>SUM(C6*15,F6*7.5,G6*7.5,H6*7.5,I6*7.5,J6*7.5,K6*100,L6*20)</f>
        <v>4682.5</v>
      </c>
      <c r="N6" s="85"/>
      <c r="O6" s="85"/>
      <c r="P6" s="84"/>
    </row>
    <row r="7" spans="1:16" ht="12.75" customHeight="1">
      <c r="A7" s="223"/>
      <c r="B7" s="10" t="s">
        <v>22</v>
      </c>
      <c r="C7" s="80">
        <v>152</v>
      </c>
      <c r="D7" s="80"/>
      <c r="E7" s="80">
        <v>3</v>
      </c>
      <c r="F7" s="80">
        <v>59</v>
      </c>
      <c r="G7" s="80">
        <v>1</v>
      </c>
      <c r="H7" s="81">
        <v>13</v>
      </c>
      <c r="I7" s="81"/>
      <c r="J7" s="81">
        <v>26</v>
      </c>
      <c r="K7" s="82"/>
      <c r="L7" s="82"/>
      <c r="M7" s="83">
        <f>SUM(C7*15,F7*7.5,G7*7.5,H7*7.5,I7*7.5,J7*7.5,K7*100,L7*20)</f>
        <v>3022.5</v>
      </c>
      <c r="N7" s="85"/>
      <c r="O7" s="85"/>
      <c r="P7" s="84"/>
    </row>
    <row r="8" spans="1:16" ht="12.75" customHeight="1">
      <c r="A8" s="223"/>
      <c r="B8" s="10" t="s">
        <v>23</v>
      </c>
      <c r="C8" s="80">
        <v>56</v>
      </c>
      <c r="D8" s="80"/>
      <c r="E8" s="80">
        <v>1</v>
      </c>
      <c r="F8" s="80">
        <v>8</v>
      </c>
      <c r="G8" s="80">
        <v>3</v>
      </c>
      <c r="H8" s="81">
        <v>22</v>
      </c>
      <c r="I8" s="81"/>
      <c r="J8" s="81">
        <v>12</v>
      </c>
      <c r="K8" s="82"/>
      <c r="L8" s="82"/>
      <c r="M8" s="83">
        <f>SUM(C8*15,F8*7.5,G8*7.5,H8*7.5,I8*7.5,J8*7.5,K8*100,L8*20)</f>
        <v>1177.5</v>
      </c>
      <c r="N8" s="85">
        <v>9.5</v>
      </c>
      <c r="O8" s="85"/>
      <c r="P8" s="84"/>
    </row>
    <row r="9" spans="1:16" ht="12.75" customHeight="1">
      <c r="A9" s="223"/>
      <c r="B9" s="17" t="s">
        <v>24</v>
      </c>
      <c r="C9" s="86">
        <f>SUM(C4:C8)</f>
        <v>980</v>
      </c>
      <c r="D9" s="86">
        <v>154</v>
      </c>
      <c r="E9" s="86">
        <f aca="true" t="shared" si="0" ref="E9:J9">SUM(E4:E8)</f>
        <v>39</v>
      </c>
      <c r="F9" s="86">
        <f t="shared" si="0"/>
        <v>262</v>
      </c>
      <c r="G9" s="86">
        <f t="shared" si="0"/>
        <v>6</v>
      </c>
      <c r="H9" s="86">
        <f t="shared" si="0"/>
        <v>116</v>
      </c>
      <c r="I9" s="86">
        <f t="shared" si="0"/>
        <v>0</v>
      </c>
      <c r="J9" s="86">
        <f t="shared" si="0"/>
        <v>178</v>
      </c>
      <c r="K9" s="86">
        <v>2</v>
      </c>
      <c r="L9" s="86">
        <f>SUM(L4:L8)</f>
        <v>5</v>
      </c>
      <c r="M9" s="87">
        <f>SUM(M4:M8)</f>
        <v>19215</v>
      </c>
      <c r="N9" s="86">
        <f>SUM(N4:N8)</f>
        <v>9.5</v>
      </c>
      <c r="O9" s="86">
        <f>SUM(O4:O8)</f>
        <v>0</v>
      </c>
      <c r="P9" s="88">
        <f>SUM(M4:M8)-N9+O9</f>
        <v>19205.5</v>
      </c>
    </row>
    <row r="10" spans="1:16" ht="12.75" customHeight="1">
      <c r="A10" s="223">
        <v>42553</v>
      </c>
      <c r="B10" s="10" t="s">
        <v>19</v>
      </c>
      <c r="C10" s="80">
        <v>77</v>
      </c>
      <c r="D10" s="80"/>
      <c r="E10" s="80">
        <v>2</v>
      </c>
      <c r="F10" s="80">
        <v>12</v>
      </c>
      <c r="G10" s="80"/>
      <c r="H10" s="81">
        <v>12</v>
      </c>
      <c r="I10" s="81"/>
      <c r="J10" s="81">
        <v>1</v>
      </c>
      <c r="K10" s="82"/>
      <c r="L10" s="82"/>
      <c r="M10" s="83">
        <f>SUM(C10*15,F10*7.5,G10*7.5,H10*7.5,I10*7.5,J10*7.5,K10*100,L10*20)</f>
        <v>1342.5</v>
      </c>
      <c r="N10" s="84"/>
      <c r="O10" s="84"/>
      <c r="P10" s="84"/>
    </row>
    <row r="11" spans="1:16" ht="12.75" customHeight="1">
      <c r="A11" s="223"/>
      <c r="B11" s="10" t="s">
        <v>20</v>
      </c>
      <c r="C11" s="80">
        <v>108</v>
      </c>
      <c r="D11" s="80"/>
      <c r="E11" s="80">
        <v>12</v>
      </c>
      <c r="F11" s="80">
        <v>30</v>
      </c>
      <c r="G11" s="80"/>
      <c r="H11" s="81">
        <v>8</v>
      </c>
      <c r="I11" s="81"/>
      <c r="J11" s="81">
        <v>6</v>
      </c>
      <c r="K11" s="82"/>
      <c r="L11" s="82"/>
      <c r="M11" s="83">
        <f>SUM(C11*15,F11*7.5,G11*7.5,H11*7.5,I11*7.5,J11*7.5,K11*100,L11*20)</f>
        <v>1950</v>
      </c>
      <c r="N11" s="85"/>
      <c r="O11" s="85"/>
      <c r="P11" s="84"/>
    </row>
    <row r="12" spans="1:16" ht="12.75" customHeight="1">
      <c r="A12" s="223"/>
      <c r="B12" s="10" t="s">
        <v>21</v>
      </c>
      <c r="C12" s="80">
        <v>70</v>
      </c>
      <c r="D12" s="80"/>
      <c r="E12" s="80">
        <v>5</v>
      </c>
      <c r="F12" s="80">
        <v>20</v>
      </c>
      <c r="G12" s="80"/>
      <c r="H12" s="81">
        <v>13</v>
      </c>
      <c r="I12" s="81"/>
      <c r="J12" s="81">
        <v>8</v>
      </c>
      <c r="K12" s="82"/>
      <c r="L12" s="82"/>
      <c r="M12" s="83">
        <f>SUM(C12*15,F12*7.5,G12*7.5,H12*7.5,I12*7.5,J12*7.5,K12*100,L12*20)</f>
        <v>1357.5</v>
      </c>
      <c r="N12" s="85"/>
      <c r="O12" s="85"/>
      <c r="P12" s="84"/>
    </row>
    <row r="13" spans="1:16" ht="12.75" customHeight="1">
      <c r="A13" s="223"/>
      <c r="B13" s="10" t="s">
        <v>22</v>
      </c>
      <c r="C13" s="80">
        <v>88</v>
      </c>
      <c r="D13" s="80"/>
      <c r="E13" s="80">
        <v>1</v>
      </c>
      <c r="F13" s="80">
        <v>34</v>
      </c>
      <c r="G13" s="80"/>
      <c r="H13" s="81">
        <v>1</v>
      </c>
      <c r="I13" s="81"/>
      <c r="J13" s="81">
        <v>9</v>
      </c>
      <c r="K13" s="82"/>
      <c r="L13" s="82"/>
      <c r="M13" s="83">
        <f>SUM(C13*15,F13*7.5,G13*7.5,H13*7.5,I13*7.5,J13*7.5,K13*100,L13*20)</f>
        <v>1650</v>
      </c>
      <c r="N13" s="85"/>
      <c r="O13" s="85"/>
      <c r="P13" s="84"/>
    </row>
    <row r="14" spans="1:16" ht="12.75" customHeight="1">
      <c r="A14" s="223"/>
      <c r="B14" s="10" t="s">
        <v>23</v>
      </c>
      <c r="C14" s="80">
        <v>25</v>
      </c>
      <c r="D14" s="80"/>
      <c r="E14" s="80">
        <v>1</v>
      </c>
      <c r="F14" s="80">
        <v>8</v>
      </c>
      <c r="G14" s="80"/>
      <c r="H14" s="81">
        <v>7</v>
      </c>
      <c r="I14" s="81"/>
      <c r="J14" s="81">
        <v>7</v>
      </c>
      <c r="K14" s="82"/>
      <c r="L14" s="82"/>
      <c r="M14" s="83">
        <f>SUM(C14*15,F14*7.5,G14*7.5,H14*7.5,I14*7.5,J14*7.5,K14*100,L14*20)</f>
        <v>540</v>
      </c>
      <c r="N14" s="85"/>
      <c r="O14" s="85"/>
      <c r="P14" s="84"/>
    </row>
    <row r="15" spans="1:16" ht="12.75" customHeight="1">
      <c r="A15" s="223"/>
      <c r="B15" s="17" t="s">
        <v>24</v>
      </c>
      <c r="C15" s="86">
        <f>SUM(C10:C14)</f>
        <v>368</v>
      </c>
      <c r="D15" s="86">
        <v>43</v>
      </c>
      <c r="E15" s="86">
        <f aca="true" t="shared" si="1" ref="E15:O15">SUM(E10:E14)</f>
        <v>21</v>
      </c>
      <c r="F15" s="86">
        <f t="shared" si="1"/>
        <v>104</v>
      </c>
      <c r="G15" s="86">
        <f t="shared" si="1"/>
        <v>0</v>
      </c>
      <c r="H15" s="86">
        <f t="shared" si="1"/>
        <v>41</v>
      </c>
      <c r="I15" s="86">
        <f t="shared" si="1"/>
        <v>0</v>
      </c>
      <c r="J15" s="86">
        <f t="shared" si="1"/>
        <v>31</v>
      </c>
      <c r="K15" s="86">
        <f t="shared" si="1"/>
        <v>0</v>
      </c>
      <c r="L15" s="86">
        <f t="shared" si="1"/>
        <v>0</v>
      </c>
      <c r="M15" s="87">
        <f t="shared" si="1"/>
        <v>6840</v>
      </c>
      <c r="N15" s="86">
        <f t="shared" si="1"/>
        <v>0</v>
      </c>
      <c r="O15" s="86">
        <f t="shared" si="1"/>
        <v>0</v>
      </c>
      <c r="P15" s="88">
        <f>SUM(M10:M14)-N15+O15</f>
        <v>6840</v>
      </c>
    </row>
    <row r="16" spans="1:16" ht="12.75" customHeight="1">
      <c r="A16" s="224" t="s">
        <v>25</v>
      </c>
      <c r="B16" s="224">
        <v>920</v>
      </c>
      <c r="C16" s="37">
        <f aca="true" t="shared" si="2" ref="C16:J16">SUM(C9,C15)</f>
        <v>1348</v>
      </c>
      <c r="D16" s="37">
        <f t="shared" si="2"/>
        <v>197</v>
      </c>
      <c r="E16" s="37">
        <f t="shared" si="2"/>
        <v>60</v>
      </c>
      <c r="F16" s="37">
        <f t="shared" si="2"/>
        <v>366</v>
      </c>
      <c r="G16" s="37">
        <f t="shared" si="2"/>
        <v>6</v>
      </c>
      <c r="H16" s="37">
        <f t="shared" si="2"/>
        <v>157</v>
      </c>
      <c r="I16" s="37">
        <f t="shared" si="2"/>
        <v>0</v>
      </c>
      <c r="J16" s="37">
        <f t="shared" si="2"/>
        <v>209</v>
      </c>
      <c r="K16" s="89">
        <v>2</v>
      </c>
      <c r="L16" s="89">
        <f>SUM(L9,L15)</f>
        <v>5</v>
      </c>
      <c r="M16" s="37">
        <f>SUM(M9,M15)</f>
        <v>26055</v>
      </c>
      <c r="N16" s="37">
        <f>SUM(N9,N15)</f>
        <v>9.5</v>
      </c>
      <c r="O16" s="37">
        <f>SUM(O9,O15)</f>
        <v>0</v>
      </c>
      <c r="P16" s="37">
        <f>SUM(P9,P15)</f>
        <v>26045.5</v>
      </c>
    </row>
    <row r="17" spans="1:16" ht="12.75" customHeight="1">
      <c r="A17" s="223">
        <v>42188</v>
      </c>
      <c r="B17" s="10" t="s">
        <v>19</v>
      </c>
      <c r="C17" s="80">
        <v>89</v>
      </c>
      <c r="D17" s="80"/>
      <c r="E17" s="80">
        <v>3</v>
      </c>
      <c r="F17" s="80">
        <v>13</v>
      </c>
      <c r="G17" s="80"/>
      <c r="H17" s="81">
        <v>19</v>
      </c>
      <c r="I17" s="81"/>
      <c r="J17" s="81">
        <v>9</v>
      </c>
      <c r="K17" s="82"/>
      <c r="L17" s="82">
        <v>1</v>
      </c>
      <c r="M17" s="83">
        <f>SUM(C17*15,F17*7.5,G17*7.5,H17*7.5,I17*7.5,J17*7.5,K17*100,L17*20)</f>
        <v>1662.5</v>
      </c>
      <c r="N17" s="84"/>
      <c r="O17" s="84"/>
      <c r="P17" s="84"/>
    </row>
    <row r="18" spans="1:16" ht="12.75" customHeight="1">
      <c r="A18" s="223"/>
      <c r="B18" s="10" t="s">
        <v>20</v>
      </c>
      <c r="C18" s="80">
        <v>155</v>
      </c>
      <c r="D18" s="80"/>
      <c r="E18" s="80">
        <v>11</v>
      </c>
      <c r="F18" s="80">
        <v>33</v>
      </c>
      <c r="G18" s="80"/>
      <c r="H18" s="81">
        <v>31</v>
      </c>
      <c r="I18" s="81"/>
      <c r="J18" s="81">
        <v>19</v>
      </c>
      <c r="K18" s="82"/>
      <c r="L18" s="82"/>
      <c r="M18" s="83">
        <f>SUM(C18*15,F18*7.5,G18*7.5,H18*7.5,I18*7.5,J18*7.5,K18*100,L18*20)</f>
        <v>2947.5</v>
      </c>
      <c r="N18" s="85"/>
      <c r="O18" s="85"/>
      <c r="P18" s="84"/>
    </row>
    <row r="19" spans="1:16" ht="12.75" customHeight="1">
      <c r="A19" s="223"/>
      <c r="B19" s="10" t="s">
        <v>21</v>
      </c>
      <c r="C19" s="80">
        <v>127</v>
      </c>
      <c r="D19" s="80"/>
      <c r="E19" s="80">
        <v>4</v>
      </c>
      <c r="F19" s="80">
        <v>25</v>
      </c>
      <c r="G19" s="80"/>
      <c r="H19" s="81">
        <v>25</v>
      </c>
      <c r="I19" s="81"/>
      <c r="J19" s="81">
        <v>11</v>
      </c>
      <c r="K19" s="82"/>
      <c r="L19" s="82"/>
      <c r="M19" s="83">
        <f>SUM(C19*15,F19*7.5,G19*7.5,H19*7.5,I19*7.5,J19*7.5,K19*100,L19*20)</f>
        <v>2362.5</v>
      </c>
      <c r="N19" s="85"/>
      <c r="O19" s="85"/>
      <c r="P19" s="84"/>
    </row>
    <row r="20" spans="1:16" ht="12.75" customHeight="1">
      <c r="A20" s="223"/>
      <c r="B20" s="10" t="s">
        <v>22</v>
      </c>
      <c r="C20" s="80">
        <v>45</v>
      </c>
      <c r="D20" s="80"/>
      <c r="E20" s="80">
        <v>8</v>
      </c>
      <c r="F20" s="80">
        <v>26</v>
      </c>
      <c r="G20" s="80">
        <v>2</v>
      </c>
      <c r="H20" s="81">
        <v>4</v>
      </c>
      <c r="I20" s="81"/>
      <c r="J20" s="81">
        <v>4</v>
      </c>
      <c r="K20" s="82"/>
      <c r="L20" s="82"/>
      <c r="M20" s="83">
        <f>SUM(C20*15,F20*7.5,G20*7.5,H20*7.5,I20*7.5,J20*7.5,K20*100,L20*20)</f>
        <v>945</v>
      </c>
      <c r="N20" s="85"/>
      <c r="O20" s="85"/>
      <c r="P20" s="84"/>
    </row>
    <row r="21" spans="1:16" ht="12.75" customHeight="1">
      <c r="A21" s="223"/>
      <c r="B21" s="10" t="s">
        <v>23</v>
      </c>
      <c r="C21" s="80">
        <v>23</v>
      </c>
      <c r="D21" s="80"/>
      <c r="E21" s="80">
        <v>11</v>
      </c>
      <c r="F21" s="80">
        <v>4</v>
      </c>
      <c r="G21" s="80"/>
      <c r="H21" s="81">
        <v>4</v>
      </c>
      <c r="I21" s="81"/>
      <c r="J21" s="81">
        <v>1</v>
      </c>
      <c r="K21" s="82"/>
      <c r="L21" s="82"/>
      <c r="M21" s="83">
        <f>SUM(C21*15,F21*7.5,G21*7.5,H21*7.5,I21*7.5,J21*7.5,K21*100,L21*20)</f>
        <v>412.5</v>
      </c>
      <c r="N21" s="85"/>
      <c r="O21" s="85"/>
      <c r="P21" s="84"/>
    </row>
    <row r="22" spans="1:16" ht="12.75" customHeight="1">
      <c r="A22" s="223"/>
      <c r="B22" s="17" t="s">
        <v>24</v>
      </c>
      <c r="C22" s="86">
        <f>SUM(C17:C21)</f>
        <v>439</v>
      </c>
      <c r="D22" s="86">
        <v>66</v>
      </c>
      <c r="E22" s="86">
        <f aca="true" t="shared" si="3" ref="E22:O22">SUM(E17:E21)</f>
        <v>37</v>
      </c>
      <c r="F22" s="86">
        <f t="shared" si="3"/>
        <v>101</v>
      </c>
      <c r="G22" s="86">
        <f t="shared" si="3"/>
        <v>2</v>
      </c>
      <c r="H22" s="86">
        <f t="shared" si="3"/>
        <v>83</v>
      </c>
      <c r="I22" s="86">
        <f t="shared" si="3"/>
        <v>0</v>
      </c>
      <c r="J22" s="86">
        <f t="shared" si="3"/>
        <v>44</v>
      </c>
      <c r="K22" s="86">
        <f t="shared" si="3"/>
        <v>0</v>
      </c>
      <c r="L22" s="86">
        <f t="shared" si="3"/>
        <v>1</v>
      </c>
      <c r="M22" s="87">
        <f t="shared" si="3"/>
        <v>8330</v>
      </c>
      <c r="N22" s="86">
        <f t="shared" si="3"/>
        <v>0</v>
      </c>
      <c r="O22" s="86">
        <f t="shared" si="3"/>
        <v>0</v>
      </c>
      <c r="P22" s="88">
        <f>SUM(M17:M21)-N22+O22</f>
        <v>8330</v>
      </c>
    </row>
    <row r="23" spans="1:16" ht="12.75" customHeight="1">
      <c r="A23" s="223">
        <v>42189</v>
      </c>
      <c r="B23" s="10" t="s">
        <v>19</v>
      </c>
      <c r="C23" s="80">
        <v>52</v>
      </c>
      <c r="D23" s="80"/>
      <c r="E23" s="80">
        <v>43</v>
      </c>
      <c r="F23" s="80">
        <v>6</v>
      </c>
      <c r="G23" s="80"/>
      <c r="H23" s="81">
        <v>14</v>
      </c>
      <c r="I23" s="81">
        <v>1</v>
      </c>
      <c r="J23" s="81">
        <v>9</v>
      </c>
      <c r="K23" s="82"/>
      <c r="L23" s="82">
        <v>1</v>
      </c>
      <c r="M23" s="83">
        <f>SUM(C23*15,F23*7.5,G23*7.5,H23*7.5,I23*7.5,J23*7.5,K23*100,L23*20)</f>
        <v>1025</v>
      </c>
      <c r="N23" s="84"/>
      <c r="O23" s="84"/>
      <c r="P23" s="84"/>
    </row>
    <row r="24" spans="1:16" ht="12.75" customHeight="1">
      <c r="A24" s="223"/>
      <c r="B24" s="10" t="s">
        <v>20</v>
      </c>
      <c r="C24" s="80">
        <v>117</v>
      </c>
      <c r="D24" s="80"/>
      <c r="E24" s="80">
        <v>4</v>
      </c>
      <c r="F24" s="80">
        <v>68</v>
      </c>
      <c r="G24" s="80">
        <v>1</v>
      </c>
      <c r="H24" s="81">
        <v>7</v>
      </c>
      <c r="I24" s="81"/>
      <c r="J24" s="81">
        <v>14</v>
      </c>
      <c r="K24" s="82"/>
      <c r="L24" s="82"/>
      <c r="M24" s="83">
        <f>SUM(C24*15,F24*7.5,G24*7.5,H24*7.5,I24*7.5,J24*7.5,K24*100,L24*20)</f>
        <v>2430</v>
      </c>
      <c r="N24" s="85"/>
      <c r="O24" s="85"/>
      <c r="P24" s="84"/>
    </row>
    <row r="25" spans="1:16" ht="12.75" customHeight="1">
      <c r="A25" s="223"/>
      <c r="B25" s="10" t="s">
        <v>21</v>
      </c>
      <c r="C25" s="80">
        <v>118</v>
      </c>
      <c r="D25" s="80"/>
      <c r="E25" s="80">
        <v>3</v>
      </c>
      <c r="F25" s="80">
        <v>21</v>
      </c>
      <c r="G25" s="80">
        <v>1</v>
      </c>
      <c r="H25" s="81">
        <v>31</v>
      </c>
      <c r="I25" s="81"/>
      <c r="J25" s="81">
        <v>8</v>
      </c>
      <c r="K25" s="82"/>
      <c r="L25" s="82"/>
      <c r="M25" s="83">
        <f>SUM(C25*15,F25*7.5,G25*7.5,H25*7.5,I25*7.5,J25*7.5,K25*100,L25*20)</f>
        <v>2227.5</v>
      </c>
      <c r="N25" s="85"/>
      <c r="O25" s="85"/>
      <c r="P25" s="84"/>
    </row>
    <row r="26" spans="1:16" ht="12.75" customHeight="1">
      <c r="A26" s="223"/>
      <c r="B26" s="10" t="s">
        <v>22</v>
      </c>
      <c r="C26" s="80">
        <v>64</v>
      </c>
      <c r="D26" s="80"/>
      <c r="E26" s="80">
        <v>5</v>
      </c>
      <c r="F26" s="80">
        <v>17</v>
      </c>
      <c r="G26" s="80"/>
      <c r="H26" s="81">
        <v>11</v>
      </c>
      <c r="I26" s="81"/>
      <c r="J26" s="81">
        <v>11</v>
      </c>
      <c r="K26" s="82"/>
      <c r="L26" s="82"/>
      <c r="M26" s="83">
        <f>SUM(C26*15,F26*7.5,G26*7.5,H26*7.5,I26*7.5,J26*7.5,K26*100,L26*20)</f>
        <v>1252.5</v>
      </c>
      <c r="N26" s="85"/>
      <c r="O26" s="85"/>
      <c r="P26" s="84"/>
    </row>
    <row r="27" spans="1:16" ht="12.75" customHeight="1">
      <c r="A27" s="223"/>
      <c r="B27" s="10" t="s">
        <v>23</v>
      </c>
      <c r="C27" s="80">
        <v>16</v>
      </c>
      <c r="D27" s="80"/>
      <c r="E27" s="80">
        <v>41</v>
      </c>
      <c r="F27" s="80">
        <v>4</v>
      </c>
      <c r="G27" s="80"/>
      <c r="H27" s="81">
        <v>1</v>
      </c>
      <c r="I27" s="81"/>
      <c r="J27" s="81">
        <v>3</v>
      </c>
      <c r="K27" s="82"/>
      <c r="L27" s="82"/>
      <c r="M27" s="83">
        <f>SUM(C27*15,F27*7.5,G27*7.5,H27*7.5,I27*7.5,J27*7.5,K27*100,L27*20)</f>
        <v>300</v>
      </c>
      <c r="N27" s="85"/>
      <c r="O27" s="85"/>
      <c r="P27" s="84"/>
    </row>
    <row r="28" spans="1:16" ht="12.75" customHeight="1">
      <c r="A28" s="223"/>
      <c r="B28" s="17" t="s">
        <v>24</v>
      </c>
      <c r="C28" s="86">
        <f>SUM(C29:C33)</f>
        <v>476</v>
      </c>
      <c r="D28" s="86">
        <v>85</v>
      </c>
      <c r="E28" s="86">
        <f aca="true" t="shared" si="4" ref="E28:J28">SUM(E29:E33)</f>
        <v>245</v>
      </c>
      <c r="F28" s="86">
        <f t="shared" si="4"/>
        <v>173</v>
      </c>
      <c r="G28" s="86">
        <f t="shared" si="4"/>
        <v>3</v>
      </c>
      <c r="H28" s="86">
        <f t="shared" si="4"/>
        <v>78</v>
      </c>
      <c r="I28" s="86">
        <f t="shared" si="4"/>
        <v>2</v>
      </c>
      <c r="J28" s="86">
        <f t="shared" si="4"/>
        <v>63</v>
      </c>
      <c r="K28" s="86"/>
      <c r="L28" s="86">
        <f>SUM(L29:L33)</f>
        <v>1</v>
      </c>
      <c r="M28" s="87">
        <f>SUM(M23:M27)</f>
        <v>7235</v>
      </c>
      <c r="N28" s="86">
        <f>SUM(N23:N27)</f>
        <v>0</v>
      </c>
      <c r="O28" s="86">
        <f>SUM(O23:O27)</f>
        <v>0</v>
      </c>
      <c r="P28" s="88">
        <f>SUM(M23:M27)-N28+O28</f>
        <v>7235</v>
      </c>
    </row>
    <row r="29" spans="1:16" ht="12.75" customHeight="1">
      <c r="A29" s="223">
        <v>42190</v>
      </c>
      <c r="B29" s="10" t="s">
        <v>19</v>
      </c>
      <c r="C29" s="80">
        <v>113</v>
      </c>
      <c r="D29" s="80"/>
      <c r="E29" s="80">
        <v>47</v>
      </c>
      <c r="F29" s="80">
        <v>89</v>
      </c>
      <c r="G29" s="80"/>
      <c r="H29" s="81">
        <v>14</v>
      </c>
      <c r="I29" s="81"/>
      <c r="J29" s="81">
        <v>10</v>
      </c>
      <c r="K29" s="82"/>
      <c r="L29" s="82"/>
      <c r="M29" s="83">
        <f>SUM(C29*15,F29*7.5,G29*7.5,H29*7.5,I29*7.5,J29*7.5,K29*100,L29*20)</f>
        <v>2542.5</v>
      </c>
      <c r="N29" s="84"/>
      <c r="O29" s="84">
        <v>7.5</v>
      </c>
      <c r="P29" s="84"/>
    </row>
    <row r="30" spans="1:16" ht="12.75" customHeight="1">
      <c r="A30" s="223"/>
      <c r="B30" s="10" t="s">
        <v>20</v>
      </c>
      <c r="C30" s="80">
        <v>133</v>
      </c>
      <c r="D30" s="80"/>
      <c r="E30" s="80">
        <v>60</v>
      </c>
      <c r="F30" s="80">
        <v>26</v>
      </c>
      <c r="G30" s="80">
        <v>2</v>
      </c>
      <c r="H30" s="81">
        <v>30</v>
      </c>
      <c r="I30" s="81"/>
      <c r="J30" s="81">
        <v>16</v>
      </c>
      <c r="K30" s="82" t="s">
        <v>48</v>
      </c>
      <c r="L30" s="82">
        <v>1</v>
      </c>
      <c r="M30" s="83">
        <f>SUM(C30*15,F30*7.5,G30*7.5,H30*7.5,I30*7.5,J30*7.5,K30*100,L30*20)</f>
        <v>2670</v>
      </c>
      <c r="N30" s="85"/>
      <c r="O30" s="85"/>
      <c r="P30" s="84"/>
    </row>
    <row r="31" spans="1:16" ht="12.75" customHeight="1">
      <c r="A31" s="223"/>
      <c r="B31" s="10" t="s">
        <v>21</v>
      </c>
      <c r="C31" s="80">
        <v>113</v>
      </c>
      <c r="D31" s="80"/>
      <c r="E31" s="80">
        <v>131</v>
      </c>
      <c r="F31" s="80">
        <v>35</v>
      </c>
      <c r="G31" s="80"/>
      <c r="H31" s="81">
        <v>21</v>
      </c>
      <c r="I31" s="81"/>
      <c r="J31" s="81">
        <v>16</v>
      </c>
      <c r="K31" s="82"/>
      <c r="L31" s="82"/>
      <c r="M31" s="83">
        <f>SUM(C31*15,F31*7.5,G31*7.5,H31*7.5,I31*7.5,J31*7.5,K31*100,L31*20)</f>
        <v>2235</v>
      </c>
      <c r="N31" s="85"/>
      <c r="O31" s="85"/>
      <c r="P31" s="84"/>
    </row>
    <row r="32" spans="1:16" ht="12.75" customHeight="1">
      <c r="A32" s="223"/>
      <c r="B32" s="10" t="s">
        <v>22</v>
      </c>
      <c r="C32" s="80">
        <v>86</v>
      </c>
      <c r="D32" s="80"/>
      <c r="E32" s="80"/>
      <c r="F32" s="80">
        <v>21</v>
      </c>
      <c r="G32" s="80">
        <v>1</v>
      </c>
      <c r="H32" s="81">
        <v>4</v>
      </c>
      <c r="I32" s="81">
        <v>2</v>
      </c>
      <c r="J32" s="81">
        <v>11</v>
      </c>
      <c r="K32" s="82"/>
      <c r="L32" s="82"/>
      <c r="M32" s="83">
        <f>SUM(C32*15,F32*7.5,G32*7.5,H32*7.5,I32*7.5,J32*7.5,K32*100,L32*20)</f>
        <v>1582.5</v>
      </c>
      <c r="N32" s="85"/>
      <c r="O32" s="85"/>
      <c r="P32" s="84"/>
    </row>
    <row r="33" spans="1:16" ht="12.75" customHeight="1">
      <c r="A33" s="223"/>
      <c r="B33" s="10" t="s">
        <v>23</v>
      </c>
      <c r="C33" s="80">
        <v>31</v>
      </c>
      <c r="D33" s="80"/>
      <c r="E33" s="80">
        <v>7</v>
      </c>
      <c r="F33" s="80">
        <v>2</v>
      </c>
      <c r="G33" s="80"/>
      <c r="H33" s="81">
        <v>9</v>
      </c>
      <c r="I33" s="81"/>
      <c r="J33" s="81">
        <v>10</v>
      </c>
      <c r="K33" s="82"/>
      <c r="L33" s="82"/>
      <c r="M33" s="83">
        <f>SUM(C33*15,F33*7.5,G33*7.5,H33*7.5,I33*7.5,J33*7.5,K33*100,L33*20)</f>
        <v>622.5</v>
      </c>
      <c r="N33" s="85"/>
      <c r="O33" s="85"/>
      <c r="P33" s="84"/>
    </row>
    <row r="34" spans="1:16" ht="12.75" customHeight="1">
      <c r="A34" s="223"/>
      <c r="B34" s="17" t="s">
        <v>24</v>
      </c>
      <c r="C34" s="86">
        <f>SUM(C29:C33)</f>
        <v>476</v>
      </c>
      <c r="D34" s="86">
        <v>91</v>
      </c>
      <c r="E34" s="86">
        <f aca="true" t="shared" si="5" ref="E34:J34">SUM(E29:E33)</f>
        <v>245</v>
      </c>
      <c r="F34" s="86">
        <f t="shared" si="5"/>
        <v>173</v>
      </c>
      <c r="G34" s="86">
        <f t="shared" si="5"/>
        <v>3</v>
      </c>
      <c r="H34" s="86">
        <f t="shared" si="5"/>
        <v>78</v>
      </c>
      <c r="I34" s="86">
        <f t="shared" si="5"/>
        <v>2</v>
      </c>
      <c r="J34" s="86">
        <f t="shared" si="5"/>
        <v>63</v>
      </c>
      <c r="K34" s="86">
        <v>1</v>
      </c>
      <c r="L34" s="86">
        <f>SUM(L29:L33)</f>
        <v>1</v>
      </c>
      <c r="M34" s="87">
        <f>SUM(M29:M33)</f>
        <v>9652.5</v>
      </c>
      <c r="N34" s="86">
        <f>SUM(N29:N33)</f>
        <v>0</v>
      </c>
      <c r="O34" s="86">
        <f>SUM(O29:O33)</f>
        <v>7.5</v>
      </c>
      <c r="P34" s="88">
        <f>SUM(M29:M33)-N34+O34</f>
        <v>9660</v>
      </c>
    </row>
    <row r="35" spans="1:16" ht="12.75" customHeight="1">
      <c r="A35" s="235">
        <v>42191</v>
      </c>
      <c r="B35" s="10" t="s">
        <v>19</v>
      </c>
      <c r="C35" s="80">
        <v>76</v>
      </c>
      <c r="D35" s="80"/>
      <c r="E35" s="80">
        <v>3</v>
      </c>
      <c r="F35" s="80">
        <v>17</v>
      </c>
      <c r="G35" s="80">
        <v>1</v>
      </c>
      <c r="H35" s="81">
        <v>25</v>
      </c>
      <c r="I35" s="81"/>
      <c r="J35" s="81">
        <v>16</v>
      </c>
      <c r="K35" s="82"/>
      <c r="L35" s="82"/>
      <c r="M35" s="83">
        <f>SUM(C35*15,F35*7.5,G35*7.5,H35*7.5,I35*7.5,J35*7.5,K35*100,L35*20)</f>
        <v>1582.5</v>
      </c>
      <c r="N35" s="84"/>
      <c r="O35" s="84"/>
      <c r="P35" s="84"/>
    </row>
    <row r="36" spans="1:16" ht="12.75" customHeight="1">
      <c r="A36" s="235"/>
      <c r="B36" s="10" t="s">
        <v>20</v>
      </c>
      <c r="C36" s="80">
        <v>133</v>
      </c>
      <c r="D36" s="80"/>
      <c r="E36" s="80">
        <v>309</v>
      </c>
      <c r="F36" s="80">
        <v>144</v>
      </c>
      <c r="G36" s="80">
        <v>2</v>
      </c>
      <c r="H36" s="81">
        <v>37</v>
      </c>
      <c r="I36" s="81"/>
      <c r="J36" s="81">
        <v>36</v>
      </c>
      <c r="K36" s="82" t="s">
        <v>48</v>
      </c>
      <c r="L36" s="82"/>
      <c r="M36" s="83">
        <f>SUM(C36*15,F36*7.5,G36*7.5,H36*7.5,I36*7.5,J36*7.5,K36*100,L36*20)</f>
        <v>3737.5</v>
      </c>
      <c r="N36" s="85"/>
      <c r="O36" s="85"/>
      <c r="P36" s="84"/>
    </row>
    <row r="37" spans="1:16" ht="12.75" customHeight="1">
      <c r="A37" s="235"/>
      <c r="B37" s="10" t="s">
        <v>21</v>
      </c>
      <c r="C37" s="80">
        <v>99</v>
      </c>
      <c r="D37" s="80"/>
      <c r="E37" s="80">
        <v>61</v>
      </c>
      <c r="F37" s="80">
        <v>56</v>
      </c>
      <c r="G37" s="80"/>
      <c r="H37" s="81">
        <v>25</v>
      </c>
      <c r="I37" s="81"/>
      <c r="J37" s="81">
        <v>25</v>
      </c>
      <c r="K37" s="82"/>
      <c r="L37" s="82"/>
      <c r="M37" s="83">
        <f>SUM(C37*15,F37*7.5,G37*7.5,H37*7.5,I37*7.5,J37*7.5,K37*100,L37*20)</f>
        <v>2280</v>
      </c>
      <c r="N37" s="85"/>
      <c r="O37" s="85"/>
      <c r="P37" s="84"/>
    </row>
    <row r="38" spans="1:16" ht="12.75" customHeight="1">
      <c r="A38" s="235"/>
      <c r="B38" s="10" t="s">
        <v>22</v>
      </c>
      <c r="C38" s="80">
        <v>105</v>
      </c>
      <c r="D38" s="80"/>
      <c r="E38" s="80">
        <v>3</v>
      </c>
      <c r="F38" s="80">
        <v>34</v>
      </c>
      <c r="G38" s="80"/>
      <c r="H38" s="81">
        <v>19</v>
      </c>
      <c r="I38" s="81"/>
      <c r="J38" s="81">
        <v>23</v>
      </c>
      <c r="K38" s="82"/>
      <c r="L38" s="82"/>
      <c r="M38" s="83">
        <f>SUM(C38*15,F38*7.5,G38*7.5,H38*7.5,I38*7.5,J38*7.5,K38*100,L38*20)</f>
        <v>2145</v>
      </c>
      <c r="N38" s="85"/>
      <c r="O38" s="85"/>
      <c r="P38" s="84"/>
    </row>
    <row r="39" spans="1:16" ht="12.75" customHeight="1">
      <c r="A39" s="235"/>
      <c r="B39" s="10" t="s">
        <v>23</v>
      </c>
      <c r="C39" s="80">
        <v>36</v>
      </c>
      <c r="D39" s="80"/>
      <c r="E39" s="80">
        <v>1</v>
      </c>
      <c r="F39" s="80">
        <v>2</v>
      </c>
      <c r="G39" s="80"/>
      <c r="H39" s="81">
        <v>12</v>
      </c>
      <c r="I39" s="81"/>
      <c r="J39" s="81">
        <v>6</v>
      </c>
      <c r="K39" s="82"/>
      <c r="L39" s="82"/>
      <c r="M39" s="83">
        <f>SUM(C39*15,F39*7.5,G39*7.5,H39*7.5,I39*7.5,J39*7.5,K39*100,L39*20)</f>
        <v>690</v>
      </c>
      <c r="N39" s="85"/>
      <c r="O39" s="85"/>
      <c r="P39" s="84"/>
    </row>
    <row r="40" spans="1:16" ht="12.75" customHeight="1">
      <c r="A40" s="235"/>
      <c r="B40" s="17" t="s">
        <v>24</v>
      </c>
      <c r="C40" s="86">
        <f>SUM(C35:C39)</f>
        <v>449</v>
      </c>
      <c r="D40" s="86">
        <v>143</v>
      </c>
      <c r="E40" s="86">
        <f aca="true" t="shared" si="6" ref="E40:J40">SUM(E35:E39)</f>
        <v>377</v>
      </c>
      <c r="F40" s="86">
        <f t="shared" si="6"/>
        <v>253</v>
      </c>
      <c r="G40" s="86">
        <f t="shared" si="6"/>
        <v>3</v>
      </c>
      <c r="H40" s="86">
        <f t="shared" si="6"/>
        <v>118</v>
      </c>
      <c r="I40" s="86">
        <f t="shared" si="6"/>
        <v>0</v>
      </c>
      <c r="J40" s="86">
        <f t="shared" si="6"/>
        <v>106</v>
      </c>
      <c r="K40" s="86">
        <v>1</v>
      </c>
      <c r="L40" s="86">
        <f>SUM(L35:L39)</f>
        <v>0</v>
      </c>
      <c r="M40" s="87">
        <f>SUM(M35:M39)</f>
        <v>10435</v>
      </c>
      <c r="N40" s="86">
        <f>SUM(N35:N39)</f>
        <v>0</v>
      </c>
      <c r="O40" s="86">
        <f>SUM(O35:O39)</f>
        <v>0</v>
      </c>
      <c r="P40" s="88">
        <f>SUM(M35:M39)-N40+O40</f>
        <v>10435</v>
      </c>
    </row>
    <row r="41" spans="1:16" ht="12.75" customHeight="1">
      <c r="A41" s="223">
        <v>42192</v>
      </c>
      <c r="B41" s="10" t="s">
        <v>19</v>
      </c>
      <c r="C41" s="80">
        <v>186</v>
      </c>
      <c r="D41" s="80"/>
      <c r="E41" s="80">
        <v>38</v>
      </c>
      <c r="F41" s="80">
        <v>78</v>
      </c>
      <c r="G41" s="80">
        <v>4</v>
      </c>
      <c r="H41" s="81">
        <v>40</v>
      </c>
      <c r="I41" s="81"/>
      <c r="J41" s="81">
        <v>43</v>
      </c>
      <c r="K41" s="82" t="s">
        <v>48</v>
      </c>
      <c r="L41" s="82"/>
      <c r="M41" s="83">
        <f>SUM(C41*15,F41*7.5,G41*7.5,H41*7.5,I41*7.5,J41*7.5,K41*100,L41*20)</f>
        <v>4127.5</v>
      </c>
      <c r="N41" s="84"/>
      <c r="O41" s="84"/>
      <c r="P41" s="84"/>
    </row>
    <row r="42" spans="1:16" ht="12.75" customHeight="1">
      <c r="A42" s="223"/>
      <c r="B42" s="10" t="s">
        <v>20</v>
      </c>
      <c r="C42" s="80">
        <v>47</v>
      </c>
      <c r="D42" s="80"/>
      <c r="E42" s="80">
        <v>56</v>
      </c>
      <c r="F42" s="80">
        <v>21</v>
      </c>
      <c r="G42" s="80"/>
      <c r="H42" s="81">
        <v>13</v>
      </c>
      <c r="I42" s="81"/>
      <c r="J42" s="81">
        <v>9</v>
      </c>
      <c r="K42" s="82"/>
      <c r="L42" s="82"/>
      <c r="M42" s="83">
        <f>SUM(C42*15,F42*7.5,G42*7.5,H42*7.5,I42*7.5,J42*7.5,K42*100,L42*20)</f>
        <v>1027.5</v>
      </c>
      <c r="N42" s="85">
        <v>5</v>
      </c>
      <c r="O42" s="85"/>
      <c r="P42" s="84"/>
    </row>
    <row r="43" spans="1:16" ht="12.75" customHeight="1">
      <c r="A43" s="223"/>
      <c r="B43" s="10" t="s">
        <v>21</v>
      </c>
      <c r="C43" s="80">
        <v>170</v>
      </c>
      <c r="D43" s="80"/>
      <c r="E43" s="80">
        <v>57</v>
      </c>
      <c r="F43" s="80">
        <v>52</v>
      </c>
      <c r="G43" s="80"/>
      <c r="H43" s="81">
        <v>34</v>
      </c>
      <c r="I43" s="81"/>
      <c r="J43" s="81">
        <v>25</v>
      </c>
      <c r="K43" s="82"/>
      <c r="L43" s="82"/>
      <c r="M43" s="83">
        <f>SUM(C43*15,F43*7.5,G43*7.5,H43*7.5,I43*7.5,J43*7.5,K43*100,L43*20)</f>
        <v>3382.5</v>
      </c>
      <c r="N43" s="85"/>
      <c r="O43" s="85"/>
      <c r="P43" s="84"/>
    </row>
    <row r="44" spans="1:16" ht="12.75" customHeight="1">
      <c r="A44" s="223"/>
      <c r="B44" s="10" t="s">
        <v>22</v>
      </c>
      <c r="C44" s="80">
        <v>79</v>
      </c>
      <c r="D44" s="80"/>
      <c r="E44" s="80">
        <v>11</v>
      </c>
      <c r="F44" s="80">
        <v>26</v>
      </c>
      <c r="G44" s="80"/>
      <c r="H44" s="81">
        <v>23</v>
      </c>
      <c r="I44" s="81"/>
      <c r="J44" s="81">
        <v>14</v>
      </c>
      <c r="K44" s="82"/>
      <c r="L44" s="82"/>
      <c r="M44" s="83">
        <f>SUM(C44*15,F44*7.5,G44*7.5,H44*7.5,I44*7.5,J44*7.5,K44*100,L44*20)</f>
        <v>1657.5</v>
      </c>
      <c r="N44" s="85"/>
      <c r="O44" s="85"/>
      <c r="P44" s="84"/>
    </row>
    <row r="45" spans="1:16" ht="12.75" customHeight="1">
      <c r="A45" s="223"/>
      <c r="B45" s="10" t="s">
        <v>23</v>
      </c>
      <c r="C45" s="80">
        <v>33</v>
      </c>
      <c r="D45" s="80"/>
      <c r="E45" s="80">
        <v>8</v>
      </c>
      <c r="F45" s="80">
        <v>6</v>
      </c>
      <c r="G45" s="80"/>
      <c r="H45" s="81">
        <v>2</v>
      </c>
      <c r="I45" s="81"/>
      <c r="J45" s="81">
        <v>3</v>
      </c>
      <c r="K45" s="82"/>
      <c r="L45" s="82"/>
      <c r="M45" s="83">
        <f>SUM(C45*15,F45*7.5,G45*7.5,H45*7.5,I45*7.5,J45*7.5,K45*100,L45*20)</f>
        <v>577.5</v>
      </c>
      <c r="N45" s="85"/>
      <c r="O45" s="85"/>
      <c r="P45" s="84"/>
    </row>
    <row r="46" spans="1:16" ht="12.75" customHeight="1">
      <c r="A46" s="223"/>
      <c r="B46" s="17" t="s">
        <v>24</v>
      </c>
      <c r="C46" s="86">
        <f>SUM(C41:C45)</f>
        <v>515</v>
      </c>
      <c r="D46" s="86">
        <v>110</v>
      </c>
      <c r="E46" s="86">
        <f aca="true" t="shared" si="7" ref="E46:J46">SUM(E41:E45)</f>
        <v>170</v>
      </c>
      <c r="F46" s="86">
        <f t="shared" si="7"/>
        <v>183</v>
      </c>
      <c r="G46" s="86">
        <f t="shared" si="7"/>
        <v>4</v>
      </c>
      <c r="H46" s="86">
        <f t="shared" si="7"/>
        <v>112</v>
      </c>
      <c r="I46" s="86">
        <f t="shared" si="7"/>
        <v>0</v>
      </c>
      <c r="J46" s="86">
        <f t="shared" si="7"/>
        <v>94</v>
      </c>
      <c r="K46" s="86">
        <v>1</v>
      </c>
      <c r="L46" s="86">
        <f>SUM(L41:L45)</f>
        <v>0</v>
      </c>
      <c r="M46" s="87">
        <f>SUM(M41:M45)</f>
        <v>10772.5</v>
      </c>
      <c r="N46" s="86">
        <f>SUM(N41:N45)</f>
        <v>5</v>
      </c>
      <c r="O46" s="86">
        <f>SUM(O41:O45)</f>
        <v>0</v>
      </c>
      <c r="P46" s="88">
        <f>SUM(M41:M45)-N46+O46</f>
        <v>10767.5</v>
      </c>
    </row>
    <row r="47" spans="1:16" ht="12.75" customHeight="1">
      <c r="A47" s="223">
        <v>42193</v>
      </c>
      <c r="B47" s="10" t="s">
        <v>19</v>
      </c>
      <c r="C47" s="80">
        <v>290</v>
      </c>
      <c r="D47" s="80"/>
      <c r="E47" s="80">
        <v>19</v>
      </c>
      <c r="F47" s="80">
        <v>69</v>
      </c>
      <c r="G47" s="80">
        <v>4</v>
      </c>
      <c r="H47" s="81">
        <v>54</v>
      </c>
      <c r="I47" s="81"/>
      <c r="J47" s="81">
        <v>51</v>
      </c>
      <c r="K47" s="82"/>
      <c r="L47" s="82"/>
      <c r="M47" s="83">
        <f>SUM(C47*15,F47*7.5,G47*7.5,H47*7.5,I47*7.5,J47*7.5,K47*100,L47*20)</f>
        <v>5685</v>
      </c>
      <c r="N47" s="84"/>
      <c r="O47" s="84"/>
      <c r="P47" s="84"/>
    </row>
    <row r="48" spans="1:16" ht="12.75" customHeight="1">
      <c r="A48" s="223"/>
      <c r="B48" s="10" t="s">
        <v>20</v>
      </c>
      <c r="C48" s="80">
        <v>300</v>
      </c>
      <c r="D48" s="80"/>
      <c r="E48" s="80">
        <v>137</v>
      </c>
      <c r="F48" s="80">
        <v>74</v>
      </c>
      <c r="G48" s="80">
        <v>3</v>
      </c>
      <c r="H48" s="81">
        <v>65</v>
      </c>
      <c r="I48" s="81"/>
      <c r="J48" s="81">
        <v>46</v>
      </c>
      <c r="K48" s="82" t="s">
        <v>49</v>
      </c>
      <c r="L48" s="82">
        <v>3</v>
      </c>
      <c r="M48" s="83">
        <f>SUM(C48*15,F48*7.5,G48*7.5,H48*7.5,I48*7.5,J48*7.5,K48*100,L48*20)</f>
        <v>6270</v>
      </c>
      <c r="N48" s="85"/>
      <c r="O48" s="85">
        <v>7.5</v>
      </c>
      <c r="P48" s="84"/>
    </row>
    <row r="49" spans="1:16" ht="12.75" customHeight="1">
      <c r="A49" s="223"/>
      <c r="B49" s="10" t="s">
        <v>21</v>
      </c>
      <c r="C49" s="80">
        <v>401</v>
      </c>
      <c r="D49" s="80"/>
      <c r="E49" s="80">
        <v>23</v>
      </c>
      <c r="F49" s="80">
        <v>75</v>
      </c>
      <c r="G49" s="80">
        <v>2</v>
      </c>
      <c r="H49" s="81">
        <v>72</v>
      </c>
      <c r="I49" s="81"/>
      <c r="J49" s="81">
        <v>80</v>
      </c>
      <c r="K49" s="82" t="s">
        <v>49</v>
      </c>
      <c r="L49" s="82">
        <v>5</v>
      </c>
      <c r="M49" s="83">
        <f>SUM(C49*15,F49*7.5,G49*7.5,H49*7.5,I49*7.5,J49*7.5,K49*100,L49*20)</f>
        <v>8132.5</v>
      </c>
      <c r="N49" s="85"/>
      <c r="O49" s="85"/>
      <c r="P49" s="84"/>
    </row>
    <row r="50" spans="1:16" ht="12.75" customHeight="1">
      <c r="A50" s="223"/>
      <c r="B50" s="10" t="s">
        <v>22</v>
      </c>
      <c r="C50" s="80">
        <v>163</v>
      </c>
      <c r="D50" s="80"/>
      <c r="E50" s="80">
        <v>8</v>
      </c>
      <c r="F50" s="80">
        <v>59</v>
      </c>
      <c r="G50" s="80"/>
      <c r="H50" s="81">
        <v>23</v>
      </c>
      <c r="I50" s="81"/>
      <c r="J50" s="81">
        <v>30</v>
      </c>
      <c r="K50" s="82"/>
      <c r="L50" s="82"/>
      <c r="M50" s="83">
        <f>SUM(C50*15,F50*7.5,G50*7.5,H50*7.5,I50*7.5,J50*7.5,K50*100,L50*20)</f>
        <v>3285</v>
      </c>
      <c r="N50" s="85"/>
      <c r="O50" s="85"/>
      <c r="P50" s="84"/>
    </row>
    <row r="51" spans="1:16" ht="12.75" customHeight="1">
      <c r="A51" s="223"/>
      <c r="B51" s="10" t="s">
        <v>23</v>
      </c>
      <c r="C51" s="80">
        <v>54</v>
      </c>
      <c r="D51" s="80"/>
      <c r="E51" s="80">
        <v>4</v>
      </c>
      <c r="F51" s="80">
        <v>12</v>
      </c>
      <c r="G51" s="80">
        <v>2</v>
      </c>
      <c r="H51" s="81">
        <v>12</v>
      </c>
      <c r="I51" s="81"/>
      <c r="J51" s="81">
        <v>13</v>
      </c>
      <c r="K51" s="82"/>
      <c r="L51" s="82"/>
      <c r="M51" s="83">
        <f>SUM(C51*15,F51*7.5,G51*7.5,H51*7.5,I51*7.5,J51*7.5,K51*100,L51*20)</f>
        <v>1102.5</v>
      </c>
      <c r="N51" s="85"/>
      <c r="O51" s="85"/>
      <c r="P51" s="84"/>
    </row>
    <row r="52" spans="1:16" ht="12.75" customHeight="1">
      <c r="A52" s="223"/>
      <c r="B52" s="17" t="s">
        <v>24</v>
      </c>
      <c r="C52" s="86">
        <f>SUM(C47:C51)</f>
        <v>1208</v>
      </c>
      <c r="D52" s="86">
        <v>135</v>
      </c>
      <c r="E52" s="86">
        <f>SUM(E47:E51)</f>
        <v>191</v>
      </c>
      <c r="F52" s="86">
        <f>SUM(F47:F51)</f>
        <v>289</v>
      </c>
      <c r="G52" s="86">
        <f>SUM(G47:G51)</f>
        <v>11</v>
      </c>
      <c r="H52" s="86">
        <f>SUM(H47:H51)</f>
        <v>226</v>
      </c>
      <c r="I52" s="86">
        <f>SUM(I47:I51)</f>
        <v>0</v>
      </c>
      <c r="J52" s="86"/>
      <c r="K52" s="86" t="s">
        <v>50</v>
      </c>
      <c r="L52" s="86">
        <f>SUM(L47:L51)</f>
        <v>8</v>
      </c>
      <c r="M52" s="87">
        <f>SUM(M47:M51)</f>
        <v>24475</v>
      </c>
      <c r="N52" s="86">
        <f>SUM(N47:N51)</f>
        <v>0</v>
      </c>
      <c r="O52" s="86">
        <f>SUM(O47:O51)</f>
        <v>7.5</v>
      </c>
      <c r="P52" s="88">
        <f>SUM(M47:M51)-N52+O52</f>
        <v>24482.5</v>
      </c>
    </row>
    <row r="53" spans="1:16" ht="12.75" customHeight="1">
      <c r="A53" s="223">
        <v>42194</v>
      </c>
      <c r="B53" s="10" t="s">
        <v>19</v>
      </c>
      <c r="C53" s="80">
        <v>373</v>
      </c>
      <c r="D53" s="80"/>
      <c r="E53" s="80">
        <v>29</v>
      </c>
      <c r="F53" s="80">
        <v>92</v>
      </c>
      <c r="G53" s="80"/>
      <c r="H53" s="81">
        <v>61</v>
      </c>
      <c r="I53" s="81"/>
      <c r="J53" s="81">
        <v>50</v>
      </c>
      <c r="K53" s="82"/>
      <c r="L53" s="82"/>
      <c r="M53" s="83">
        <f>SUM(C53*15,F53*7.5,G53*7.5,H53*7.5,I53*7.5,J53*7.5,K53*100,L53*20)</f>
        <v>7117.5</v>
      </c>
      <c r="N53" s="84"/>
      <c r="O53" s="84"/>
      <c r="P53" s="84"/>
    </row>
    <row r="54" spans="1:16" ht="12.75" customHeight="1">
      <c r="A54" s="223"/>
      <c r="B54" s="10" t="s">
        <v>20</v>
      </c>
      <c r="C54" s="80">
        <v>398</v>
      </c>
      <c r="D54" s="80"/>
      <c r="E54" s="80">
        <v>27</v>
      </c>
      <c r="F54" s="80">
        <v>107</v>
      </c>
      <c r="G54" s="80"/>
      <c r="H54" s="81">
        <v>67</v>
      </c>
      <c r="I54" s="81"/>
      <c r="J54" s="81">
        <v>74</v>
      </c>
      <c r="K54" s="82"/>
      <c r="L54" s="82"/>
      <c r="M54" s="83">
        <f>SUM(C54*15,F54*7.5,G54*7.5,H54*7.5,I54*7.5,J54*7.5,K54*100,L54*20)</f>
        <v>7830</v>
      </c>
      <c r="N54" s="85"/>
      <c r="O54" s="85"/>
      <c r="P54" s="84"/>
    </row>
    <row r="55" spans="1:16" ht="12.75" customHeight="1">
      <c r="A55" s="223"/>
      <c r="B55" s="10" t="s">
        <v>21</v>
      </c>
      <c r="C55" s="80">
        <v>360</v>
      </c>
      <c r="D55" s="80"/>
      <c r="E55" s="80">
        <v>6</v>
      </c>
      <c r="F55" s="80">
        <v>47</v>
      </c>
      <c r="G55" s="80">
        <v>12</v>
      </c>
      <c r="H55" s="81">
        <v>82</v>
      </c>
      <c r="I55" s="81"/>
      <c r="J55" s="81">
        <v>120</v>
      </c>
      <c r="K55" s="82"/>
      <c r="L55" s="82"/>
      <c r="M55" s="83">
        <f>SUM(C55*15,F55*7.5,G55*7.5,H55*7.5,I55*7.5,J55*7.5,K55*100,L55*20)</f>
        <v>7357.5</v>
      </c>
      <c r="N55" s="85"/>
      <c r="O55" s="85"/>
      <c r="P55" s="84"/>
    </row>
    <row r="56" spans="1:16" ht="12.75" customHeight="1">
      <c r="A56" s="223"/>
      <c r="B56" s="10" t="s">
        <v>22</v>
      </c>
      <c r="C56" s="80">
        <v>267</v>
      </c>
      <c r="D56" s="80"/>
      <c r="E56" s="80">
        <v>8</v>
      </c>
      <c r="F56" s="80">
        <v>81</v>
      </c>
      <c r="G56" s="80">
        <v>6</v>
      </c>
      <c r="H56" s="81">
        <v>44</v>
      </c>
      <c r="I56" s="81"/>
      <c r="J56" s="81">
        <v>63</v>
      </c>
      <c r="K56" s="82"/>
      <c r="L56" s="82"/>
      <c r="M56" s="83">
        <f>SUM(C56*15,F56*7.5,G56*7.5,H56*7.5,I56*7.5,J56*7.5,K56*100,L56*20)</f>
        <v>5460</v>
      </c>
      <c r="N56" s="85"/>
      <c r="O56" s="85"/>
      <c r="P56" s="84"/>
    </row>
    <row r="57" spans="1:16" ht="12.75" customHeight="1">
      <c r="A57" s="223"/>
      <c r="B57" s="10" t="s">
        <v>23</v>
      </c>
      <c r="C57" s="80">
        <v>67</v>
      </c>
      <c r="D57" s="80"/>
      <c r="E57" s="80">
        <v>2</v>
      </c>
      <c r="F57" s="80">
        <v>19</v>
      </c>
      <c r="G57" s="80"/>
      <c r="H57" s="81">
        <v>15</v>
      </c>
      <c r="I57" s="81"/>
      <c r="J57" s="81">
        <v>23</v>
      </c>
      <c r="K57" s="82"/>
      <c r="L57" s="82"/>
      <c r="M57" s="83">
        <f>SUM(C57*15,F57*7.5,G57*7.5,H57*7.5,I57*7.5,J57*7.5,K57*100,L57*20)</f>
        <v>1432.5</v>
      </c>
      <c r="N57" s="85"/>
      <c r="O57" s="85"/>
      <c r="P57" s="84"/>
    </row>
    <row r="58" spans="1:16" ht="12.75" customHeight="1">
      <c r="A58" s="223"/>
      <c r="B58" s="17" t="s">
        <v>24</v>
      </c>
      <c r="C58" s="86">
        <f>SUM(C53:C57)</f>
        <v>1465</v>
      </c>
      <c r="D58" s="86">
        <v>216</v>
      </c>
      <c r="E58" s="86">
        <f aca="true" t="shared" si="8" ref="E58:O58">SUM(E53:E57)</f>
        <v>72</v>
      </c>
      <c r="F58" s="86">
        <f t="shared" si="8"/>
        <v>346</v>
      </c>
      <c r="G58" s="86">
        <f t="shared" si="8"/>
        <v>18</v>
      </c>
      <c r="H58" s="86">
        <f t="shared" si="8"/>
        <v>269</v>
      </c>
      <c r="I58" s="86">
        <f t="shared" si="8"/>
        <v>0</v>
      </c>
      <c r="J58" s="86">
        <f t="shared" si="8"/>
        <v>330</v>
      </c>
      <c r="K58" s="86">
        <f t="shared" si="8"/>
        <v>0</v>
      </c>
      <c r="L58" s="86">
        <f t="shared" si="8"/>
        <v>0</v>
      </c>
      <c r="M58" s="87">
        <f t="shared" si="8"/>
        <v>29197.5</v>
      </c>
      <c r="N58" s="86">
        <f t="shared" si="8"/>
        <v>0</v>
      </c>
      <c r="O58" s="86">
        <f t="shared" si="8"/>
        <v>0</v>
      </c>
      <c r="P58" s="88">
        <f>SUM(M53:M57)-N58+O58</f>
        <v>29197.5</v>
      </c>
    </row>
    <row r="59" spans="1:16" ht="12.75" customHeight="1">
      <c r="A59" s="224" t="s">
        <v>25</v>
      </c>
      <c r="B59" s="224"/>
      <c r="C59" s="37">
        <f aca="true" t="shared" si="9" ref="C59:P59">SUM(C22,C28,C34,C40,C46,C52,C58)</f>
        <v>5028</v>
      </c>
      <c r="D59" s="37">
        <f t="shared" si="9"/>
        <v>846</v>
      </c>
      <c r="E59" s="37">
        <f t="shared" si="9"/>
        <v>1337</v>
      </c>
      <c r="F59" s="37">
        <f t="shared" si="9"/>
        <v>1518</v>
      </c>
      <c r="G59" s="37">
        <f t="shared" si="9"/>
        <v>44</v>
      </c>
      <c r="H59" s="37">
        <f t="shared" si="9"/>
        <v>964</v>
      </c>
      <c r="I59" s="37">
        <f t="shared" si="9"/>
        <v>4</v>
      </c>
      <c r="J59" s="37">
        <f t="shared" si="9"/>
        <v>700</v>
      </c>
      <c r="K59" s="89">
        <f t="shared" si="9"/>
        <v>3</v>
      </c>
      <c r="L59" s="89">
        <f t="shared" si="9"/>
        <v>11</v>
      </c>
      <c r="M59" s="37">
        <f t="shared" si="9"/>
        <v>100097.5</v>
      </c>
      <c r="N59" s="37">
        <f t="shared" si="9"/>
        <v>5</v>
      </c>
      <c r="O59" s="37">
        <f t="shared" si="9"/>
        <v>15</v>
      </c>
      <c r="P59" s="37">
        <f t="shared" si="9"/>
        <v>100107.5</v>
      </c>
    </row>
    <row r="60" spans="1:16" ht="12.75" customHeight="1">
      <c r="A60" s="223">
        <v>42195</v>
      </c>
      <c r="B60" s="10" t="s">
        <v>19</v>
      </c>
      <c r="C60" s="80">
        <v>230</v>
      </c>
      <c r="D60" s="80"/>
      <c r="E60" s="80">
        <v>25</v>
      </c>
      <c r="F60" s="80">
        <v>46</v>
      </c>
      <c r="G60" s="80">
        <v>1</v>
      </c>
      <c r="H60" s="81">
        <v>65</v>
      </c>
      <c r="I60" s="81"/>
      <c r="J60" s="81">
        <v>37</v>
      </c>
      <c r="K60" s="82"/>
      <c r="L60" s="82"/>
      <c r="M60" s="83">
        <f>SUM(C60*15,F60*7.5,G60*7.5,H60*7.5,I60*7.5,J60*7.5,K60*100,L60*20)</f>
        <v>4567.5</v>
      </c>
      <c r="N60" s="84"/>
      <c r="O60" s="84"/>
      <c r="P60" s="84"/>
    </row>
    <row r="61" spans="1:16" ht="12.75" customHeight="1">
      <c r="A61" s="223"/>
      <c r="B61" s="10" t="s">
        <v>20</v>
      </c>
      <c r="C61" s="80"/>
      <c r="D61" s="80"/>
      <c r="E61" s="80"/>
      <c r="F61" s="80"/>
      <c r="G61" s="80"/>
      <c r="H61" s="81"/>
      <c r="I61" s="81"/>
      <c r="J61" s="81"/>
      <c r="K61" s="82"/>
      <c r="L61" s="82"/>
      <c r="M61" s="83">
        <f>SUM(C61*15,F61*7.5,G61*7.5,H61*7.5,I61*7.5,J61*7.5,K61*100,L61*20)</f>
        <v>0</v>
      </c>
      <c r="N61" s="85"/>
      <c r="O61" s="85"/>
      <c r="P61" s="84"/>
    </row>
    <row r="62" spans="1:16" ht="12.75" customHeight="1">
      <c r="A62" s="223"/>
      <c r="B62" s="10" t="s">
        <v>21</v>
      </c>
      <c r="C62" s="80">
        <v>185</v>
      </c>
      <c r="D62" s="80"/>
      <c r="E62" s="80">
        <v>18</v>
      </c>
      <c r="F62" s="80">
        <v>223</v>
      </c>
      <c r="G62" s="80">
        <v>1</v>
      </c>
      <c r="H62" s="81">
        <v>38</v>
      </c>
      <c r="I62" s="81"/>
      <c r="J62" s="81">
        <v>22</v>
      </c>
      <c r="K62" s="82" t="s">
        <v>48</v>
      </c>
      <c r="L62" s="82">
        <v>1</v>
      </c>
      <c r="M62" s="83">
        <f>SUM(C62*15,F62*7.5,G62*7.5,H62*7.5,I62*7.5,J62*7.5,K62*100,L62*20)</f>
        <v>5025</v>
      </c>
      <c r="N62" s="85">
        <v>7.5</v>
      </c>
      <c r="O62" s="85"/>
      <c r="P62" s="84"/>
    </row>
    <row r="63" spans="1:16" ht="12.75" customHeight="1">
      <c r="A63" s="223"/>
      <c r="B63" s="10" t="s">
        <v>22</v>
      </c>
      <c r="C63" s="80">
        <v>93</v>
      </c>
      <c r="D63" s="80"/>
      <c r="E63" s="80">
        <v>8</v>
      </c>
      <c r="F63" s="80">
        <v>43</v>
      </c>
      <c r="G63" s="80">
        <v>1</v>
      </c>
      <c r="H63" s="81">
        <v>9</v>
      </c>
      <c r="I63" s="81"/>
      <c r="J63" s="81">
        <v>13</v>
      </c>
      <c r="K63" s="82"/>
      <c r="L63" s="82"/>
      <c r="M63" s="83">
        <f>SUM(C63*15,F63*7.5,G63*7.5,H63*7.5,I63*7.5,J63*7.5,K63*100,L63*20)</f>
        <v>1890</v>
      </c>
      <c r="N63" s="85"/>
      <c r="O63" s="85"/>
      <c r="P63" s="84"/>
    </row>
    <row r="64" spans="1:16" ht="12.75" customHeight="1">
      <c r="A64" s="223"/>
      <c r="B64" s="10" t="s">
        <v>23</v>
      </c>
      <c r="C64" s="80">
        <v>32</v>
      </c>
      <c r="D64" s="80"/>
      <c r="E64" s="80">
        <v>2</v>
      </c>
      <c r="F64" s="80">
        <v>5</v>
      </c>
      <c r="G64" s="80"/>
      <c r="H64" s="81">
        <v>2</v>
      </c>
      <c r="I64" s="81"/>
      <c r="J64" s="81">
        <v>1</v>
      </c>
      <c r="K64" s="82"/>
      <c r="L64" s="82"/>
      <c r="M64" s="83">
        <f>SUM(C64*15,F64*7.5,G64*7.5,H64*7.5,I64*7.5,J64*7.5,K64*100,L64*20)</f>
        <v>540</v>
      </c>
      <c r="N64" s="85"/>
      <c r="O64" s="85"/>
      <c r="P64" s="84"/>
    </row>
    <row r="65" spans="1:16" ht="12.75" customHeight="1">
      <c r="A65" s="223"/>
      <c r="B65" s="17" t="s">
        <v>24</v>
      </c>
      <c r="C65" s="86">
        <f>SUM(C60:C64)</f>
        <v>540</v>
      </c>
      <c r="D65" s="86">
        <v>82</v>
      </c>
      <c r="E65" s="86">
        <f aca="true" t="shared" si="10" ref="E65:O65">SUM(E60:E64)</f>
        <v>53</v>
      </c>
      <c r="F65" s="86">
        <f t="shared" si="10"/>
        <v>317</v>
      </c>
      <c r="G65" s="86">
        <f t="shared" si="10"/>
        <v>3</v>
      </c>
      <c r="H65" s="86">
        <f t="shared" si="10"/>
        <v>114</v>
      </c>
      <c r="I65" s="86">
        <f t="shared" si="10"/>
        <v>0</v>
      </c>
      <c r="J65" s="86">
        <f t="shared" si="10"/>
        <v>73</v>
      </c>
      <c r="K65" s="86">
        <f t="shared" si="10"/>
        <v>0</v>
      </c>
      <c r="L65" s="86">
        <f t="shared" si="10"/>
        <v>1</v>
      </c>
      <c r="M65" s="87">
        <f t="shared" si="10"/>
        <v>12022.5</v>
      </c>
      <c r="N65" s="86">
        <f t="shared" si="10"/>
        <v>7.5</v>
      </c>
      <c r="O65" s="86">
        <f t="shared" si="10"/>
        <v>0</v>
      </c>
      <c r="P65" s="88">
        <f>SUM(M60:M64)-N65+O65</f>
        <v>12015</v>
      </c>
    </row>
    <row r="66" spans="1:16" ht="12.75" customHeight="1">
      <c r="A66" s="223">
        <v>42196</v>
      </c>
      <c r="B66" s="10" t="s">
        <v>19</v>
      </c>
      <c r="C66" s="80">
        <v>16</v>
      </c>
      <c r="D66" s="80"/>
      <c r="E66" s="80">
        <v>35</v>
      </c>
      <c r="F66" s="80">
        <v>118</v>
      </c>
      <c r="G66" s="80"/>
      <c r="H66" s="81">
        <v>3</v>
      </c>
      <c r="I66" s="81"/>
      <c r="J66" s="81">
        <v>2</v>
      </c>
      <c r="K66" s="82"/>
      <c r="L66" s="82"/>
      <c r="M66" s="83">
        <f>SUM(C66*15,F66*7.5,G66*7.5,H66*7.5,I66*7.5,J66*7.5,K66*100,L66*20)</f>
        <v>1162.5</v>
      </c>
      <c r="N66" s="84"/>
      <c r="O66" s="84"/>
      <c r="P66" s="84"/>
    </row>
    <row r="67" spans="1:16" ht="12.75" customHeight="1">
      <c r="A67" s="223"/>
      <c r="B67" s="10" t="s">
        <v>20</v>
      </c>
      <c r="C67" s="80">
        <v>243</v>
      </c>
      <c r="D67" s="80"/>
      <c r="E67" s="80">
        <v>21</v>
      </c>
      <c r="F67" s="80">
        <v>94</v>
      </c>
      <c r="G67" s="80">
        <v>2</v>
      </c>
      <c r="H67" s="81">
        <v>39</v>
      </c>
      <c r="I67" s="81"/>
      <c r="J67" s="81">
        <v>28</v>
      </c>
      <c r="K67" s="82" t="s">
        <v>48</v>
      </c>
      <c r="L67" s="82">
        <v>3</v>
      </c>
      <c r="M67" s="83">
        <f>SUM(C67*15,F67*7.5,G67*7.5,H67*7.5,I67*7.5,J67*7.5,K67*100,L67*20)</f>
        <v>5027.5</v>
      </c>
      <c r="N67" s="85"/>
      <c r="O67" s="85"/>
      <c r="P67" s="84"/>
    </row>
    <row r="68" spans="1:16" ht="12.75" customHeight="1">
      <c r="A68" s="223"/>
      <c r="B68" s="10" t="s">
        <v>21</v>
      </c>
      <c r="C68" s="80">
        <v>282</v>
      </c>
      <c r="D68" s="80"/>
      <c r="E68" s="80">
        <v>54</v>
      </c>
      <c r="F68" s="80">
        <v>66</v>
      </c>
      <c r="G68" s="80"/>
      <c r="H68" s="81">
        <v>68</v>
      </c>
      <c r="I68" s="81"/>
      <c r="J68" s="81">
        <v>42</v>
      </c>
      <c r="K68" s="82" t="s">
        <v>48</v>
      </c>
      <c r="L68" s="82">
        <v>1</v>
      </c>
      <c r="M68" s="83">
        <f>SUM(C68*15,F68*7.5,G68*7.5,H68*7.5,I68*7.5,J68*7.5,K68*100,L68*20)</f>
        <v>5670</v>
      </c>
      <c r="N68" s="85"/>
      <c r="O68" s="85"/>
      <c r="P68" s="84"/>
    </row>
    <row r="69" spans="1:16" ht="12.75" customHeight="1">
      <c r="A69" s="223"/>
      <c r="B69" s="10" t="s">
        <v>22</v>
      </c>
      <c r="C69" s="80">
        <v>61</v>
      </c>
      <c r="D69" s="80"/>
      <c r="E69" s="80">
        <v>5</v>
      </c>
      <c r="F69" s="80">
        <v>43</v>
      </c>
      <c r="G69" s="80"/>
      <c r="H69" s="81">
        <v>23</v>
      </c>
      <c r="I69" s="81">
        <v>1</v>
      </c>
      <c r="J69" s="81">
        <v>13</v>
      </c>
      <c r="K69" s="82"/>
      <c r="L69" s="82"/>
      <c r="M69" s="83">
        <f>SUM(C69*15,F69*7.5,G69*7.5,H69*7.5,I69*7.5,J69*7.5,K69*100,L69*20)</f>
        <v>1515</v>
      </c>
      <c r="N69" s="85"/>
      <c r="O69" s="85"/>
      <c r="P69" s="84"/>
    </row>
    <row r="70" spans="1:16" ht="12.75" customHeight="1">
      <c r="A70" s="223"/>
      <c r="B70" s="10" t="s">
        <v>23</v>
      </c>
      <c r="C70" s="80">
        <v>34</v>
      </c>
      <c r="D70" s="80"/>
      <c r="E70" s="80">
        <v>44</v>
      </c>
      <c r="F70" s="80">
        <v>10</v>
      </c>
      <c r="G70" s="80"/>
      <c r="H70" s="81">
        <v>10</v>
      </c>
      <c r="I70" s="81"/>
      <c r="J70" s="81">
        <v>6</v>
      </c>
      <c r="K70" s="82"/>
      <c r="L70" s="82"/>
      <c r="M70" s="83">
        <f>SUM(C70*15,F70*7.5,G70*7.5,H70*7.5,I70*7.5,J70*7.5,K70*100,L70*20)</f>
        <v>705</v>
      </c>
      <c r="N70" s="85"/>
      <c r="O70" s="85"/>
      <c r="P70" s="84"/>
    </row>
    <row r="71" spans="1:16" ht="12.75" customHeight="1">
      <c r="A71" s="223"/>
      <c r="B71" s="17" t="s">
        <v>24</v>
      </c>
      <c r="C71" s="86">
        <f>SUM(C66:C70)</f>
        <v>636</v>
      </c>
      <c r="D71" s="86">
        <v>161</v>
      </c>
      <c r="E71" s="86">
        <f aca="true" t="shared" si="11" ref="E71:J71">SUM(E66:E70)</f>
        <v>159</v>
      </c>
      <c r="F71" s="86">
        <f t="shared" si="11"/>
        <v>331</v>
      </c>
      <c r="G71" s="86">
        <f t="shared" si="11"/>
        <v>2</v>
      </c>
      <c r="H71" s="86">
        <f t="shared" si="11"/>
        <v>143</v>
      </c>
      <c r="I71" s="86">
        <f t="shared" si="11"/>
        <v>1</v>
      </c>
      <c r="J71" s="86">
        <f t="shared" si="11"/>
        <v>91</v>
      </c>
      <c r="K71" s="86">
        <v>2</v>
      </c>
      <c r="L71" s="86">
        <f>SUM(L66:L70)</f>
        <v>4</v>
      </c>
      <c r="M71" s="87">
        <f>SUM(M66:M70)</f>
        <v>14080</v>
      </c>
      <c r="N71" s="86">
        <f>SUM(N66:N70)</f>
        <v>0</v>
      </c>
      <c r="O71" s="86">
        <f>SUM(O66:O70)</f>
        <v>0</v>
      </c>
      <c r="P71" s="88">
        <f>SUM(M66:M70)-N71+O71</f>
        <v>14080</v>
      </c>
    </row>
    <row r="72" spans="1:16" ht="12.75" customHeight="1">
      <c r="A72" s="223">
        <v>42197</v>
      </c>
      <c r="B72" s="10" t="s">
        <v>19</v>
      </c>
      <c r="C72" s="80">
        <v>145</v>
      </c>
      <c r="D72" s="80"/>
      <c r="E72" s="80">
        <v>14</v>
      </c>
      <c r="F72" s="80">
        <v>92</v>
      </c>
      <c r="G72" s="80">
        <v>2</v>
      </c>
      <c r="H72" s="81">
        <v>36</v>
      </c>
      <c r="I72" s="81">
        <v>2</v>
      </c>
      <c r="J72" s="81">
        <v>13</v>
      </c>
      <c r="K72" s="82" t="s">
        <v>48</v>
      </c>
      <c r="L72" s="82"/>
      <c r="M72" s="83">
        <f>SUM(C72*15,F72*7.5,G72*7.5,H72*7.5,I72*7.5,J72*7.5,K72*100,L72*20)</f>
        <v>3362.5</v>
      </c>
      <c r="N72" s="84"/>
      <c r="O72" s="84"/>
      <c r="P72" s="84"/>
    </row>
    <row r="73" spans="1:16" ht="12.75" customHeight="1">
      <c r="A73" s="223"/>
      <c r="B73" s="10" t="s">
        <v>20</v>
      </c>
      <c r="C73" s="80">
        <v>286</v>
      </c>
      <c r="D73" s="80"/>
      <c r="E73" s="80">
        <v>47</v>
      </c>
      <c r="F73" s="80">
        <v>135</v>
      </c>
      <c r="G73" s="80">
        <v>4</v>
      </c>
      <c r="H73" s="81">
        <v>31</v>
      </c>
      <c r="I73" s="81"/>
      <c r="J73" s="81">
        <v>43</v>
      </c>
      <c r="K73" s="82"/>
      <c r="L73" s="82"/>
      <c r="M73" s="83">
        <f>SUM(C73*15,F73*7.5,G73*7.5,H73*7.5,I73*7.5,J73*7.5,K73*100,L73*20)</f>
        <v>5887.5</v>
      </c>
      <c r="N73" s="85"/>
      <c r="O73" s="85"/>
      <c r="P73" s="84"/>
    </row>
    <row r="74" spans="1:16" ht="12.75" customHeight="1">
      <c r="A74" s="223"/>
      <c r="B74" s="10" t="s">
        <v>21</v>
      </c>
      <c r="C74" s="80">
        <v>191</v>
      </c>
      <c r="D74" s="80"/>
      <c r="E74" s="80">
        <v>34</v>
      </c>
      <c r="F74" s="80">
        <v>36</v>
      </c>
      <c r="G74" s="80"/>
      <c r="H74" s="81">
        <v>54</v>
      </c>
      <c r="I74" s="81"/>
      <c r="J74" s="81">
        <v>40</v>
      </c>
      <c r="K74" s="82"/>
      <c r="L74" s="82">
        <v>2</v>
      </c>
      <c r="M74" s="83">
        <f>SUM(C74*15,F74*7.5,G74*7.5,H74*7.5,I74*7.5,J74*7.5,K74*100,L74*20)</f>
        <v>3880</v>
      </c>
      <c r="N74" s="85"/>
      <c r="O74" s="85"/>
      <c r="P74" s="84"/>
    </row>
    <row r="75" spans="1:16" ht="12.75" customHeight="1">
      <c r="A75" s="223"/>
      <c r="B75" s="10" t="s">
        <v>22</v>
      </c>
      <c r="C75" s="80">
        <v>148</v>
      </c>
      <c r="D75" s="80"/>
      <c r="E75" s="80">
        <v>11</v>
      </c>
      <c r="F75" s="80">
        <v>41</v>
      </c>
      <c r="G75" s="80"/>
      <c r="H75" s="81">
        <v>36</v>
      </c>
      <c r="I75" s="81"/>
      <c r="J75" s="81">
        <v>24</v>
      </c>
      <c r="K75" s="82"/>
      <c r="L75" s="82"/>
      <c r="M75" s="83">
        <f>SUM(C75*15,F75*7.5,G75*7.5,H75*7.5,I75*7.5,J75*7.5,K75*100,L75*20)</f>
        <v>2977.5</v>
      </c>
      <c r="N75" s="85"/>
      <c r="O75" s="85"/>
      <c r="P75" s="84"/>
    </row>
    <row r="76" spans="1:16" ht="12.75" customHeight="1">
      <c r="A76" s="223"/>
      <c r="B76" s="10" t="s">
        <v>23</v>
      </c>
      <c r="C76" s="80">
        <v>34</v>
      </c>
      <c r="D76" s="80"/>
      <c r="E76" s="80">
        <v>5</v>
      </c>
      <c r="F76" s="80">
        <v>10</v>
      </c>
      <c r="G76" s="80"/>
      <c r="H76" s="81">
        <v>4</v>
      </c>
      <c r="I76" s="81"/>
      <c r="J76" s="81">
        <v>6</v>
      </c>
      <c r="K76" s="82"/>
      <c r="L76" s="82"/>
      <c r="M76" s="83">
        <f>SUM(C76*15,F76*7.5,G76*7.5,H76*7.5,I76*7.5,J76*7.5,K76*100,L76*20)</f>
        <v>660</v>
      </c>
      <c r="N76" s="85"/>
      <c r="O76" s="85"/>
      <c r="P76" s="84"/>
    </row>
    <row r="77" spans="1:16" ht="12.75" customHeight="1">
      <c r="A77" s="223"/>
      <c r="B77" s="17" t="s">
        <v>24</v>
      </c>
      <c r="C77" s="86">
        <f>SUM(C72:C76)</f>
        <v>804</v>
      </c>
      <c r="D77" s="86">
        <v>118</v>
      </c>
      <c r="E77" s="86">
        <f aca="true" t="shared" si="12" ref="E77:J77">SUM(E72:E76)</f>
        <v>111</v>
      </c>
      <c r="F77" s="86">
        <f t="shared" si="12"/>
        <v>314</v>
      </c>
      <c r="G77" s="86">
        <f t="shared" si="12"/>
        <v>6</v>
      </c>
      <c r="H77" s="86">
        <f t="shared" si="12"/>
        <v>161</v>
      </c>
      <c r="I77" s="86">
        <f t="shared" si="12"/>
        <v>2</v>
      </c>
      <c r="J77" s="86">
        <f t="shared" si="12"/>
        <v>126</v>
      </c>
      <c r="K77" s="86">
        <v>1</v>
      </c>
      <c r="L77" s="86">
        <f>SUM(L72:L76)</f>
        <v>2</v>
      </c>
      <c r="M77" s="87">
        <f>SUM(M72:M76)</f>
        <v>16767.5</v>
      </c>
      <c r="N77" s="86">
        <f>SUM(N72:N76)</f>
        <v>0</v>
      </c>
      <c r="O77" s="86">
        <f>SUM(O72:O76)</f>
        <v>0</v>
      </c>
      <c r="P77" s="88">
        <f>SUM(M72:M76)-N77+O77</f>
        <v>16767.5</v>
      </c>
    </row>
    <row r="78" spans="1:16" ht="12.75" customHeight="1">
      <c r="A78" s="223">
        <v>42198</v>
      </c>
      <c r="B78" s="10" t="s">
        <v>19</v>
      </c>
      <c r="C78" s="80">
        <v>75</v>
      </c>
      <c r="D78" s="80"/>
      <c r="E78" s="80">
        <v>41</v>
      </c>
      <c r="F78" s="80">
        <v>61</v>
      </c>
      <c r="G78" s="80"/>
      <c r="H78" s="81">
        <v>26</v>
      </c>
      <c r="I78" s="81"/>
      <c r="J78" s="81">
        <v>20</v>
      </c>
      <c r="K78" s="82"/>
      <c r="L78" s="82"/>
      <c r="M78" s="83">
        <f>SUM(C78*15,F78*7.5,G78*7.5,H78*7.5,I78*7.5,J78*7.5,K78*100,L78*20)</f>
        <v>1927.5</v>
      </c>
      <c r="N78" s="84"/>
      <c r="O78" s="84">
        <v>18</v>
      </c>
      <c r="P78" s="84"/>
    </row>
    <row r="79" spans="1:16" ht="12.75" customHeight="1">
      <c r="A79" s="223"/>
      <c r="B79" s="10" t="s">
        <v>20</v>
      </c>
      <c r="C79" s="80">
        <v>202</v>
      </c>
      <c r="D79" s="80"/>
      <c r="E79" s="80">
        <v>36</v>
      </c>
      <c r="F79" s="80">
        <v>71</v>
      </c>
      <c r="G79" s="80"/>
      <c r="H79" s="81">
        <v>41</v>
      </c>
      <c r="I79" s="81"/>
      <c r="J79" s="81">
        <v>34</v>
      </c>
      <c r="K79" s="82" t="s">
        <v>48</v>
      </c>
      <c r="L79" s="82">
        <v>1</v>
      </c>
      <c r="M79" s="83">
        <f>SUM(C79*15,F79*7.5,G79*7.5,H79*7.5,I79*7.5,J79*7.5,K79*100,L79*20)</f>
        <v>4245</v>
      </c>
      <c r="N79" s="85"/>
      <c r="O79" s="85"/>
      <c r="P79" s="84"/>
    </row>
    <row r="80" spans="1:16" ht="12.75" customHeight="1">
      <c r="A80" s="223"/>
      <c r="B80" s="10" t="s">
        <v>21</v>
      </c>
      <c r="C80" s="80">
        <v>229</v>
      </c>
      <c r="D80" s="80"/>
      <c r="E80" s="80">
        <v>81</v>
      </c>
      <c r="F80" s="80">
        <v>78</v>
      </c>
      <c r="G80" s="80">
        <v>6</v>
      </c>
      <c r="H80" s="81">
        <v>71</v>
      </c>
      <c r="I80" s="81"/>
      <c r="J80" s="81">
        <v>42</v>
      </c>
      <c r="K80" s="82" t="s">
        <v>48</v>
      </c>
      <c r="L80" s="82">
        <v>1</v>
      </c>
      <c r="M80" s="83">
        <f>SUM(C80*15,F80*7.5,G80*7.5,H80*7.5,I80*7.5,J80*7.5,K80*100,L80*20)</f>
        <v>5032.5</v>
      </c>
      <c r="N80" s="85"/>
      <c r="O80" s="85"/>
      <c r="P80" s="84"/>
    </row>
    <row r="81" spans="1:16" ht="12.75" customHeight="1">
      <c r="A81" s="223"/>
      <c r="B81" s="10" t="s">
        <v>22</v>
      </c>
      <c r="C81" s="80">
        <v>105</v>
      </c>
      <c r="D81" s="80"/>
      <c r="E81" s="80">
        <v>1</v>
      </c>
      <c r="F81" s="80">
        <v>46</v>
      </c>
      <c r="G81" s="80"/>
      <c r="H81" s="81">
        <v>22</v>
      </c>
      <c r="I81" s="81"/>
      <c r="J81" s="81">
        <v>17</v>
      </c>
      <c r="K81" s="82"/>
      <c r="L81" s="82"/>
      <c r="M81" s="83">
        <f>SUM(C81*15,F81*7.5,G81*7.5,H81*7.5,I81*7.5,J81*7.5,K81*100,L81*20)</f>
        <v>2212.5</v>
      </c>
      <c r="N81" s="85"/>
      <c r="O81" s="85"/>
      <c r="P81" s="84"/>
    </row>
    <row r="82" spans="1:16" ht="12.75" customHeight="1">
      <c r="A82" s="223"/>
      <c r="B82" s="10" t="s">
        <v>23</v>
      </c>
      <c r="C82" s="80">
        <v>48</v>
      </c>
      <c r="D82" s="80"/>
      <c r="E82" s="80">
        <v>10</v>
      </c>
      <c r="F82" s="80">
        <v>13</v>
      </c>
      <c r="G82" s="80"/>
      <c r="H82" s="81">
        <v>11</v>
      </c>
      <c r="I82" s="81"/>
      <c r="J82" s="81">
        <v>9</v>
      </c>
      <c r="K82" s="82"/>
      <c r="L82" s="82"/>
      <c r="M82" s="83">
        <f>SUM(C82*15,F82*7.5,G82*7.5,H82*7.5,I82*7.5,J82*7.5,K82*100,L82*20)</f>
        <v>967.5</v>
      </c>
      <c r="N82" s="85"/>
      <c r="O82" s="85"/>
      <c r="P82" s="84"/>
    </row>
    <row r="83" spans="1:16" ht="12.75" customHeight="1">
      <c r="A83" s="223"/>
      <c r="B83" s="17" t="s">
        <v>24</v>
      </c>
      <c r="C83" s="86">
        <f>SUM(C78:C82)</f>
        <v>659</v>
      </c>
      <c r="D83" s="86">
        <v>146</v>
      </c>
      <c r="E83" s="86">
        <f aca="true" t="shared" si="13" ref="E83:J83">SUM(E78:E82)</f>
        <v>169</v>
      </c>
      <c r="F83" s="86">
        <f t="shared" si="13"/>
        <v>269</v>
      </c>
      <c r="G83" s="86">
        <f t="shared" si="13"/>
        <v>6</v>
      </c>
      <c r="H83" s="86">
        <f t="shared" si="13"/>
        <v>171</v>
      </c>
      <c r="I83" s="86">
        <f t="shared" si="13"/>
        <v>0</v>
      </c>
      <c r="J83" s="86">
        <f t="shared" si="13"/>
        <v>122</v>
      </c>
      <c r="K83" s="86" t="s">
        <v>47</v>
      </c>
      <c r="L83" s="86">
        <f>SUM(L78:L82)</f>
        <v>2</v>
      </c>
      <c r="M83" s="87">
        <f>SUM(M78:M82)</f>
        <v>14385</v>
      </c>
      <c r="N83" s="86">
        <f>SUM(N78:N82)</f>
        <v>0</v>
      </c>
      <c r="O83" s="86">
        <f>SUM(O78:O82)</f>
        <v>18</v>
      </c>
      <c r="P83" s="88">
        <f>SUM(M78:M82)-N83+O83</f>
        <v>14403</v>
      </c>
    </row>
    <row r="84" spans="1:16" ht="12.75" customHeight="1">
      <c r="A84" s="223">
        <v>42199</v>
      </c>
      <c r="B84" s="10" t="s">
        <v>19</v>
      </c>
      <c r="C84" s="80">
        <v>101</v>
      </c>
      <c r="D84" s="80"/>
      <c r="E84" s="80">
        <v>10</v>
      </c>
      <c r="F84" s="80">
        <v>39</v>
      </c>
      <c r="G84" s="80">
        <v>4</v>
      </c>
      <c r="H84" s="81">
        <v>36</v>
      </c>
      <c r="I84" s="81"/>
      <c r="J84" s="81">
        <v>27</v>
      </c>
      <c r="K84" s="82"/>
      <c r="L84" s="82">
        <v>1</v>
      </c>
      <c r="M84" s="83">
        <f>SUM(C84*15,F84*7.5,G84*7.5,H84*7.5,I84*7.5,J84*7.5,K84*100,L84*20)</f>
        <v>2330</v>
      </c>
      <c r="N84" s="84"/>
      <c r="O84" s="84"/>
      <c r="P84" s="90"/>
    </row>
    <row r="85" spans="1:16" ht="12.75" customHeight="1">
      <c r="A85" s="223"/>
      <c r="B85" s="10" t="s">
        <v>20</v>
      </c>
      <c r="C85" s="80">
        <v>290</v>
      </c>
      <c r="D85" s="80"/>
      <c r="E85" s="80">
        <v>22</v>
      </c>
      <c r="F85" s="80">
        <v>70</v>
      </c>
      <c r="G85" s="80">
        <v>2</v>
      </c>
      <c r="H85" s="81">
        <v>75</v>
      </c>
      <c r="I85" s="81"/>
      <c r="J85" s="81">
        <v>38</v>
      </c>
      <c r="K85" s="82" t="s">
        <v>48</v>
      </c>
      <c r="L85" s="82">
        <v>2</v>
      </c>
      <c r="M85" s="83">
        <f>SUM(C85*15,F85*7.5,G85*7.5,H85*7.5,I85*7.5,J85*7.5,K85*100,L85*20)</f>
        <v>5877.5</v>
      </c>
      <c r="N85" s="85"/>
      <c r="O85" s="85"/>
      <c r="P85" s="84"/>
    </row>
    <row r="86" spans="1:16" ht="12.75" customHeight="1">
      <c r="A86" s="223"/>
      <c r="B86" s="10" t="s">
        <v>21</v>
      </c>
      <c r="C86" s="80">
        <v>191</v>
      </c>
      <c r="D86" s="80"/>
      <c r="E86" s="80">
        <v>39</v>
      </c>
      <c r="F86" s="80">
        <v>40</v>
      </c>
      <c r="G86" s="80"/>
      <c r="H86" s="81">
        <v>54</v>
      </c>
      <c r="I86" s="81"/>
      <c r="J86" s="81">
        <v>38</v>
      </c>
      <c r="K86" s="82"/>
      <c r="L86" s="82"/>
      <c r="M86" s="83">
        <f>SUM(C86*15,F86*7.5,G86*7.5,H86*7.5,I86*7.5,J86*7.5,K86*100,L86*20)</f>
        <v>3855</v>
      </c>
      <c r="N86" s="85"/>
      <c r="O86" s="85"/>
      <c r="P86" s="84"/>
    </row>
    <row r="87" spans="1:16" ht="12.75" customHeight="1">
      <c r="A87" s="223"/>
      <c r="B87" s="10" t="s">
        <v>22</v>
      </c>
      <c r="C87" s="80">
        <v>127</v>
      </c>
      <c r="D87" s="80"/>
      <c r="E87" s="80">
        <v>2</v>
      </c>
      <c r="F87" s="80">
        <v>45</v>
      </c>
      <c r="G87" s="80"/>
      <c r="H87" s="81">
        <v>34</v>
      </c>
      <c r="I87" s="81"/>
      <c r="J87" s="81">
        <v>27</v>
      </c>
      <c r="K87" s="82"/>
      <c r="L87" s="82"/>
      <c r="M87" s="83">
        <f>SUM(C87*15,F87*7.5,G87*7.5,H87*7.5,I87*7.5,J87*7.5,K87*100,L87*20)</f>
        <v>2700</v>
      </c>
      <c r="N87" s="85"/>
      <c r="O87" s="85">
        <v>15</v>
      </c>
      <c r="P87" s="84"/>
    </row>
    <row r="88" spans="1:16" ht="12.75" customHeight="1">
      <c r="A88" s="223"/>
      <c r="B88" s="10" t="s">
        <v>23</v>
      </c>
      <c r="C88" s="80">
        <v>51</v>
      </c>
      <c r="D88" s="80"/>
      <c r="E88" s="80">
        <v>2</v>
      </c>
      <c r="F88" s="80">
        <v>16</v>
      </c>
      <c r="G88" s="80"/>
      <c r="H88" s="81">
        <v>10</v>
      </c>
      <c r="I88" s="81"/>
      <c r="J88" s="81">
        <v>9</v>
      </c>
      <c r="K88" s="82"/>
      <c r="L88" s="82"/>
      <c r="M88" s="83">
        <f>SUM(C88*15,F88*7.5,G88*7.5,H88*7.5,I88*7.5,J88*7.5,K88*100,L88*20)</f>
        <v>1027.5</v>
      </c>
      <c r="N88" s="85">
        <v>7.5</v>
      </c>
      <c r="O88" s="85"/>
      <c r="P88" s="84"/>
    </row>
    <row r="89" spans="1:16" ht="12.75" customHeight="1">
      <c r="A89" s="223"/>
      <c r="B89" s="17" t="s">
        <v>24</v>
      </c>
      <c r="C89" s="86">
        <f>SUM(C84:C88)</f>
        <v>760</v>
      </c>
      <c r="D89" s="86">
        <v>157</v>
      </c>
      <c r="E89" s="86">
        <f aca="true" t="shared" si="14" ref="E89:O89">SUM(E84:E88)</f>
        <v>75</v>
      </c>
      <c r="F89" s="86">
        <f t="shared" si="14"/>
        <v>210</v>
      </c>
      <c r="G89" s="86">
        <f t="shared" si="14"/>
        <v>6</v>
      </c>
      <c r="H89" s="86">
        <f t="shared" si="14"/>
        <v>209</v>
      </c>
      <c r="I89" s="86">
        <f t="shared" si="14"/>
        <v>0</v>
      </c>
      <c r="J89" s="86">
        <f t="shared" si="14"/>
        <v>139</v>
      </c>
      <c r="K89" s="86">
        <f t="shared" si="14"/>
        <v>0</v>
      </c>
      <c r="L89" s="86">
        <f t="shared" si="14"/>
        <v>3</v>
      </c>
      <c r="M89" s="87">
        <f t="shared" si="14"/>
        <v>15790</v>
      </c>
      <c r="N89" s="86">
        <f t="shared" si="14"/>
        <v>7.5</v>
      </c>
      <c r="O89" s="86">
        <f t="shared" si="14"/>
        <v>15</v>
      </c>
      <c r="P89" s="88">
        <f>SUM(M84:M88)-N89+O89</f>
        <v>15797.5</v>
      </c>
    </row>
    <row r="90" spans="1:16" ht="12.75" customHeight="1">
      <c r="A90" s="223">
        <v>42200</v>
      </c>
      <c r="B90" s="10" t="s">
        <v>19</v>
      </c>
      <c r="C90" s="80">
        <v>396</v>
      </c>
      <c r="D90" s="80"/>
      <c r="E90" s="80">
        <v>71</v>
      </c>
      <c r="F90" s="80">
        <v>106</v>
      </c>
      <c r="G90" s="80"/>
      <c r="H90" s="81">
        <v>143</v>
      </c>
      <c r="I90" s="81"/>
      <c r="J90" s="81">
        <v>51</v>
      </c>
      <c r="K90" s="82"/>
      <c r="L90" s="82">
        <v>3</v>
      </c>
      <c r="M90" s="83">
        <f>SUM(C90*15,F90*7.5,G90*7.5,H90*7.5,I90*7.5,J90*7.5,K90*100,L90*20)</f>
        <v>8250</v>
      </c>
      <c r="N90" s="84"/>
      <c r="O90" s="84"/>
      <c r="P90" s="84"/>
    </row>
    <row r="91" spans="1:16" ht="12.75" customHeight="1">
      <c r="A91" s="223"/>
      <c r="B91" s="10" t="s">
        <v>20</v>
      </c>
      <c r="C91" s="80">
        <v>352</v>
      </c>
      <c r="D91" s="80"/>
      <c r="E91" s="80">
        <v>10</v>
      </c>
      <c r="F91" s="80">
        <v>61</v>
      </c>
      <c r="G91" s="80">
        <v>3</v>
      </c>
      <c r="H91" s="81">
        <v>94</v>
      </c>
      <c r="I91" s="81"/>
      <c r="J91" s="81">
        <v>49</v>
      </c>
      <c r="K91" s="82" t="s">
        <v>51</v>
      </c>
      <c r="L91" s="82">
        <v>4</v>
      </c>
      <c r="M91" s="83">
        <f>SUM(C91*15,F91*7.5,G91*7.5,H91*7.5,I91*7.5,J91*7.5,K91*100,L91*20)</f>
        <v>7312.5</v>
      </c>
      <c r="N91" s="85"/>
      <c r="O91" s="85">
        <v>46.5</v>
      </c>
      <c r="P91" s="84"/>
    </row>
    <row r="92" spans="1:16" ht="12.75" customHeight="1">
      <c r="A92" s="223"/>
      <c r="B92" s="10" t="s">
        <v>21</v>
      </c>
      <c r="C92" s="80">
        <v>383</v>
      </c>
      <c r="D92" s="80"/>
      <c r="E92" s="80">
        <v>6</v>
      </c>
      <c r="F92" s="80">
        <v>111</v>
      </c>
      <c r="G92" s="80">
        <v>6</v>
      </c>
      <c r="H92" s="81">
        <v>90</v>
      </c>
      <c r="I92" s="81"/>
      <c r="J92" s="81">
        <v>99</v>
      </c>
      <c r="K92" s="82" t="s">
        <v>51</v>
      </c>
      <c r="L92" s="82">
        <v>5</v>
      </c>
      <c r="M92" s="83">
        <f>SUM(C92*15,F92*7.5,G92*7.5,H92*7.5,I92*7.5,J92*7.5,K92*100,L92*20)</f>
        <v>8540</v>
      </c>
      <c r="N92" s="85"/>
      <c r="O92" s="85"/>
      <c r="P92" s="84"/>
    </row>
    <row r="93" spans="1:16" ht="12.75" customHeight="1">
      <c r="A93" s="223"/>
      <c r="B93" s="10" t="s">
        <v>22</v>
      </c>
      <c r="C93" s="80">
        <v>194</v>
      </c>
      <c r="D93" s="80"/>
      <c r="E93" s="80">
        <v>11</v>
      </c>
      <c r="F93" s="80">
        <v>86</v>
      </c>
      <c r="G93" s="80">
        <v>2</v>
      </c>
      <c r="H93" s="81">
        <v>44</v>
      </c>
      <c r="I93" s="81"/>
      <c r="J93" s="81">
        <v>31</v>
      </c>
      <c r="K93" s="82"/>
      <c r="L93" s="82"/>
      <c r="M93" s="83">
        <f>SUM(C93*15,F93*7.5,G93*7.5,H93*7.5,I93*7.5,J93*7.5,K93*100,L93*20)</f>
        <v>4132.5</v>
      </c>
      <c r="N93" s="85"/>
      <c r="O93" s="85"/>
      <c r="P93" s="84"/>
    </row>
    <row r="94" spans="1:16" ht="12.75" customHeight="1">
      <c r="A94" s="223"/>
      <c r="B94" s="10" t="s">
        <v>23</v>
      </c>
      <c r="C94" s="80">
        <v>58</v>
      </c>
      <c r="D94" s="80"/>
      <c r="E94" s="80">
        <v>10</v>
      </c>
      <c r="F94" s="80">
        <v>23</v>
      </c>
      <c r="G94" s="80"/>
      <c r="H94" s="81">
        <v>28</v>
      </c>
      <c r="I94" s="81"/>
      <c r="J94" s="81">
        <v>12</v>
      </c>
      <c r="K94" s="82"/>
      <c r="L94" s="82"/>
      <c r="M94" s="83">
        <f>SUM(C94*15,F94*7.5,G94*7.5,H94*7.5,I94*7.5,J94*7.5,K94*100,L94*20)</f>
        <v>1342.5</v>
      </c>
      <c r="N94" s="85"/>
      <c r="O94" s="85"/>
      <c r="P94" s="84"/>
    </row>
    <row r="95" spans="1:16" ht="12.75" customHeight="1">
      <c r="A95" s="223"/>
      <c r="B95" s="17" t="s">
        <v>24</v>
      </c>
      <c r="C95" s="86">
        <f>SUM(C90:C94)</f>
        <v>1383</v>
      </c>
      <c r="D95" s="86">
        <v>151</v>
      </c>
      <c r="E95" s="86">
        <f aca="true" t="shared" si="15" ref="E95:J95">SUM(E90:E94)</f>
        <v>108</v>
      </c>
      <c r="F95" s="86">
        <f t="shared" si="15"/>
        <v>387</v>
      </c>
      <c r="G95" s="86">
        <f t="shared" si="15"/>
        <v>11</v>
      </c>
      <c r="H95" s="86">
        <f t="shared" si="15"/>
        <v>399</v>
      </c>
      <c r="I95" s="86">
        <f t="shared" si="15"/>
        <v>0</v>
      </c>
      <c r="J95" s="86">
        <f t="shared" si="15"/>
        <v>242</v>
      </c>
      <c r="K95" s="86">
        <v>8</v>
      </c>
      <c r="L95" s="86">
        <f>SUM(L90:L94)</f>
        <v>12</v>
      </c>
      <c r="M95" s="87">
        <f>SUM(M90:M94)</f>
        <v>29577.5</v>
      </c>
      <c r="N95" s="86">
        <f>SUM(N90:N94)</f>
        <v>0</v>
      </c>
      <c r="O95" s="86">
        <f>SUM(O90:O94)</f>
        <v>46.5</v>
      </c>
      <c r="P95" s="88">
        <f>SUM(M90:M94)-N95+O95</f>
        <v>29624</v>
      </c>
    </row>
    <row r="96" spans="1:16" ht="12.75" customHeight="1">
      <c r="A96" s="223">
        <v>42201</v>
      </c>
      <c r="B96" s="10" t="s">
        <v>19</v>
      </c>
      <c r="C96" s="80">
        <v>372</v>
      </c>
      <c r="D96" s="80"/>
      <c r="E96" s="80">
        <v>21</v>
      </c>
      <c r="F96" s="80">
        <v>102</v>
      </c>
      <c r="G96" s="80">
        <v>6</v>
      </c>
      <c r="H96" s="81">
        <v>79</v>
      </c>
      <c r="I96" s="81"/>
      <c r="J96" s="81">
        <v>56</v>
      </c>
      <c r="K96" s="82"/>
      <c r="L96" s="82"/>
      <c r="M96" s="83">
        <f>SUM(C96*15,F96*7.5,G96*7.5,H96*7.5,I96*7.5,J96*7.5,K96*100,L96*20)</f>
        <v>7402.5</v>
      </c>
      <c r="N96" s="84"/>
      <c r="O96" s="84"/>
      <c r="P96" s="84"/>
    </row>
    <row r="97" spans="1:16" ht="12.75" customHeight="1">
      <c r="A97" s="223"/>
      <c r="B97" s="10" t="s">
        <v>20</v>
      </c>
      <c r="C97" s="80">
        <v>619</v>
      </c>
      <c r="D97" s="80"/>
      <c r="E97" s="80">
        <v>8</v>
      </c>
      <c r="F97" s="80">
        <v>129</v>
      </c>
      <c r="G97" s="80">
        <v>4</v>
      </c>
      <c r="H97" s="81">
        <v>130</v>
      </c>
      <c r="I97" s="81"/>
      <c r="J97" s="81">
        <v>54</v>
      </c>
      <c r="K97" s="82"/>
      <c r="L97" s="82"/>
      <c r="M97" s="83">
        <f>SUM(C97*15,F97*7.5,G97*7.5,H97*7.5,I97*7.5,J97*7.5,K97*100,L97*20)</f>
        <v>11662.5</v>
      </c>
      <c r="N97" s="85"/>
      <c r="O97" s="85"/>
      <c r="P97" s="84"/>
    </row>
    <row r="98" spans="1:16" ht="12.75" customHeight="1">
      <c r="A98" s="223"/>
      <c r="B98" s="10" t="s">
        <v>21</v>
      </c>
      <c r="C98" s="80">
        <v>497</v>
      </c>
      <c r="D98" s="80"/>
      <c r="E98" s="80">
        <v>15</v>
      </c>
      <c r="F98" s="80">
        <v>79</v>
      </c>
      <c r="G98" s="80">
        <v>10</v>
      </c>
      <c r="H98" s="81">
        <v>79</v>
      </c>
      <c r="I98" s="81"/>
      <c r="J98" s="81">
        <v>108</v>
      </c>
      <c r="K98" s="82"/>
      <c r="L98" s="82"/>
      <c r="M98" s="83">
        <f>SUM(C98*15,F98*7.5,G98*7.5,H98*7.5,I98*7.5,J98*7.5,K98*100,L98*20)</f>
        <v>9525</v>
      </c>
      <c r="N98" s="85"/>
      <c r="O98" s="85"/>
      <c r="P98" s="84"/>
    </row>
    <row r="99" spans="1:16" ht="12.75" customHeight="1">
      <c r="A99" s="223"/>
      <c r="B99" s="10" t="s">
        <v>22</v>
      </c>
      <c r="C99" s="80">
        <v>301</v>
      </c>
      <c r="D99" s="80"/>
      <c r="E99" s="80">
        <v>10</v>
      </c>
      <c r="F99" s="80">
        <v>104</v>
      </c>
      <c r="G99" s="80">
        <v>12</v>
      </c>
      <c r="H99" s="81">
        <v>81</v>
      </c>
      <c r="I99" s="81"/>
      <c r="J99" s="81">
        <v>54</v>
      </c>
      <c r="K99" s="82"/>
      <c r="L99" s="82"/>
      <c r="M99" s="83">
        <f>SUM(C99*15,F99*7.5,G99*7.5,H99*7.5,I99*7.5,J99*7.5,K99*100,L99*20)</f>
        <v>6397.5</v>
      </c>
      <c r="N99" s="85"/>
      <c r="O99" s="85"/>
      <c r="P99" s="84"/>
    </row>
    <row r="100" spans="1:16" ht="12.75" customHeight="1">
      <c r="A100" s="223"/>
      <c r="B100" s="10" t="s">
        <v>23</v>
      </c>
      <c r="C100" s="80">
        <v>98</v>
      </c>
      <c r="D100" s="80"/>
      <c r="E100" s="80">
        <v>3</v>
      </c>
      <c r="F100" s="80">
        <v>20</v>
      </c>
      <c r="G100" s="80">
        <v>4</v>
      </c>
      <c r="H100" s="81">
        <v>25</v>
      </c>
      <c r="I100" s="81"/>
      <c r="J100" s="81">
        <v>38</v>
      </c>
      <c r="K100" s="82"/>
      <c r="L100" s="82"/>
      <c r="M100" s="83">
        <f>SUM(C100*15,F100*7.5,G100*7.5,H100*7.5,I100*7.5,J100*7.5,K100*100,L100*20)</f>
        <v>2122.5</v>
      </c>
      <c r="N100" s="85"/>
      <c r="O100" s="85"/>
      <c r="P100" s="84"/>
    </row>
    <row r="101" spans="1:16" ht="12.75" customHeight="1">
      <c r="A101" s="223"/>
      <c r="B101" s="17" t="s">
        <v>24</v>
      </c>
      <c r="C101" s="86">
        <f>SUM(C96:C100)</f>
        <v>1887</v>
      </c>
      <c r="D101" s="86">
        <v>217</v>
      </c>
      <c r="E101" s="86">
        <f aca="true" t="shared" si="16" ref="E101:O101">SUM(E96:E100)</f>
        <v>57</v>
      </c>
      <c r="F101" s="86">
        <f t="shared" si="16"/>
        <v>434</v>
      </c>
      <c r="G101" s="86">
        <f t="shared" si="16"/>
        <v>36</v>
      </c>
      <c r="H101" s="86">
        <f t="shared" si="16"/>
        <v>394</v>
      </c>
      <c r="I101" s="86">
        <f t="shared" si="16"/>
        <v>0</v>
      </c>
      <c r="J101" s="86">
        <f t="shared" si="16"/>
        <v>310</v>
      </c>
      <c r="K101" s="86">
        <f t="shared" si="16"/>
        <v>0</v>
      </c>
      <c r="L101" s="86">
        <f t="shared" si="16"/>
        <v>0</v>
      </c>
      <c r="M101" s="87">
        <f t="shared" si="16"/>
        <v>37110</v>
      </c>
      <c r="N101" s="86">
        <f t="shared" si="16"/>
        <v>0</v>
      </c>
      <c r="O101" s="86">
        <f t="shared" si="16"/>
        <v>0</v>
      </c>
      <c r="P101" s="88">
        <f>SUM(M96:M100)-N101+O101</f>
        <v>37110</v>
      </c>
    </row>
    <row r="102" spans="1:16" ht="12.75" customHeight="1">
      <c r="A102" s="224" t="s">
        <v>25</v>
      </c>
      <c r="B102" s="224"/>
      <c r="C102" s="37">
        <f aca="true" t="shared" si="17" ref="C102:I102">SUM(C65,C71,C77,C83,C89,C95,C101)</f>
        <v>6669</v>
      </c>
      <c r="D102" s="37">
        <f t="shared" si="17"/>
        <v>1032</v>
      </c>
      <c r="E102" s="37">
        <f t="shared" si="17"/>
        <v>732</v>
      </c>
      <c r="F102" s="37">
        <f t="shared" si="17"/>
        <v>2262</v>
      </c>
      <c r="G102" s="37">
        <f t="shared" si="17"/>
        <v>70</v>
      </c>
      <c r="H102" s="37">
        <f t="shared" si="17"/>
        <v>1591</v>
      </c>
      <c r="I102" s="37">
        <f t="shared" si="17"/>
        <v>3</v>
      </c>
      <c r="J102" s="37">
        <f>SUM(J71,J77,J83,J89,J95,J101)</f>
        <v>1030</v>
      </c>
      <c r="K102" s="89">
        <f aca="true" t="shared" si="18" ref="K102:P102">SUM(K65,K71,K77,K83,K89,K95,K101)</f>
        <v>11</v>
      </c>
      <c r="L102" s="89">
        <f t="shared" si="18"/>
        <v>24</v>
      </c>
      <c r="M102" s="37">
        <f t="shared" si="18"/>
        <v>139732.5</v>
      </c>
      <c r="N102" s="37">
        <f t="shared" si="18"/>
        <v>15</v>
      </c>
      <c r="O102" s="37">
        <f t="shared" si="18"/>
        <v>79.5</v>
      </c>
      <c r="P102" s="37">
        <f t="shared" si="18"/>
        <v>139797</v>
      </c>
    </row>
    <row r="103" spans="1:16" ht="12.75" customHeight="1">
      <c r="A103" s="223">
        <v>42202</v>
      </c>
      <c r="B103" s="10" t="s">
        <v>19</v>
      </c>
      <c r="C103" s="80">
        <v>208</v>
      </c>
      <c r="D103" s="80"/>
      <c r="E103" s="80">
        <v>20</v>
      </c>
      <c r="F103" s="80">
        <v>87</v>
      </c>
      <c r="G103" s="80"/>
      <c r="H103" s="81">
        <v>54</v>
      </c>
      <c r="I103" s="81"/>
      <c r="J103" s="81">
        <v>25</v>
      </c>
      <c r="K103" s="82" t="s">
        <v>48</v>
      </c>
      <c r="L103" s="82">
        <v>3</v>
      </c>
      <c r="M103" s="83">
        <f>SUM(C103*15,F103*7.5,G103*7.5,H103*7.5,I103*7.5,J103*7.5,K103*100,L103*20)</f>
        <v>4525</v>
      </c>
      <c r="N103" s="84"/>
      <c r="O103" s="84"/>
      <c r="P103" s="84"/>
    </row>
    <row r="104" spans="1:16" ht="12.75" customHeight="1">
      <c r="A104" s="223"/>
      <c r="B104" s="10" t="s">
        <v>20</v>
      </c>
      <c r="C104" s="80">
        <v>223</v>
      </c>
      <c r="D104" s="80"/>
      <c r="E104" s="80">
        <v>18</v>
      </c>
      <c r="F104" s="80">
        <v>98</v>
      </c>
      <c r="G104" s="80"/>
      <c r="H104" s="81">
        <v>69</v>
      </c>
      <c r="I104" s="81"/>
      <c r="J104" s="81">
        <v>15</v>
      </c>
      <c r="K104" s="82"/>
      <c r="L104" s="82"/>
      <c r="M104" s="83">
        <f>SUM(C104*15,F104*7.5,G104*7.5,H104*7.5,I104*7.5,J104*7.5,K104*100,L104*20)</f>
        <v>4710</v>
      </c>
      <c r="N104" s="85"/>
      <c r="O104" s="85"/>
      <c r="P104" s="84"/>
    </row>
    <row r="105" spans="1:16" ht="12.75" customHeight="1">
      <c r="A105" s="223"/>
      <c r="B105" s="10" t="s">
        <v>21</v>
      </c>
      <c r="C105" s="80">
        <v>229</v>
      </c>
      <c r="D105" s="80"/>
      <c r="E105" s="80">
        <v>1</v>
      </c>
      <c r="F105" s="80">
        <v>83</v>
      </c>
      <c r="G105" s="80">
        <v>8</v>
      </c>
      <c r="H105" s="81">
        <v>32</v>
      </c>
      <c r="I105" s="81"/>
      <c r="J105" s="81">
        <v>51</v>
      </c>
      <c r="K105" s="82" t="s">
        <v>48</v>
      </c>
      <c r="L105" s="82">
        <v>1</v>
      </c>
      <c r="M105" s="83">
        <f>SUM(C105*15,F105*7.5,G105*7.5,H105*7.5,I105*7.5,J105*7.5,K105*100,L105*20)</f>
        <v>4860</v>
      </c>
      <c r="N105" s="85"/>
      <c r="O105" s="85"/>
      <c r="P105" s="84"/>
    </row>
    <row r="106" spans="1:16" ht="12.75" customHeight="1">
      <c r="A106" s="223"/>
      <c r="B106" s="10" t="s">
        <v>22</v>
      </c>
      <c r="C106" s="80">
        <v>114</v>
      </c>
      <c r="D106" s="80"/>
      <c r="E106" s="80">
        <v>2</v>
      </c>
      <c r="F106" s="80">
        <v>28</v>
      </c>
      <c r="G106" s="80"/>
      <c r="H106" s="81">
        <v>37</v>
      </c>
      <c r="I106" s="81"/>
      <c r="J106" s="81">
        <v>24</v>
      </c>
      <c r="K106" s="82"/>
      <c r="L106" s="82"/>
      <c r="M106" s="83">
        <f>SUM(C106*15,F106*7.5,G106*7.5,H106*7.5,I106*7.5,J106*7.5,K106*100,L106*20)</f>
        <v>2377.5</v>
      </c>
      <c r="N106" s="85"/>
      <c r="O106" s="85"/>
      <c r="P106" s="84"/>
    </row>
    <row r="107" spans="1:16" ht="12.75" customHeight="1">
      <c r="A107" s="223"/>
      <c r="B107" s="10" t="s">
        <v>23</v>
      </c>
      <c r="C107" s="80">
        <v>57</v>
      </c>
      <c r="D107" s="80"/>
      <c r="E107" s="80">
        <v>6</v>
      </c>
      <c r="F107" s="80">
        <v>19</v>
      </c>
      <c r="G107" s="80"/>
      <c r="H107" s="81">
        <v>14</v>
      </c>
      <c r="I107" s="81"/>
      <c r="J107" s="81">
        <v>10</v>
      </c>
      <c r="K107" s="82"/>
      <c r="L107" s="82"/>
      <c r="M107" s="83">
        <f>SUM(C107*15,F107*7.5,G107*7.5,H107*7.5,I107*7.5,J107*7.5,K107*100,L107*20)</f>
        <v>1177.5</v>
      </c>
      <c r="N107" s="85"/>
      <c r="O107" s="85"/>
      <c r="P107" s="84"/>
    </row>
    <row r="108" spans="1:16" ht="12.75" customHeight="1">
      <c r="A108" s="223"/>
      <c r="B108" s="17" t="s">
        <v>24</v>
      </c>
      <c r="C108" s="86">
        <f>SUM(C103:C107)</f>
        <v>831</v>
      </c>
      <c r="D108" s="86">
        <v>82</v>
      </c>
      <c r="E108" s="86">
        <f aca="true" t="shared" si="19" ref="E108:J108">SUM(E103:E107)</f>
        <v>47</v>
      </c>
      <c r="F108" s="86">
        <f t="shared" si="19"/>
        <v>315</v>
      </c>
      <c r="G108" s="86">
        <f t="shared" si="19"/>
        <v>8</v>
      </c>
      <c r="H108" s="86">
        <f t="shared" si="19"/>
        <v>206</v>
      </c>
      <c r="I108" s="86">
        <f t="shared" si="19"/>
        <v>0</v>
      </c>
      <c r="J108" s="86">
        <f t="shared" si="19"/>
        <v>125</v>
      </c>
      <c r="K108" s="86">
        <v>2</v>
      </c>
      <c r="L108" s="86">
        <f>SUM(L103:L107)</f>
        <v>4</v>
      </c>
      <c r="M108" s="87">
        <f>SUM(M103:M107)</f>
        <v>17650</v>
      </c>
      <c r="N108" s="86">
        <f>SUM(N103:N107)</f>
        <v>0</v>
      </c>
      <c r="O108" s="86">
        <f>SUM(O103:O107)</f>
        <v>0</v>
      </c>
      <c r="P108" s="88">
        <f>SUM(M103:M107)-N108+O108</f>
        <v>17650</v>
      </c>
    </row>
    <row r="109" spans="1:16" ht="12.75" customHeight="1">
      <c r="A109" s="223">
        <v>42203</v>
      </c>
      <c r="B109" s="10" t="s">
        <v>19</v>
      </c>
      <c r="C109" s="80">
        <v>106</v>
      </c>
      <c r="D109" s="80"/>
      <c r="E109" s="80">
        <v>4</v>
      </c>
      <c r="F109" s="80">
        <v>15</v>
      </c>
      <c r="G109" s="80"/>
      <c r="H109" s="81">
        <v>15</v>
      </c>
      <c r="I109" s="81"/>
      <c r="J109" s="81">
        <v>9</v>
      </c>
      <c r="K109" s="82"/>
      <c r="L109" s="82"/>
      <c r="M109" s="83">
        <f>SUM(C109*15,F109*7.5,G109*7.5,H109*7.5,I109*7.5,J109*7.5,K109*100,L109*20)</f>
        <v>1882.5</v>
      </c>
      <c r="N109" s="84">
        <v>10</v>
      </c>
      <c r="O109" s="84"/>
      <c r="P109" s="84"/>
    </row>
    <row r="110" spans="1:16" ht="12.75" customHeight="1">
      <c r="A110" s="223"/>
      <c r="B110" s="10" t="s">
        <v>20</v>
      </c>
      <c r="C110" s="80">
        <v>120</v>
      </c>
      <c r="D110" s="80"/>
      <c r="E110" s="80">
        <v>8</v>
      </c>
      <c r="F110" s="80">
        <v>55</v>
      </c>
      <c r="G110" s="80"/>
      <c r="H110" s="81">
        <v>19</v>
      </c>
      <c r="I110" s="81"/>
      <c r="J110" s="81">
        <v>10</v>
      </c>
      <c r="K110" s="82" t="s">
        <v>48</v>
      </c>
      <c r="L110" s="82">
        <v>1</v>
      </c>
      <c r="M110" s="83">
        <f>SUM(C110*15,F110*7.5,G110*7.5,H110*7.5,I110*7.5,J110*7.5,K110*100,L110*20)</f>
        <v>2550</v>
      </c>
      <c r="N110" s="85"/>
      <c r="O110" s="85"/>
      <c r="P110" s="84"/>
    </row>
    <row r="111" spans="1:16" ht="12.75" customHeight="1">
      <c r="A111" s="223"/>
      <c r="B111" s="10" t="s">
        <v>21</v>
      </c>
      <c r="C111" s="80">
        <v>0</v>
      </c>
      <c r="D111" s="80"/>
      <c r="E111" s="80">
        <v>0</v>
      </c>
      <c r="F111" s="80">
        <v>0</v>
      </c>
      <c r="G111" s="80">
        <v>0</v>
      </c>
      <c r="H111" s="81">
        <v>0</v>
      </c>
      <c r="I111" s="81">
        <v>0</v>
      </c>
      <c r="J111" s="81">
        <v>0</v>
      </c>
      <c r="K111" s="82" t="s">
        <v>52</v>
      </c>
      <c r="L111" s="82">
        <v>0</v>
      </c>
      <c r="M111" s="83">
        <f>SUM(C111*15,F111*7.5,G111*7.5,H111*7.5,I111*7.5,J111*7.5,K111*100,L111*20)</f>
        <v>0</v>
      </c>
      <c r="N111" s="85"/>
      <c r="O111" s="85"/>
      <c r="P111" s="84"/>
    </row>
    <row r="112" spans="1:16" ht="12.75" customHeight="1">
      <c r="A112" s="223"/>
      <c r="B112" s="10" t="s">
        <v>22</v>
      </c>
      <c r="C112" s="80">
        <v>59</v>
      </c>
      <c r="D112" s="80"/>
      <c r="E112" s="80">
        <v>1</v>
      </c>
      <c r="F112" s="80">
        <v>20</v>
      </c>
      <c r="G112" s="80"/>
      <c r="H112" s="81">
        <v>13</v>
      </c>
      <c r="I112" s="81"/>
      <c r="J112" s="81">
        <v>5</v>
      </c>
      <c r="K112" s="82"/>
      <c r="L112" s="82"/>
      <c r="M112" s="83">
        <f>SUM(C112*15,F112*7.5,G112*7.5,H112*7.5,I112*7.5,J112*7.5,K112*100,L112*20)</f>
        <v>1170</v>
      </c>
      <c r="N112" s="85"/>
      <c r="O112" s="85"/>
      <c r="P112" s="84"/>
    </row>
    <row r="113" spans="1:16" ht="12.75" customHeight="1">
      <c r="A113" s="223"/>
      <c r="B113" s="10" t="s">
        <v>23</v>
      </c>
      <c r="C113" s="80">
        <v>14</v>
      </c>
      <c r="D113" s="80"/>
      <c r="E113" s="80">
        <v>3</v>
      </c>
      <c r="F113" s="80">
        <v>11</v>
      </c>
      <c r="G113" s="80"/>
      <c r="H113" s="81">
        <v>1</v>
      </c>
      <c r="I113" s="81"/>
      <c r="J113" s="81">
        <v>3</v>
      </c>
      <c r="K113" s="82"/>
      <c r="L113" s="82"/>
      <c r="M113" s="83">
        <f>SUM(C113*15,F113*7.5,G113*7.5,H113*7.5,I113*7.5,J113*7.5,K113*100,L113*20)</f>
        <v>322.5</v>
      </c>
      <c r="N113" s="85"/>
      <c r="O113" s="85"/>
      <c r="P113" s="84"/>
    </row>
    <row r="114" spans="1:16" ht="12.75" customHeight="1">
      <c r="A114" s="223"/>
      <c r="B114" s="17" t="s">
        <v>24</v>
      </c>
      <c r="C114" s="86">
        <f>SUM(C109:C113)</f>
        <v>299</v>
      </c>
      <c r="D114" s="86">
        <v>49</v>
      </c>
      <c r="E114" s="86">
        <f>SUM(E109:E113)</f>
        <v>16</v>
      </c>
      <c r="F114" s="86">
        <f>SUM(F109:F113)</f>
        <v>101</v>
      </c>
      <c r="G114" s="86">
        <f>SUM(G109:G113)</f>
        <v>0</v>
      </c>
      <c r="H114" s="86">
        <f>SUM(H109:H113)</f>
        <v>48</v>
      </c>
      <c r="I114" s="86">
        <f>SUM(I109:I113)</f>
        <v>0</v>
      </c>
      <c r="J114" s="86"/>
      <c r="K114" s="86" t="s">
        <v>48</v>
      </c>
      <c r="L114" s="86">
        <f>SUM(L109:L113)</f>
        <v>1</v>
      </c>
      <c r="M114" s="87">
        <f>SUM(M109:M113)</f>
        <v>5925</v>
      </c>
      <c r="N114" s="86">
        <f>SUM(N109:N113)</f>
        <v>10</v>
      </c>
      <c r="O114" s="86">
        <f>SUM(O109:O113)</f>
        <v>0</v>
      </c>
      <c r="P114" s="88">
        <f>SUM(M109:M113)-N114+O114</f>
        <v>5915</v>
      </c>
    </row>
    <row r="115" spans="1:16" ht="12.75" customHeight="1">
      <c r="A115" s="223">
        <v>42204</v>
      </c>
      <c r="B115" s="10" t="s">
        <v>19</v>
      </c>
      <c r="C115" s="80">
        <v>142</v>
      </c>
      <c r="D115" s="80"/>
      <c r="E115" s="80">
        <v>5</v>
      </c>
      <c r="F115" s="80">
        <v>53</v>
      </c>
      <c r="G115" s="80"/>
      <c r="H115" s="81">
        <v>36</v>
      </c>
      <c r="I115" s="81"/>
      <c r="J115" s="81">
        <v>4</v>
      </c>
      <c r="K115" s="82"/>
      <c r="L115" s="91"/>
      <c r="M115" s="83">
        <f>SUM(C115*15,F115*7.5,G115*7.5,H115*7.5,I115*7.5,J115*7.5,K115*100,L115*20)</f>
        <v>2827.5</v>
      </c>
      <c r="N115" s="84"/>
      <c r="O115" s="84"/>
      <c r="P115" s="84"/>
    </row>
    <row r="116" spans="1:16" ht="12.75" customHeight="1">
      <c r="A116" s="223"/>
      <c r="B116" s="10" t="s">
        <v>20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  <c r="H116" s="81">
        <v>0</v>
      </c>
      <c r="I116" s="81">
        <v>0</v>
      </c>
      <c r="J116" s="81">
        <v>0</v>
      </c>
      <c r="K116" s="82" t="s">
        <v>52</v>
      </c>
      <c r="L116" s="91">
        <v>0</v>
      </c>
      <c r="M116" s="83">
        <f>SUM(C116*15,F116*7.5,G116*7.5,H116*7.5,I116*7.5,J116*7.5,K116*100,L116*20)</f>
        <v>0</v>
      </c>
      <c r="N116" s="85"/>
      <c r="O116" s="85"/>
      <c r="P116" s="84"/>
    </row>
    <row r="117" spans="1:16" ht="12.75" customHeight="1">
      <c r="A117" s="223"/>
      <c r="B117" s="10" t="s">
        <v>21</v>
      </c>
      <c r="C117" s="80">
        <v>136</v>
      </c>
      <c r="D117" s="80"/>
      <c r="E117" s="80">
        <v>2</v>
      </c>
      <c r="F117" s="80">
        <v>32</v>
      </c>
      <c r="G117" s="80">
        <v>1</v>
      </c>
      <c r="H117" s="81">
        <v>32</v>
      </c>
      <c r="I117" s="81"/>
      <c r="J117" s="81">
        <v>12</v>
      </c>
      <c r="K117" s="82"/>
      <c r="L117" s="91"/>
      <c r="M117" s="83">
        <f>SUM(C117*15,F117*7.5,G117*7.5,H117*7.5,I117*7.5,J117*7.5,K117*100,L117*20)</f>
        <v>2617.5</v>
      </c>
      <c r="N117" s="85"/>
      <c r="O117" s="85"/>
      <c r="P117" s="84"/>
    </row>
    <row r="118" spans="1:16" ht="12.75" customHeight="1">
      <c r="A118" s="223"/>
      <c r="B118" s="10" t="s">
        <v>22</v>
      </c>
      <c r="C118" s="80">
        <v>61</v>
      </c>
      <c r="D118" s="80"/>
      <c r="E118" s="80">
        <v>2</v>
      </c>
      <c r="F118" s="80">
        <v>20</v>
      </c>
      <c r="G118" s="80"/>
      <c r="H118" s="81">
        <v>22</v>
      </c>
      <c r="I118" s="81"/>
      <c r="J118" s="81">
        <v>7</v>
      </c>
      <c r="K118" s="82"/>
      <c r="L118" s="91"/>
      <c r="M118" s="83">
        <f>SUM(C118*15,F118*7.5,G118*7.5,H118*7.5,I118*7.5,J118*7.5,K118*100,L118*20)</f>
        <v>1282.5</v>
      </c>
      <c r="N118" s="85"/>
      <c r="O118" s="85"/>
      <c r="P118" s="84"/>
    </row>
    <row r="119" spans="1:16" ht="12.75" customHeight="1">
      <c r="A119" s="223"/>
      <c r="B119" s="10" t="s">
        <v>23</v>
      </c>
      <c r="C119" s="80">
        <v>2</v>
      </c>
      <c r="D119" s="80"/>
      <c r="E119" s="80">
        <v>8</v>
      </c>
      <c r="F119" s="80">
        <v>4</v>
      </c>
      <c r="G119" s="80"/>
      <c r="H119" s="81"/>
      <c r="I119" s="81"/>
      <c r="J119" s="81"/>
      <c r="K119" s="82"/>
      <c r="L119" s="91"/>
      <c r="M119" s="83">
        <f>SUM(C119*15,F119*7.5,G119*7.5,H119*7.5,I119*7.5,J119*7.5,K119*100,L119*20)</f>
        <v>60</v>
      </c>
      <c r="N119" s="85"/>
      <c r="O119" s="85"/>
      <c r="P119" s="84"/>
    </row>
    <row r="120" spans="1:16" ht="12.75" customHeight="1">
      <c r="A120" s="223"/>
      <c r="B120" s="17" t="s">
        <v>24</v>
      </c>
      <c r="C120" s="86">
        <f>SUM(C115:C119)</f>
        <v>341</v>
      </c>
      <c r="D120" s="86">
        <v>22</v>
      </c>
      <c r="E120" s="86">
        <f>SUM(E115:E119)</f>
        <v>17</v>
      </c>
      <c r="F120" s="86">
        <f>SUM(F115:F119)</f>
        <v>109</v>
      </c>
      <c r="G120" s="86">
        <f>SUM(G115:G119)</f>
        <v>1</v>
      </c>
      <c r="H120" s="86">
        <f>SUM(H115:H119)</f>
        <v>90</v>
      </c>
      <c r="I120" s="86">
        <f>SUM(I115:I119)</f>
        <v>0</v>
      </c>
      <c r="J120" s="86"/>
      <c r="K120" s="86">
        <f>SUM(K115:K119)</f>
        <v>0</v>
      </c>
      <c r="L120" s="86">
        <f>SUM(L115:L119)</f>
        <v>0</v>
      </c>
      <c r="M120" s="87">
        <f>SUM(M115:M119)</f>
        <v>6787.5</v>
      </c>
      <c r="N120" s="86">
        <f>SUM(N115:N119)</f>
        <v>0</v>
      </c>
      <c r="O120" s="86">
        <f>SUM(O115:O119)</f>
        <v>0</v>
      </c>
      <c r="P120" s="88">
        <f>SUM(M115:M119)-N120+O120</f>
        <v>6787.5</v>
      </c>
    </row>
    <row r="121" spans="1:16" ht="12.75" customHeight="1">
      <c r="A121" s="223">
        <v>42205</v>
      </c>
      <c r="B121" s="10" t="s">
        <v>19</v>
      </c>
      <c r="C121" s="80">
        <v>396</v>
      </c>
      <c r="D121" s="80"/>
      <c r="E121" s="80">
        <v>12</v>
      </c>
      <c r="F121" s="80">
        <v>129</v>
      </c>
      <c r="G121" s="80">
        <v>6</v>
      </c>
      <c r="H121" s="81">
        <v>140</v>
      </c>
      <c r="I121" s="81"/>
      <c r="J121" s="81">
        <v>32</v>
      </c>
      <c r="K121" s="82"/>
      <c r="L121" s="82"/>
      <c r="M121" s="83">
        <f>SUM(C121*15,F121*7.5,G121*7.5,H121*7.5,I121*7.5,J121*7.5,K121*100,L121*20)</f>
        <v>8242.5</v>
      </c>
      <c r="N121" s="84"/>
      <c r="O121" s="84"/>
      <c r="P121" s="84"/>
    </row>
    <row r="122" spans="1:16" ht="12.75" customHeight="1">
      <c r="A122" s="223"/>
      <c r="B122" s="10" t="s">
        <v>20</v>
      </c>
      <c r="C122" s="80">
        <v>483</v>
      </c>
      <c r="D122" s="80"/>
      <c r="E122" s="80">
        <v>34</v>
      </c>
      <c r="F122" s="80">
        <v>197</v>
      </c>
      <c r="G122" s="80"/>
      <c r="H122" s="81">
        <v>85</v>
      </c>
      <c r="I122" s="81">
        <v>1</v>
      </c>
      <c r="J122" s="81">
        <v>43</v>
      </c>
      <c r="K122" s="82"/>
      <c r="L122" s="82"/>
      <c r="M122" s="83">
        <f>SUM(C122*15,F122*7.5,G122*7.5,H122*7.5,I122*7.5,J122*7.5,K122*100,L122*20)</f>
        <v>9690</v>
      </c>
      <c r="N122" s="85"/>
      <c r="O122" s="85"/>
      <c r="P122" s="84"/>
    </row>
    <row r="123" spans="1:16" ht="12.75" customHeight="1">
      <c r="A123" s="223"/>
      <c r="B123" s="10" t="s">
        <v>21</v>
      </c>
      <c r="C123" s="80">
        <v>0</v>
      </c>
      <c r="D123" s="80"/>
      <c r="E123" s="80">
        <v>0</v>
      </c>
      <c r="F123" s="80">
        <v>0</v>
      </c>
      <c r="G123" s="80">
        <v>0</v>
      </c>
      <c r="H123" s="81">
        <v>0</v>
      </c>
      <c r="I123" s="81"/>
      <c r="J123" s="81">
        <v>0</v>
      </c>
      <c r="K123" s="82"/>
      <c r="L123" s="82"/>
      <c r="M123" s="83">
        <f>SUM(C123*15,F123*7.5,G123*7.5,H123*7.5,I123*7.5,J123*7.5,K123*100,L123*20)</f>
        <v>0</v>
      </c>
      <c r="N123" s="85"/>
      <c r="O123" s="85"/>
      <c r="P123" s="84"/>
    </row>
    <row r="124" spans="1:16" ht="12.75" customHeight="1">
      <c r="A124" s="223"/>
      <c r="B124" s="10" t="s">
        <v>22</v>
      </c>
      <c r="C124" s="80">
        <v>203</v>
      </c>
      <c r="D124" s="80"/>
      <c r="E124" s="80">
        <v>8</v>
      </c>
      <c r="F124" s="80">
        <v>106</v>
      </c>
      <c r="G124" s="80">
        <v>2</v>
      </c>
      <c r="H124" s="81">
        <v>52</v>
      </c>
      <c r="I124" s="81"/>
      <c r="J124" s="81">
        <v>36</v>
      </c>
      <c r="K124" s="82"/>
      <c r="L124" s="82"/>
      <c r="M124" s="83">
        <f>SUM(C124*15,F124*7.5,G124*7.5,H124*7.5,I124*7.5,J124*7.5,K124*100,L124*20)</f>
        <v>4515</v>
      </c>
      <c r="N124" s="85"/>
      <c r="O124" s="85"/>
      <c r="P124" s="84"/>
    </row>
    <row r="125" spans="1:16" ht="12.75" customHeight="1">
      <c r="A125" s="223"/>
      <c r="B125" s="10" t="s">
        <v>23</v>
      </c>
      <c r="C125" s="80">
        <v>59</v>
      </c>
      <c r="D125" s="80"/>
      <c r="E125" s="80">
        <v>13</v>
      </c>
      <c r="F125" s="80">
        <v>21</v>
      </c>
      <c r="G125" s="80"/>
      <c r="H125" s="81">
        <v>32</v>
      </c>
      <c r="I125" s="81"/>
      <c r="J125" s="81">
        <v>10</v>
      </c>
      <c r="K125" s="82"/>
      <c r="L125" s="82"/>
      <c r="M125" s="83">
        <f>SUM(C125*15,F125*7.5,G125*7.5,H125*7.5,I125*7.5,J125*7.5,K125*100,L125*20)</f>
        <v>1357.5</v>
      </c>
      <c r="N125" s="85"/>
      <c r="O125" s="85"/>
      <c r="P125" s="84"/>
    </row>
    <row r="126" spans="1:16" ht="12.75" customHeight="1">
      <c r="A126" s="223"/>
      <c r="B126" s="17" t="s">
        <v>24</v>
      </c>
      <c r="C126" s="86">
        <f>SUM(C121:C125)</f>
        <v>1141</v>
      </c>
      <c r="D126" s="86">
        <v>130</v>
      </c>
      <c r="E126" s="86">
        <f aca="true" t="shared" si="20" ref="E126:O126">SUM(E121:E125)</f>
        <v>67</v>
      </c>
      <c r="F126" s="86">
        <f t="shared" si="20"/>
        <v>453</v>
      </c>
      <c r="G126" s="86">
        <f t="shared" si="20"/>
        <v>8</v>
      </c>
      <c r="H126" s="86">
        <f t="shared" si="20"/>
        <v>309</v>
      </c>
      <c r="I126" s="86">
        <f t="shared" si="20"/>
        <v>1</v>
      </c>
      <c r="J126" s="86">
        <f t="shared" si="20"/>
        <v>121</v>
      </c>
      <c r="K126" s="86">
        <f t="shared" si="20"/>
        <v>0</v>
      </c>
      <c r="L126" s="86">
        <f t="shared" si="20"/>
        <v>0</v>
      </c>
      <c r="M126" s="87">
        <f t="shared" si="20"/>
        <v>23805</v>
      </c>
      <c r="N126" s="86">
        <f t="shared" si="20"/>
        <v>0</v>
      </c>
      <c r="O126" s="86">
        <f t="shared" si="20"/>
        <v>0</v>
      </c>
      <c r="P126" s="88">
        <f>SUM(M121:M125)-N126+O126</f>
        <v>23805</v>
      </c>
    </row>
    <row r="127" spans="1:16" ht="12.75" customHeight="1">
      <c r="A127" s="223">
        <v>42206</v>
      </c>
      <c r="B127" s="10" t="s">
        <v>19</v>
      </c>
      <c r="C127" s="80">
        <v>240</v>
      </c>
      <c r="D127" s="80"/>
      <c r="E127" s="80">
        <v>104</v>
      </c>
      <c r="F127" s="80">
        <v>112</v>
      </c>
      <c r="G127" s="80"/>
      <c r="H127" s="81">
        <v>24</v>
      </c>
      <c r="I127" s="81"/>
      <c r="J127" s="81">
        <v>38</v>
      </c>
      <c r="K127" s="82"/>
      <c r="L127" s="82">
        <v>0</v>
      </c>
      <c r="M127" s="83">
        <f>SUM(C127*15,F127*7.5,G127*7.5,H127*7.5,I127*7.5,J127*7.5,K127*100,L127*20)</f>
        <v>4905</v>
      </c>
      <c r="N127" s="84"/>
      <c r="O127" s="84"/>
      <c r="P127" s="84"/>
    </row>
    <row r="128" spans="1:16" ht="12.75" customHeight="1">
      <c r="A128" s="223"/>
      <c r="B128" s="10" t="s">
        <v>20</v>
      </c>
      <c r="C128" s="80">
        <v>309</v>
      </c>
      <c r="D128" s="80"/>
      <c r="E128" s="80">
        <v>31</v>
      </c>
      <c r="F128" s="80">
        <v>95</v>
      </c>
      <c r="G128" s="80"/>
      <c r="H128" s="81">
        <v>107</v>
      </c>
      <c r="I128" s="81"/>
      <c r="J128" s="81">
        <v>40</v>
      </c>
      <c r="K128" s="82"/>
      <c r="L128" s="82">
        <v>0</v>
      </c>
      <c r="M128" s="83">
        <f>SUM(C128*15,F128*7.5,G128*7.5,H128*7.5,I128*7.5,J128*7.5,K128*100,L128*20)</f>
        <v>6450</v>
      </c>
      <c r="N128" s="85"/>
      <c r="O128" s="85"/>
      <c r="P128" s="84"/>
    </row>
    <row r="129" spans="1:16" ht="12.75" customHeight="1">
      <c r="A129" s="223"/>
      <c r="B129" s="10" t="s">
        <v>21</v>
      </c>
      <c r="C129" s="80">
        <v>261</v>
      </c>
      <c r="D129" s="80"/>
      <c r="E129" s="80">
        <v>30</v>
      </c>
      <c r="F129" s="80">
        <v>121</v>
      </c>
      <c r="G129" s="80">
        <v>5</v>
      </c>
      <c r="H129" s="81">
        <v>64</v>
      </c>
      <c r="I129" s="81"/>
      <c r="J129" s="81">
        <v>45</v>
      </c>
      <c r="K129" s="82" t="s">
        <v>49</v>
      </c>
      <c r="L129" s="82">
        <v>4</v>
      </c>
      <c r="M129" s="83">
        <f>SUM(C129*15,F129*7.5,G129*7.5,H129*7.5,I129*7.5,J129*7.5,K129*100,L129*20)</f>
        <v>6057.5</v>
      </c>
      <c r="N129" s="85"/>
      <c r="O129" s="85"/>
      <c r="P129" s="84"/>
    </row>
    <row r="130" spans="1:16" ht="12.75" customHeight="1">
      <c r="A130" s="223"/>
      <c r="B130" s="10" t="s">
        <v>22</v>
      </c>
      <c r="C130" s="80">
        <v>138</v>
      </c>
      <c r="D130" s="80"/>
      <c r="E130" s="80"/>
      <c r="F130" s="80">
        <v>70</v>
      </c>
      <c r="G130" s="80">
        <v>2</v>
      </c>
      <c r="H130" s="81">
        <v>52</v>
      </c>
      <c r="I130" s="81"/>
      <c r="J130" s="81">
        <v>29</v>
      </c>
      <c r="K130" s="82"/>
      <c r="L130" s="82">
        <v>0</v>
      </c>
      <c r="M130" s="83">
        <f>SUM(C130*15,F130*7.5,G130*7.5,H130*7.5,I130*7.5,J130*7.5,K130*100,L130*20)</f>
        <v>3217.5</v>
      </c>
      <c r="N130" s="85"/>
      <c r="O130" s="85"/>
      <c r="P130" s="84"/>
    </row>
    <row r="131" spans="1:16" ht="12.75" customHeight="1">
      <c r="A131" s="223"/>
      <c r="B131" s="10" t="s">
        <v>23</v>
      </c>
      <c r="C131" s="80">
        <v>43</v>
      </c>
      <c r="D131" s="80"/>
      <c r="E131" s="80">
        <v>7</v>
      </c>
      <c r="F131" s="80">
        <v>9</v>
      </c>
      <c r="G131" s="80"/>
      <c r="H131" s="81">
        <v>18</v>
      </c>
      <c r="I131" s="81"/>
      <c r="J131" s="81">
        <v>12</v>
      </c>
      <c r="K131" s="82"/>
      <c r="L131" s="82">
        <v>0</v>
      </c>
      <c r="M131" s="83">
        <f>SUM(C131*15,F131*7.5,G131*7.5,H131*7.5,I131*7.5,J131*7.5,K131*100,L131*20)</f>
        <v>937.5</v>
      </c>
      <c r="N131" s="85"/>
      <c r="O131" s="85"/>
      <c r="P131" s="84"/>
    </row>
    <row r="132" spans="1:16" ht="12.75" customHeight="1">
      <c r="A132" s="223"/>
      <c r="B132" s="17" t="s">
        <v>24</v>
      </c>
      <c r="C132" s="86">
        <f>SUM(C127:C131)</f>
        <v>991</v>
      </c>
      <c r="D132" s="86">
        <v>157</v>
      </c>
      <c r="E132" s="86">
        <f aca="true" t="shared" si="21" ref="E132:J132">SUM(E127:E131)</f>
        <v>172</v>
      </c>
      <c r="F132" s="86">
        <f t="shared" si="21"/>
        <v>407</v>
      </c>
      <c r="G132" s="86">
        <f t="shared" si="21"/>
        <v>7</v>
      </c>
      <c r="H132" s="86">
        <f t="shared" si="21"/>
        <v>265</v>
      </c>
      <c r="I132" s="86">
        <f t="shared" si="21"/>
        <v>0</v>
      </c>
      <c r="J132" s="86">
        <f t="shared" si="21"/>
        <v>164</v>
      </c>
      <c r="K132" s="86">
        <v>3</v>
      </c>
      <c r="L132" s="86">
        <f>SUM(L127:L131)</f>
        <v>4</v>
      </c>
      <c r="M132" s="87">
        <f>SUM(M127:M131)</f>
        <v>21567.5</v>
      </c>
      <c r="N132" s="86">
        <f>SUM(N127:N131)</f>
        <v>0</v>
      </c>
      <c r="O132" s="86">
        <f>SUM(O127:O131)</f>
        <v>0</v>
      </c>
      <c r="P132" s="88">
        <f>SUM(M127:M131)-N132+O132</f>
        <v>21567.5</v>
      </c>
    </row>
    <row r="133" spans="1:16" ht="12.75" customHeight="1">
      <c r="A133" s="223">
        <v>42207</v>
      </c>
      <c r="B133" s="10" t="s">
        <v>19</v>
      </c>
      <c r="C133" s="80">
        <v>399</v>
      </c>
      <c r="D133" s="80"/>
      <c r="E133" s="80">
        <v>29</v>
      </c>
      <c r="F133" s="80">
        <v>102</v>
      </c>
      <c r="G133" s="80">
        <v>4</v>
      </c>
      <c r="H133" s="81">
        <v>86</v>
      </c>
      <c r="I133" s="81"/>
      <c r="J133" s="81">
        <v>53</v>
      </c>
      <c r="K133" s="82" t="s">
        <v>48</v>
      </c>
      <c r="L133" s="82">
        <v>2</v>
      </c>
      <c r="M133" s="83">
        <f>SUM(C133*15,F133*7.5,G133*7.5,H133*7.5,I133*7.5,J133*7.5,K133*100,L133*20)</f>
        <v>7962.5</v>
      </c>
      <c r="N133" s="84"/>
      <c r="O133" s="84"/>
      <c r="P133" s="84"/>
    </row>
    <row r="134" spans="1:16" ht="12.75" customHeight="1">
      <c r="A134" s="223"/>
      <c r="B134" s="10" t="s">
        <v>20</v>
      </c>
      <c r="C134" s="80">
        <v>573</v>
      </c>
      <c r="D134" s="80"/>
      <c r="E134" s="80">
        <v>35</v>
      </c>
      <c r="F134" s="80">
        <v>147</v>
      </c>
      <c r="G134" s="80">
        <v>1</v>
      </c>
      <c r="H134" s="81">
        <v>118</v>
      </c>
      <c r="I134" s="81"/>
      <c r="J134" s="81">
        <v>66</v>
      </c>
      <c r="K134" s="82"/>
      <c r="L134" s="82">
        <v>3</v>
      </c>
      <c r="M134" s="83">
        <f>SUM(C134*15,F134*7.5,G134*7.5,H134*7.5,I134*7.5,J134*7.5,K134*100,L134*20)</f>
        <v>11145</v>
      </c>
      <c r="N134" s="85"/>
      <c r="O134" s="85"/>
      <c r="P134" s="84"/>
    </row>
    <row r="135" spans="1:16" ht="12.75" customHeight="1">
      <c r="A135" s="223"/>
      <c r="B135" s="10" t="s">
        <v>21</v>
      </c>
      <c r="C135" s="80">
        <v>377</v>
      </c>
      <c r="D135" s="80"/>
      <c r="E135" s="80">
        <v>24</v>
      </c>
      <c r="F135" s="80">
        <v>138</v>
      </c>
      <c r="G135" s="80"/>
      <c r="H135" s="81">
        <v>91</v>
      </c>
      <c r="I135" s="81"/>
      <c r="J135" s="81">
        <v>54</v>
      </c>
      <c r="K135" s="82"/>
      <c r="L135" s="82">
        <v>3</v>
      </c>
      <c r="M135" s="83">
        <f>SUM(C135*15,F135*7.5,G135*7.5,H135*7.5,I135*7.5,J135*7.5,K135*100,L135*20)</f>
        <v>7837.5</v>
      </c>
      <c r="N135" s="85"/>
      <c r="O135" s="85"/>
      <c r="P135" s="84"/>
    </row>
    <row r="136" spans="1:16" ht="12.75" customHeight="1">
      <c r="A136" s="223"/>
      <c r="B136" s="10" t="s">
        <v>22</v>
      </c>
      <c r="C136" s="80">
        <v>302</v>
      </c>
      <c r="D136" s="80"/>
      <c r="E136" s="80">
        <v>0</v>
      </c>
      <c r="F136" s="80">
        <v>146</v>
      </c>
      <c r="G136" s="80"/>
      <c r="H136" s="81">
        <v>49</v>
      </c>
      <c r="I136" s="81"/>
      <c r="J136" s="81">
        <v>59</v>
      </c>
      <c r="K136" s="82"/>
      <c r="L136" s="82">
        <v>0</v>
      </c>
      <c r="M136" s="83">
        <f>SUM(C136*15,F136*7.5,G136*7.5,H136*7.5,I136*7.5,J136*7.5,K136*100,L136*20)</f>
        <v>6435</v>
      </c>
      <c r="N136" s="85"/>
      <c r="O136" s="85"/>
      <c r="P136" s="84"/>
    </row>
    <row r="137" spans="1:16" ht="12.75" customHeight="1">
      <c r="A137" s="223"/>
      <c r="B137" s="10" t="s">
        <v>23</v>
      </c>
      <c r="C137" s="80">
        <v>71</v>
      </c>
      <c r="D137" s="80"/>
      <c r="E137" s="80">
        <v>4</v>
      </c>
      <c r="F137" s="80">
        <v>32</v>
      </c>
      <c r="G137" s="80"/>
      <c r="H137" s="81">
        <v>24</v>
      </c>
      <c r="I137" s="81"/>
      <c r="J137" s="81">
        <v>18</v>
      </c>
      <c r="K137" s="82"/>
      <c r="L137" s="82">
        <v>0</v>
      </c>
      <c r="M137" s="83">
        <f>SUM(C137*15,F137*7.5,G137*7.5,H137*7.5,I137*7.5,J137*7.5,K137*100,L137*20)</f>
        <v>1620</v>
      </c>
      <c r="N137" s="85"/>
      <c r="O137" s="85"/>
      <c r="P137" s="84"/>
    </row>
    <row r="138" spans="1:16" ht="12.75" customHeight="1">
      <c r="A138" s="223"/>
      <c r="B138" s="17" t="s">
        <v>24</v>
      </c>
      <c r="C138" s="86">
        <f>SUM(C133:C137)</f>
        <v>1722</v>
      </c>
      <c r="D138" s="86">
        <v>157</v>
      </c>
      <c r="E138" s="86">
        <f aca="true" t="shared" si="22" ref="E138:O138">SUM(E133:E137)</f>
        <v>92</v>
      </c>
      <c r="F138" s="86">
        <f t="shared" si="22"/>
        <v>565</v>
      </c>
      <c r="G138" s="86">
        <f t="shared" si="22"/>
        <v>5</v>
      </c>
      <c r="H138" s="86">
        <f t="shared" si="22"/>
        <v>368</v>
      </c>
      <c r="I138" s="86">
        <f t="shared" si="22"/>
        <v>0</v>
      </c>
      <c r="J138" s="86">
        <f t="shared" si="22"/>
        <v>250</v>
      </c>
      <c r="K138" s="86">
        <f t="shared" si="22"/>
        <v>0</v>
      </c>
      <c r="L138" s="86">
        <f t="shared" si="22"/>
        <v>8</v>
      </c>
      <c r="M138" s="87">
        <f t="shared" si="22"/>
        <v>35000</v>
      </c>
      <c r="N138" s="86">
        <f t="shared" si="22"/>
        <v>0</v>
      </c>
      <c r="O138" s="86">
        <f t="shared" si="22"/>
        <v>0</v>
      </c>
      <c r="P138" s="88">
        <f>SUM(M133:M137)-N138+O138</f>
        <v>35000</v>
      </c>
    </row>
    <row r="139" spans="1:16" ht="12.75" customHeight="1">
      <c r="A139" s="223">
        <v>42208</v>
      </c>
      <c r="B139" s="10" t="s">
        <v>19</v>
      </c>
      <c r="C139" s="80">
        <v>408</v>
      </c>
      <c r="D139" s="80"/>
      <c r="E139" s="80">
        <v>7</v>
      </c>
      <c r="F139" s="80">
        <v>128</v>
      </c>
      <c r="G139" s="80">
        <v>6</v>
      </c>
      <c r="H139" s="81">
        <v>127</v>
      </c>
      <c r="I139" s="81"/>
      <c r="J139" s="81">
        <v>54</v>
      </c>
      <c r="K139" s="82"/>
      <c r="L139" s="82"/>
      <c r="M139" s="83">
        <f>SUM(C139*15,F139*7.5,G139*7.5,H139*7.5,I139*7.5,J139*7.5,K139*100,L139*20)</f>
        <v>8482.5</v>
      </c>
      <c r="N139" s="84"/>
      <c r="O139" s="84"/>
      <c r="P139" s="84"/>
    </row>
    <row r="140" spans="1:16" ht="12.75" customHeight="1">
      <c r="A140" s="223"/>
      <c r="B140" s="10" t="s">
        <v>20</v>
      </c>
      <c r="C140" s="80">
        <v>596</v>
      </c>
      <c r="D140" s="80"/>
      <c r="E140" s="80">
        <v>32</v>
      </c>
      <c r="F140" s="80">
        <v>124</v>
      </c>
      <c r="G140" s="80">
        <v>4</v>
      </c>
      <c r="H140" s="81">
        <v>107</v>
      </c>
      <c r="I140" s="81"/>
      <c r="J140" s="81">
        <v>75</v>
      </c>
      <c r="K140" s="82" t="s">
        <v>48</v>
      </c>
      <c r="L140" s="82"/>
      <c r="M140" s="83">
        <f>SUM(C140*15,F140*7.5,G140*7.5,H140*7.5,I140*7.5,J140*7.5,K140*100,L140*20)</f>
        <v>11365</v>
      </c>
      <c r="N140" s="85"/>
      <c r="O140" s="85">
        <v>50</v>
      </c>
      <c r="P140" s="84"/>
    </row>
    <row r="141" spans="1:16" ht="12.75" customHeight="1">
      <c r="A141" s="223"/>
      <c r="B141" s="10" t="s">
        <v>21</v>
      </c>
      <c r="C141" s="80">
        <v>415</v>
      </c>
      <c r="D141" s="80"/>
      <c r="E141" s="80">
        <v>7</v>
      </c>
      <c r="F141" s="80">
        <v>116</v>
      </c>
      <c r="G141" s="80">
        <v>3</v>
      </c>
      <c r="H141" s="81">
        <v>101</v>
      </c>
      <c r="I141" s="81"/>
      <c r="J141" s="81">
        <v>98</v>
      </c>
      <c r="K141" s="82"/>
      <c r="L141" s="82"/>
      <c r="M141" s="83">
        <f>SUM(C141*15,F141*7.5,G141*7.5,H141*7.5,I141*7.5,J141*7.5,K141*100,L141*20)</f>
        <v>8610</v>
      </c>
      <c r="N141" s="85"/>
      <c r="O141" s="85"/>
      <c r="P141" s="84"/>
    </row>
    <row r="142" spans="1:16" ht="12.75" customHeight="1">
      <c r="A142" s="223"/>
      <c r="B142" s="10" t="s">
        <v>22</v>
      </c>
      <c r="C142" s="80">
        <v>237</v>
      </c>
      <c r="D142" s="80"/>
      <c r="E142" s="80">
        <v>18</v>
      </c>
      <c r="F142" s="80">
        <v>112</v>
      </c>
      <c r="G142" s="80">
        <v>3</v>
      </c>
      <c r="H142" s="81">
        <v>52</v>
      </c>
      <c r="I142" s="81"/>
      <c r="J142" s="81">
        <v>65</v>
      </c>
      <c r="K142" s="82"/>
      <c r="L142" s="82"/>
      <c r="M142" s="83">
        <f>SUM(C142*15,F142*7.5,G142*7.5,H142*7.5,I142*7.5,J142*7.5,K142*100,L142*20)</f>
        <v>5295</v>
      </c>
      <c r="N142" s="85"/>
      <c r="O142" s="85"/>
      <c r="P142" s="84"/>
    </row>
    <row r="143" spans="1:16" ht="12.75" customHeight="1">
      <c r="A143" s="223"/>
      <c r="B143" s="10" t="s">
        <v>23</v>
      </c>
      <c r="C143" s="80">
        <v>93</v>
      </c>
      <c r="D143" s="80"/>
      <c r="E143" s="80">
        <v>9</v>
      </c>
      <c r="F143" s="80">
        <v>36</v>
      </c>
      <c r="G143" s="80">
        <v>2</v>
      </c>
      <c r="H143" s="81">
        <v>24</v>
      </c>
      <c r="I143" s="81">
        <v>1</v>
      </c>
      <c r="J143" s="81">
        <v>23</v>
      </c>
      <c r="K143" s="82"/>
      <c r="L143" s="82"/>
      <c r="M143" s="83">
        <f>SUM(C143*15,F143*7.5,G143*7.5,H143*7.5,I143*7.5,J143*7.5,K143*100,L143*20)</f>
        <v>2040</v>
      </c>
      <c r="N143" s="85"/>
      <c r="O143" s="85"/>
      <c r="P143" s="84"/>
    </row>
    <row r="144" spans="1:16" ht="12.75" customHeight="1">
      <c r="A144" s="223"/>
      <c r="B144" s="17" t="s">
        <v>24</v>
      </c>
      <c r="C144" s="86">
        <f>SUM(C139:C143)</f>
        <v>1749</v>
      </c>
      <c r="D144" s="86">
        <v>171</v>
      </c>
      <c r="E144" s="86">
        <f aca="true" t="shared" si="23" ref="E144:O144">SUM(E139:E143)</f>
        <v>73</v>
      </c>
      <c r="F144" s="86">
        <f t="shared" si="23"/>
        <v>516</v>
      </c>
      <c r="G144" s="86">
        <f t="shared" si="23"/>
        <v>18</v>
      </c>
      <c r="H144" s="86">
        <f t="shared" si="23"/>
        <v>411</v>
      </c>
      <c r="I144" s="86">
        <f t="shared" si="23"/>
        <v>1</v>
      </c>
      <c r="J144" s="86">
        <f t="shared" si="23"/>
        <v>315</v>
      </c>
      <c r="K144" s="86">
        <f t="shared" si="23"/>
        <v>0</v>
      </c>
      <c r="L144" s="86">
        <f t="shared" si="23"/>
        <v>0</v>
      </c>
      <c r="M144" s="87">
        <f t="shared" si="23"/>
        <v>35792.5</v>
      </c>
      <c r="N144" s="86">
        <f t="shared" si="23"/>
        <v>0</v>
      </c>
      <c r="O144" s="86">
        <f t="shared" si="23"/>
        <v>50</v>
      </c>
      <c r="P144" s="88">
        <f>SUM(M139:M143)-N144+O144</f>
        <v>35842.5</v>
      </c>
    </row>
    <row r="145" spans="1:16" ht="12.75" customHeight="1">
      <c r="A145" s="224" t="s">
        <v>25</v>
      </c>
      <c r="B145" s="224"/>
      <c r="C145" s="37">
        <f aca="true" t="shared" si="24" ref="C145:L145">SUM(C108,C114,C120,C126,C132,C138,C144)</f>
        <v>7074</v>
      </c>
      <c r="D145" s="37">
        <f t="shared" si="24"/>
        <v>768</v>
      </c>
      <c r="E145" s="37">
        <f t="shared" si="24"/>
        <v>484</v>
      </c>
      <c r="F145" s="37">
        <f t="shared" si="24"/>
        <v>2466</v>
      </c>
      <c r="G145" s="37">
        <f t="shared" si="24"/>
        <v>47</v>
      </c>
      <c r="H145" s="37">
        <f t="shared" si="24"/>
        <v>1697</v>
      </c>
      <c r="I145" s="37">
        <f t="shared" si="24"/>
        <v>2</v>
      </c>
      <c r="J145" s="37">
        <f t="shared" si="24"/>
        <v>975</v>
      </c>
      <c r="K145" s="89">
        <f t="shared" si="24"/>
        <v>5</v>
      </c>
      <c r="L145" s="89">
        <f t="shared" si="24"/>
        <v>17</v>
      </c>
      <c r="M145" s="37">
        <f>SUM(M101,M107,M113,M119,M125,M131,M137,M144)</f>
        <v>78377.5</v>
      </c>
      <c r="N145" s="37">
        <f>SUM(N101,N107,N113,N119,N125,N131,N137,N144)</f>
        <v>0</v>
      </c>
      <c r="O145" s="37">
        <f>SUM(O101,O107,O113,O119,O125,O131,O137,O144)</f>
        <v>50</v>
      </c>
      <c r="P145" s="37">
        <f>SUM(P101,P107,P113,P119,P125,P131,P137,P144)</f>
        <v>72952.5</v>
      </c>
    </row>
    <row r="146" spans="1:16" ht="12.75" customHeight="1">
      <c r="A146" s="223">
        <v>42209</v>
      </c>
      <c r="B146" s="10" t="s">
        <v>19</v>
      </c>
      <c r="C146" s="80">
        <v>356</v>
      </c>
      <c r="D146" s="80"/>
      <c r="E146" s="80">
        <v>2</v>
      </c>
      <c r="F146" s="80">
        <v>164</v>
      </c>
      <c r="G146" s="80">
        <v>8</v>
      </c>
      <c r="H146" s="81">
        <v>54</v>
      </c>
      <c r="I146" s="81"/>
      <c r="J146" s="81">
        <v>43</v>
      </c>
      <c r="K146" s="82"/>
      <c r="L146" s="82"/>
      <c r="M146" s="83">
        <f>SUM(C146*15,F146*7.5,G146*7.5,H146*7.5,I146*7.5,J146*7.5,K146*100,L146*20)</f>
        <v>7357.5</v>
      </c>
      <c r="N146" s="84"/>
      <c r="O146" s="84"/>
      <c r="P146" s="84"/>
    </row>
    <row r="147" spans="1:16" ht="12.75" customHeight="1">
      <c r="A147" s="223"/>
      <c r="B147" s="10" t="s">
        <v>20</v>
      </c>
      <c r="C147" s="80">
        <v>0</v>
      </c>
      <c r="D147" s="80"/>
      <c r="E147" s="80"/>
      <c r="F147" s="80"/>
      <c r="G147" s="80"/>
      <c r="H147" s="81"/>
      <c r="I147" s="81"/>
      <c r="J147" s="81"/>
      <c r="K147" s="82"/>
      <c r="L147" s="82"/>
      <c r="M147" s="83">
        <f>SUM(C147*15,F147*7.5,G147*7.5,H147*7.5,I147*7.5,J147*7.5,K147*100,L147*20)</f>
        <v>0</v>
      </c>
      <c r="N147" s="85"/>
      <c r="O147" s="85"/>
      <c r="P147" s="84"/>
    </row>
    <row r="148" spans="1:16" ht="12.75" customHeight="1">
      <c r="A148" s="223"/>
      <c r="B148" s="10" t="s">
        <v>21</v>
      </c>
      <c r="C148" s="80">
        <v>411</v>
      </c>
      <c r="D148" s="80"/>
      <c r="E148" s="80">
        <v>4</v>
      </c>
      <c r="F148" s="80">
        <v>156</v>
      </c>
      <c r="G148" s="80">
        <v>5</v>
      </c>
      <c r="H148" s="81">
        <v>114</v>
      </c>
      <c r="I148" s="81">
        <v>8</v>
      </c>
      <c r="J148" s="81">
        <v>70</v>
      </c>
      <c r="K148" s="82" t="s">
        <v>48</v>
      </c>
      <c r="L148" s="82">
        <v>3</v>
      </c>
      <c r="M148" s="83">
        <f>SUM(C148*15,F148*7.5,G148*7.5,H148*7.5,I148*7.5,J148*7.5,K148*100,L148*20)</f>
        <v>8972.5</v>
      </c>
      <c r="N148" s="85"/>
      <c r="O148" s="85"/>
      <c r="P148" s="84"/>
    </row>
    <row r="149" spans="1:16" ht="12.75" customHeight="1">
      <c r="A149" s="223"/>
      <c r="B149" s="10" t="s">
        <v>22</v>
      </c>
      <c r="C149" s="80">
        <v>165</v>
      </c>
      <c r="D149" s="80"/>
      <c r="E149" s="80">
        <v>18</v>
      </c>
      <c r="F149" s="80">
        <v>59</v>
      </c>
      <c r="G149" s="80">
        <v>1</v>
      </c>
      <c r="H149" s="81">
        <v>67</v>
      </c>
      <c r="I149" s="81"/>
      <c r="J149" s="81">
        <v>19</v>
      </c>
      <c r="K149" s="82"/>
      <c r="L149" s="82"/>
      <c r="M149" s="83">
        <f>SUM(C149*15,F149*7.5,G149*7.5,H149*7.5,I149*7.5,J149*7.5,K149*100,L149*20)</f>
        <v>3570</v>
      </c>
      <c r="N149" s="85">
        <v>15</v>
      </c>
      <c r="O149" s="85"/>
      <c r="P149" s="84"/>
    </row>
    <row r="150" spans="1:16" ht="12.75" customHeight="1">
      <c r="A150" s="223"/>
      <c r="B150" s="10" t="s">
        <v>23</v>
      </c>
      <c r="C150" s="80">
        <v>31</v>
      </c>
      <c r="D150" s="80"/>
      <c r="E150" s="80">
        <v>5</v>
      </c>
      <c r="F150" s="80">
        <v>10</v>
      </c>
      <c r="G150" s="80"/>
      <c r="H150" s="81">
        <v>10</v>
      </c>
      <c r="I150" s="81"/>
      <c r="J150" s="81">
        <v>8</v>
      </c>
      <c r="K150" s="82"/>
      <c r="L150" s="82"/>
      <c r="M150" s="83">
        <f>SUM(C150*15,F150*7.5,G150*7.5,H150*7.5,I150*7.5,J150*7.5,K150*100,L150*20)</f>
        <v>675</v>
      </c>
      <c r="N150" s="85">
        <v>7.5</v>
      </c>
      <c r="O150" s="85"/>
      <c r="P150" s="84"/>
    </row>
    <row r="151" spans="1:16" ht="12.75" customHeight="1">
      <c r="A151" s="223"/>
      <c r="B151" s="17" t="s">
        <v>24</v>
      </c>
      <c r="C151" s="86">
        <f>SUM(C146:C150)</f>
        <v>963</v>
      </c>
      <c r="D151" s="86">
        <v>81</v>
      </c>
      <c r="E151" s="86">
        <f aca="true" t="shared" si="25" ref="E151:J151">SUM(E146:E150)</f>
        <v>29</v>
      </c>
      <c r="F151" s="86">
        <f t="shared" si="25"/>
        <v>389</v>
      </c>
      <c r="G151" s="86">
        <f t="shared" si="25"/>
        <v>14</v>
      </c>
      <c r="H151" s="86">
        <f t="shared" si="25"/>
        <v>245</v>
      </c>
      <c r="I151" s="86">
        <f t="shared" si="25"/>
        <v>8</v>
      </c>
      <c r="J151" s="86">
        <f t="shared" si="25"/>
        <v>140</v>
      </c>
      <c r="K151" s="86">
        <v>1</v>
      </c>
      <c r="L151" s="86">
        <f>SUM(L146:L150)</f>
        <v>3</v>
      </c>
      <c r="M151" s="87">
        <f>SUM(M146:M150)</f>
        <v>20575</v>
      </c>
      <c r="N151" s="86">
        <f>SUM(N146:N150)</f>
        <v>22.5</v>
      </c>
      <c r="O151" s="86">
        <f>SUM(O146:O150)</f>
        <v>0</v>
      </c>
      <c r="P151" s="88">
        <f>SUM(M146:M150)-N151+O151</f>
        <v>20552.5</v>
      </c>
    </row>
    <row r="152" spans="1:16" ht="12.75" customHeight="1">
      <c r="A152" s="223">
        <v>42210</v>
      </c>
      <c r="B152" s="10" t="s">
        <v>19</v>
      </c>
      <c r="C152" s="80">
        <v>280</v>
      </c>
      <c r="D152" s="80"/>
      <c r="E152" s="80">
        <v>50</v>
      </c>
      <c r="F152" s="80">
        <v>77</v>
      </c>
      <c r="G152" s="80">
        <v>2</v>
      </c>
      <c r="H152" s="81">
        <v>95</v>
      </c>
      <c r="I152" s="81"/>
      <c r="J152" s="81">
        <v>25</v>
      </c>
      <c r="K152" s="82" t="s">
        <v>48</v>
      </c>
      <c r="L152" s="82">
        <v>2</v>
      </c>
      <c r="M152" s="83">
        <f>SUM(C152*15,F152*7.5,G152*7.5,H152*7.5,I152*7.5,J152*7.5,K152*100,L152*20)</f>
        <v>5832.5</v>
      </c>
      <c r="N152" s="84"/>
      <c r="O152" s="84"/>
      <c r="P152" s="84"/>
    </row>
    <row r="153" spans="1:16" ht="12.75" customHeight="1">
      <c r="A153" s="223"/>
      <c r="B153" s="10" t="s">
        <v>20</v>
      </c>
      <c r="C153" s="80">
        <v>281</v>
      </c>
      <c r="D153" s="80"/>
      <c r="E153" s="80">
        <v>69</v>
      </c>
      <c r="F153" s="80">
        <v>66</v>
      </c>
      <c r="G153" s="80">
        <v>4</v>
      </c>
      <c r="H153" s="81">
        <v>120</v>
      </c>
      <c r="I153" s="81"/>
      <c r="J153" s="81">
        <v>48</v>
      </c>
      <c r="K153" s="82" t="s">
        <v>52</v>
      </c>
      <c r="L153" s="82">
        <v>1</v>
      </c>
      <c r="M153" s="83">
        <f>SUM(C153*15,F153*7.5,G153*7.5,H153*7.5,I153*7.5,J153*7.5,K153*100,L153*20)</f>
        <v>6020</v>
      </c>
      <c r="N153" s="85"/>
      <c r="O153" s="85"/>
      <c r="P153" s="84"/>
    </row>
    <row r="154" spans="1:16" ht="12.75" customHeight="1">
      <c r="A154" s="223"/>
      <c r="B154" s="10" t="s">
        <v>21</v>
      </c>
      <c r="C154" s="80">
        <v>304</v>
      </c>
      <c r="D154" s="80"/>
      <c r="E154" s="80">
        <v>3</v>
      </c>
      <c r="F154" s="80">
        <v>69</v>
      </c>
      <c r="G154" s="80">
        <v>8</v>
      </c>
      <c r="H154" s="81">
        <v>67</v>
      </c>
      <c r="I154" s="81"/>
      <c r="J154" s="81">
        <v>98</v>
      </c>
      <c r="K154" s="82" t="s">
        <v>47</v>
      </c>
      <c r="L154" s="82">
        <v>2</v>
      </c>
      <c r="M154" s="83">
        <f>SUM(C154*15,F154*7.5,G154*7.5,H154*7.5,I154*7.5,J154*7.5,K154*100,L154*20)</f>
        <v>6615</v>
      </c>
      <c r="N154" s="85"/>
      <c r="O154" s="85"/>
      <c r="P154" s="84"/>
    </row>
    <row r="155" spans="1:16" ht="12.75" customHeight="1">
      <c r="A155" s="223"/>
      <c r="B155" s="10" t="s">
        <v>22</v>
      </c>
      <c r="C155" s="80">
        <v>143</v>
      </c>
      <c r="D155" s="80"/>
      <c r="E155" s="80">
        <v>6</v>
      </c>
      <c r="F155" s="80">
        <v>72</v>
      </c>
      <c r="G155" s="80">
        <v>1</v>
      </c>
      <c r="H155" s="81">
        <v>57</v>
      </c>
      <c r="I155" s="81"/>
      <c r="J155" s="81">
        <v>44</v>
      </c>
      <c r="K155" s="82"/>
      <c r="L155" s="82"/>
      <c r="M155" s="83">
        <f>SUM(C155*15,F155*7.5,G155*7.5,H155*7.5,I155*7.5,J155*7.5,K155*100,L155*20)</f>
        <v>3450</v>
      </c>
      <c r="N155" s="85">
        <v>15</v>
      </c>
      <c r="O155" s="85"/>
      <c r="P155" s="84"/>
    </row>
    <row r="156" spans="1:16" ht="12.75" customHeight="1">
      <c r="A156" s="223"/>
      <c r="B156" s="10" t="s">
        <v>23</v>
      </c>
      <c r="C156" s="80">
        <v>55</v>
      </c>
      <c r="D156" s="80"/>
      <c r="E156" s="80">
        <v>28</v>
      </c>
      <c r="F156" s="80">
        <v>9</v>
      </c>
      <c r="G156" s="80"/>
      <c r="H156" s="81">
        <v>19</v>
      </c>
      <c r="I156" s="81"/>
      <c r="J156" s="81">
        <v>6</v>
      </c>
      <c r="K156" s="82"/>
      <c r="L156" s="82"/>
      <c r="M156" s="83">
        <f>SUM(C156*15,F156*7.5,G156*7.5,H156*7.5,I156*7.5,J156*7.5,K156*100,L156*20)</f>
        <v>1080</v>
      </c>
      <c r="N156" s="85">
        <v>10</v>
      </c>
      <c r="O156" s="85"/>
      <c r="P156" s="84"/>
    </row>
    <row r="157" spans="1:16" ht="12.75" customHeight="1">
      <c r="A157" s="223"/>
      <c r="B157" s="17" t="s">
        <v>24</v>
      </c>
      <c r="C157" s="86">
        <f>SUM(C152:C156)</f>
        <v>1063</v>
      </c>
      <c r="D157" s="86">
        <v>167</v>
      </c>
      <c r="E157" s="86">
        <f aca="true" t="shared" si="26" ref="E157:J157">SUM(E152:E156)</f>
        <v>156</v>
      </c>
      <c r="F157" s="86">
        <f t="shared" si="26"/>
        <v>293</v>
      </c>
      <c r="G157" s="86">
        <f t="shared" si="26"/>
        <v>15</v>
      </c>
      <c r="H157" s="86">
        <f t="shared" si="26"/>
        <v>358</v>
      </c>
      <c r="I157" s="86">
        <f t="shared" si="26"/>
        <v>0</v>
      </c>
      <c r="J157" s="86">
        <f t="shared" si="26"/>
        <v>221</v>
      </c>
      <c r="K157" s="86">
        <v>3</v>
      </c>
      <c r="L157" s="86">
        <f>SUM(L152:L156)</f>
        <v>5</v>
      </c>
      <c r="M157" s="87">
        <f>SUM(M152:M156)</f>
        <v>22997.5</v>
      </c>
      <c r="N157" s="86">
        <f>SUM(N152:N156)</f>
        <v>25</v>
      </c>
      <c r="O157" s="86">
        <f>SUM(O152:O156)</f>
        <v>0</v>
      </c>
      <c r="P157" s="88">
        <f>SUM(M152:M156)-N157+O157</f>
        <v>22972.5</v>
      </c>
    </row>
    <row r="158" spans="1:16" ht="12.75" customHeight="1">
      <c r="A158" s="223">
        <v>42211</v>
      </c>
      <c r="B158" s="10" t="s">
        <v>19</v>
      </c>
      <c r="C158" s="80">
        <v>170</v>
      </c>
      <c r="D158" s="80"/>
      <c r="E158" s="80">
        <v>71</v>
      </c>
      <c r="F158" s="80">
        <v>55</v>
      </c>
      <c r="G158" s="80">
        <v>3</v>
      </c>
      <c r="H158" s="81">
        <v>57</v>
      </c>
      <c r="I158" s="81"/>
      <c r="J158" s="81">
        <v>17</v>
      </c>
      <c r="K158" s="82" t="s">
        <v>47</v>
      </c>
      <c r="L158" s="82">
        <v>2</v>
      </c>
      <c r="M158" s="83">
        <f>SUM(C158*15,F158*7.5,G158*7.5,H158*7.5,I158*7.5,J158*7.5,K158*100,L158*20)</f>
        <v>3780</v>
      </c>
      <c r="N158" s="84"/>
      <c r="O158" s="84"/>
      <c r="P158" s="84"/>
    </row>
    <row r="159" spans="1:16" ht="12.75" customHeight="1">
      <c r="A159" s="223"/>
      <c r="B159" s="10" t="s">
        <v>20</v>
      </c>
      <c r="C159" s="80">
        <v>444</v>
      </c>
      <c r="D159" s="80"/>
      <c r="E159" s="80">
        <v>44</v>
      </c>
      <c r="F159" s="80">
        <v>86</v>
      </c>
      <c r="G159" s="80">
        <v>3</v>
      </c>
      <c r="H159" s="81">
        <v>148</v>
      </c>
      <c r="I159" s="81"/>
      <c r="J159" s="81">
        <v>72</v>
      </c>
      <c r="K159" s="82" t="s">
        <v>48</v>
      </c>
      <c r="L159" s="82">
        <v>1</v>
      </c>
      <c r="M159" s="83">
        <f>SUM(C159*15,F159*7.5,G159*7.5,H159*7.5,I159*7.5,J159*7.5,K159*100,L159*20)</f>
        <v>9097.5</v>
      </c>
      <c r="N159" s="85"/>
      <c r="O159" s="85"/>
      <c r="P159" s="84"/>
    </row>
    <row r="160" spans="1:16" ht="12.75" customHeight="1">
      <c r="A160" s="223"/>
      <c r="B160" s="10" t="s">
        <v>21</v>
      </c>
      <c r="C160" s="80">
        <v>305</v>
      </c>
      <c r="D160" s="80"/>
      <c r="E160" s="80">
        <v>63</v>
      </c>
      <c r="F160" s="80">
        <v>88</v>
      </c>
      <c r="G160" s="80">
        <v>4</v>
      </c>
      <c r="H160" s="81">
        <v>111</v>
      </c>
      <c r="I160" s="81"/>
      <c r="J160" s="81">
        <v>42</v>
      </c>
      <c r="K160" s="82" t="s">
        <v>48</v>
      </c>
      <c r="L160" s="82">
        <v>1</v>
      </c>
      <c r="M160" s="83">
        <f>SUM(C160*15,F160*7.5,G160*7.5,H160*7.5,I160*7.5,J160*7.5,K160*100,L160*20)</f>
        <v>6532.5</v>
      </c>
      <c r="N160" s="85"/>
      <c r="O160" s="85"/>
      <c r="P160" s="84"/>
    </row>
    <row r="161" spans="1:16" ht="12.75" customHeight="1">
      <c r="A161" s="223"/>
      <c r="B161" s="10" t="s">
        <v>22</v>
      </c>
      <c r="C161" s="80">
        <v>166</v>
      </c>
      <c r="D161" s="80"/>
      <c r="E161" s="80">
        <v>6</v>
      </c>
      <c r="F161" s="80">
        <v>75</v>
      </c>
      <c r="G161" s="80">
        <v>27</v>
      </c>
      <c r="H161" s="81">
        <v>30</v>
      </c>
      <c r="I161" s="81"/>
      <c r="J161" s="81"/>
      <c r="K161" s="82"/>
      <c r="L161" s="82"/>
      <c r="M161" s="83">
        <f>SUM(C161*15,F161*7.5,G161*7.5,H161*7.5,I161*7.5,J161*7.5,K161*100,L161*20)</f>
        <v>3480</v>
      </c>
      <c r="N161" s="85"/>
      <c r="O161" s="85"/>
      <c r="P161" s="84"/>
    </row>
    <row r="162" spans="1:16" ht="12.75" customHeight="1">
      <c r="A162" s="223"/>
      <c r="B162" s="10" t="s">
        <v>23</v>
      </c>
      <c r="C162" s="80">
        <v>44</v>
      </c>
      <c r="D162" s="80"/>
      <c r="E162" s="80">
        <v>4</v>
      </c>
      <c r="F162" s="80">
        <v>18</v>
      </c>
      <c r="G162" s="80">
        <v>2</v>
      </c>
      <c r="H162" s="81">
        <v>16</v>
      </c>
      <c r="I162" s="81">
        <v>0</v>
      </c>
      <c r="J162" s="81">
        <v>30</v>
      </c>
      <c r="K162" s="82"/>
      <c r="L162" s="82"/>
      <c r="M162" s="83">
        <f>SUM(C162*15,F162*7.5,G162*7.5,H162*7.5,I162*7.5,J162*7.5,K162*100,L162*20)</f>
        <v>1155</v>
      </c>
      <c r="N162" s="85">
        <v>30</v>
      </c>
      <c r="O162" s="85"/>
      <c r="P162" s="84"/>
    </row>
    <row r="163" spans="1:16" ht="12.75" customHeight="1">
      <c r="A163" s="223"/>
      <c r="B163" s="17" t="s">
        <v>24</v>
      </c>
      <c r="C163" s="86">
        <f>SUM(C158:C162)</f>
        <v>1129</v>
      </c>
      <c r="D163" s="86">
        <v>163</v>
      </c>
      <c r="E163" s="86">
        <f aca="true" t="shared" si="27" ref="E163:J163">SUM(E158:E162)</f>
        <v>188</v>
      </c>
      <c r="F163" s="86">
        <f t="shared" si="27"/>
        <v>322</v>
      </c>
      <c r="G163" s="86">
        <f t="shared" si="27"/>
        <v>39</v>
      </c>
      <c r="H163" s="86">
        <f t="shared" si="27"/>
        <v>362</v>
      </c>
      <c r="I163" s="86">
        <f t="shared" si="27"/>
        <v>0</v>
      </c>
      <c r="J163" s="86">
        <f t="shared" si="27"/>
        <v>161</v>
      </c>
      <c r="K163" s="86">
        <v>4</v>
      </c>
      <c r="L163" s="86">
        <f>SUM(L158:L162)</f>
        <v>4</v>
      </c>
      <c r="M163" s="87">
        <f>SUM(M158:M162)</f>
        <v>24045</v>
      </c>
      <c r="N163" s="86">
        <f>SUM(N158:N162)</f>
        <v>30</v>
      </c>
      <c r="O163" s="86">
        <f>SUM(O158:O162)</f>
        <v>0</v>
      </c>
      <c r="P163" s="88">
        <f>SUM(M158:M162)-N163+O163</f>
        <v>24015</v>
      </c>
    </row>
    <row r="164" spans="1:16" ht="12.75" customHeight="1">
      <c r="A164" s="223">
        <v>42212</v>
      </c>
      <c r="B164" s="10" t="s">
        <v>19</v>
      </c>
      <c r="C164" s="80">
        <v>91</v>
      </c>
      <c r="D164" s="80"/>
      <c r="E164" s="80">
        <v>14</v>
      </c>
      <c r="F164" s="80">
        <v>27</v>
      </c>
      <c r="G164" s="80"/>
      <c r="H164" s="81">
        <v>38</v>
      </c>
      <c r="I164" s="81"/>
      <c r="J164" s="81">
        <v>10</v>
      </c>
      <c r="K164" s="82"/>
      <c r="L164" s="82"/>
      <c r="M164" s="83">
        <f>SUM(C164*15,F164*7.5,G164*7.5,H164*7.5,I164*7.5,J164*7.5,K164*100,L164*20)</f>
        <v>1927.5</v>
      </c>
      <c r="N164" s="84"/>
      <c r="O164" s="84"/>
      <c r="P164" s="84"/>
    </row>
    <row r="165" spans="1:16" ht="12.75" customHeight="1">
      <c r="A165" s="223"/>
      <c r="B165" s="10" t="s">
        <v>20</v>
      </c>
      <c r="C165" s="80">
        <v>347</v>
      </c>
      <c r="D165" s="80">
        <v>0</v>
      </c>
      <c r="E165" s="80">
        <v>18</v>
      </c>
      <c r="F165" s="80">
        <v>76</v>
      </c>
      <c r="G165" s="80">
        <v>4</v>
      </c>
      <c r="H165" s="81">
        <v>107</v>
      </c>
      <c r="I165" s="81"/>
      <c r="J165" s="81">
        <v>52</v>
      </c>
      <c r="K165" s="82">
        <v>1</v>
      </c>
      <c r="L165" s="82">
        <v>2</v>
      </c>
      <c r="M165" s="83">
        <f>SUM(C165*15,F165*7.5,G165*7.5,H165*7.5,I165*7.5,J165*7.5,K165*100,L165*20)</f>
        <v>7137.5</v>
      </c>
      <c r="N165" s="85"/>
      <c r="O165" s="85"/>
      <c r="P165" s="84"/>
    </row>
    <row r="166" spans="1:16" ht="12.75" customHeight="1">
      <c r="A166" s="223"/>
      <c r="B166" s="10" t="s">
        <v>21</v>
      </c>
      <c r="C166" s="80">
        <v>395</v>
      </c>
      <c r="D166" s="80"/>
      <c r="E166" s="80">
        <v>11</v>
      </c>
      <c r="F166" s="80">
        <v>79</v>
      </c>
      <c r="G166" s="80">
        <v>7</v>
      </c>
      <c r="H166" s="81">
        <v>145</v>
      </c>
      <c r="I166" s="81">
        <v>0</v>
      </c>
      <c r="J166" s="81">
        <v>84</v>
      </c>
      <c r="K166" s="82"/>
      <c r="L166" s="82"/>
      <c r="M166" s="83">
        <f>SUM(C166*15,F166*7.5,G166*7.5,H166*7.5,I166*7.5,J166*7.5,K166*100,L166*20)</f>
        <v>8287.5</v>
      </c>
      <c r="N166" s="85"/>
      <c r="O166" s="85"/>
      <c r="P166" s="84"/>
    </row>
    <row r="167" spans="1:16" ht="12.75" customHeight="1">
      <c r="A167" s="223"/>
      <c r="B167" s="10" t="s">
        <v>22</v>
      </c>
      <c r="C167" s="80">
        <v>107</v>
      </c>
      <c r="D167" s="80"/>
      <c r="E167" s="80">
        <v>19</v>
      </c>
      <c r="F167" s="80">
        <v>60</v>
      </c>
      <c r="G167" s="80">
        <v>2</v>
      </c>
      <c r="H167" s="81"/>
      <c r="I167" s="81">
        <v>35</v>
      </c>
      <c r="J167" s="81">
        <v>23</v>
      </c>
      <c r="K167" s="82"/>
      <c r="L167" s="82"/>
      <c r="M167" s="83">
        <f>SUM(C167*15,F167*7.5,G167*7.5,H167*7.5,I167*7.5,J167*7.5,K167*100,L167*20)</f>
        <v>2505</v>
      </c>
      <c r="N167" s="85"/>
      <c r="O167" s="85"/>
      <c r="P167" s="84"/>
    </row>
    <row r="168" spans="1:16" ht="12.75" customHeight="1">
      <c r="A168" s="223"/>
      <c r="B168" s="10" t="s">
        <v>23</v>
      </c>
      <c r="C168" s="80">
        <v>45</v>
      </c>
      <c r="D168" s="80"/>
      <c r="E168" s="80">
        <v>21</v>
      </c>
      <c r="F168" s="80">
        <v>14</v>
      </c>
      <c r="G168" s="80">
        <v>2</v>
      </c>
      <c r="H168" s="81">
        <v>18</v>
      </c>
      <c r="I168" s="81"/>
      <c r="J168" s="81">
        <v>9</v>
      </c>
      <c r="K168" s="82"/>
      <c r="L168" s="82"/>
      <c r="M168" s="83">
        <f>SUM(C168*15,F168*7.5,G168*7.5,H168*7.5,I168*7.5,J168*7.5,K168*100,L168*20)</f>
        <v>997.5</v>
      </c>
      <c r="N168" s="85"/>
      <c r="O168" s="85"/>
      <c r="P168" s="84"/>
    </row>
    <row r="169" spans="1:16" ht="12.75" customHeight="1">
      <c r="A169" s="223"/>
      <c r="B169" s="17" t="s">
        <v>24</v>
      </c>
      <c r="C169" s="86">
        <f>SUM(C164:C168)</f>
        <v>985</v>
      </c>
      <c r="D169" s="86">
        <v>146</v>
      </c>
      <c r="E169" s="86">
        <f aca="true" t="shared" si="28" ref="E169:O169">SUM(E164:E168)</f>
        <v>83</v>
      </c>
      <c r="F169" s="86">
        <f t="shared" si="28"/>
        <v>256</v>
      </c>
      <c r="G169" s="86">
        <f t="shared" si="28"/>
        <v>15</v>
      </c>
      <c r="H169" s="86">
        <f t="shared" si="28"/>
        <v>308</v>
      </c>
      <c r="I169" s="86">
        <f t="shared" si="28"/>
        <v>35</v>
      </c>
      <c r="J169" s="86">
        <f t="shared" si="28"/>
        <v>178</v>
      </c>
      <c r="K169" s="86">
        <f t="shared" si="28"/>
        <v>1</v>
      </c>
      <c r="L169" s="86">
        <f t="shared" si="28"/>
        <v>2</v>
      </c>
      <c r="M169" s="87">
        <f t="shared" si="28"/>
        <v>20855</v>
      </c>
      <c r="N169" s="86">
        <f t="shared" si="28"/>
        <v>0</v>
      </c>
      <c r="O169" s="86">
        <f t="shared" si="28"/>
        <v>0</v>
      </c>
      <c r="P169" s="88">
        <f>SUM(M164:M168)-N169+O169</f>
        <v>20855</v>
      </c>
    </row>
    <row r="170" spans="1:16" ht="12.75" customHeight="1">
      <c r="A170" s="223">
        <v>42213</v>
      </c>
      <c r="B170" s="10" t="s">
        <v>19</v>
      </c>
      <c r="C170" s="80">
        <v>215</v>
      </c>
      <c r="D170" s="80"/>
      <c r="E170" s="80">
        <v>9</v>
      </c>
      <c r="F170" s="80">
        <v>67</v>
      </c>
      <c r="G170" s="80">
        <v>2</v>
      </c>
      <c r="H170" s="81">
        <v>65</v>
      </c>
      <c r="I170" s="81">
        <v>2</v>
      </c>
      <c r="J170" s="81">
        <v>27</v>
      </c>
      <c r="K170" s="82">
        <v>1</v>
      </c>
      <c r="L170" s="82">
        <v>1</v>
      </c>
      <c r="M170" s="83">
        <f>SUM(C170*15,F170*7.5,G170*7.5,H170*7.5,I170*7.5,J170*7.5,K170*100,L170*20)</f>
        <v>4567.5</v>
      </c>
      <c r="N170" s="84"/>
      <c r="O170" s="84"/>
      <c r="P170" s="84"/>
    </row>
    <row r="171" spans="1:16" ht="12.75" customHeight="1">
      <c r="A171" s="223"/>
      <c r="B171" s="10" t="s">
        <v>20</v>
      </c>
      <c r="C171" s="80">
        <v>300</v>
      </c>
      <c r="D171" s="80"/>
      <c r="E171" s="80">
        <v>1</v>
      </c>
      <c r="F171" s="80">
        <v>117</v>
      </c>
      <c r="G171" s="80">
        <v>1</v>
      </c>
      <c r="H171" s="81">
        <v>57</v>
      </c>
      <c r="I171" s="81"/>
      <c r="J171" s="81">
        <v>69</v>
      </c>
      <c r="K171" s="82">
        <v>0</v>
      </c>
      <c r="L171" s="82">
        <v>1</v>
      </c>
      <c r="M171" s="83">
        <f>SUM(C171*15,F171*7.5,G171*7.5,H171*7.5,I171*7.5,J171*7.5,K171*100,L171*20)</f>
        <v>6350</v>
      </c>
      <c r="N171" s="85"/>
      <c r="O171" s="85"/>
      <c r="P171" s="84"/>
    </row>
    <row r="172" spans="1:16" ht="12.75" customHeight="1">
      <c r="A172" s="223"/>
      <c r="B172" s="10" t="s">
        <v>21</v>
      </c>
      <c r="C172" s="80">
        <v>315</v>
      </c>
      <c r="D172" s="80"/>
      <c r="E172" s="80">
        <v>35</v>
      </c>
      <c r="F172" s="80">
        <v>69</v>
      </c>
      <c r="G172" s="80">
        <v>3</v>
      </c>
      <c r="H172" s="81">
        <v>107</v>
      </c>
      <c r="I172" s="81"/>
      <c r="J172" s="81">
        <v>47</v>
      </c>
      <c r="K172" s="82"/>
      <c r="L172" s="82"/>
      <c r="M172" s="83">
        <f>SUM(C172*15,F172*7.5,G172*7.5,H172*7.5,I172*7.5,J172*7.5,K172*100,L172*20)</f>
        <v>6420</v>
      </c>
      <c r="N172" s="85"/>
      <c r="O172" s="85"/>
      <c r="P172" s="84"/>
    </row>
    <row r="173" spans="1:16" ht="12.75" customHeight="1">
      <c r="A173" s="223"/>
      <c r="B173" s="10" t="s">
        <v>22</v>
      </c>
      <c r="C173" s="80">
        <v>122</v>
      </c>
      <c r="D173" s="80"/>
      <c r="E173" s="80">
        <v>4</v>
      </c>
      <c r="F173" s="80">
        <v>62</v>
      </c>
      <c r="G173" s="80"/>
      <c r="H173" s="81">
        <v>42</v>
      </c>
      <c r="I173" s="81"/>
      <c r="J173" s="81">
        <v>20</v>
      </c>
      <c r="K173" s="82"/>
      <c r="L173" s="82"/>
      <c r="M173" s="83">
        <f>SUM(C173*15,F173*7.5,G173*7.5,H173*7.5,I173*7.5,J173*7.5,K173*100,L173*20)</f>
        <v>2760</v>
      </c>
      <c r="N173" s="85"/>
      <c r="O173" s="85"/>
      <c r="P173" s="84"/>
    </row>
    <row r="174" spans="1:16" ht="12.75" customHeight="1">
      <c r="A174" s="223"/>
      <c r="B174" s="10" t="s">
        <v>23</v>
      </c>
      <c r="C174" s="80">
        <v>60</v>
      </c>
      <c r="D174" s="80"/>
      <c r="E174" s="80">
        <v>4</v>
      </c>
      <c r="F174" s="80">
        <v>17</v>
      </c>
      <c r="G174" s="80">
        <v>2</v>
      </c>
      <c r="H174" s="81">
        <v>25</v>
      </c>
      <c r="I174" s="81"/>
      <c r="J174" s="81">
        <v>13</v>
      </c>
      <c r="K174" s="82"/>
      <c r="L174" s="82"/>
      <c r="M174" s="83">
        <f>SUM(C174*15,F174*7.5,G174*7.5,H174*7.5,I174*7.5,J174*7.5,K174*100,L174*20)</f>
        <v>1327.5</v>
      </c>
      <c r="N174" s="85"/>
      <c r="O174" s="85"/>
      <c r="P174" s="84"/>
    </row>
    <row r="175" spans="1:16" ht="12.75" customHeight="1">
      <c r="A175" s="223"/>
      <c r="B175" s="17" t="s">
        <v>24</v>
      </c>
      <c r="C175" s="86">
        <f>SUM(C170:C174)</f>
        <v>1012</v>
      </c>
      <c r="D175" s="86">
        <v>151</v>
      </c>
      <c r="E175" s="86">
        <f>SUM(E170:E174)</f>
        <v>53</v>
      </c>
      <c r="F175" s="86">
        <f>SUM(F170:F174)</f>
        <v>332</v>
      </c>
      <c r="G175" s="86">
        <f>SUM(G170:G174)</f>
        <v>8</v>
      </c>
      <c r="H175" s="86">
        <f>SUM(H170:H174)</f>
        <v>296</v>
      </c>
      <c r="I175" s="86">
        <f>SUM(I170:I174)</f>
        <v>2</v>
      </c>
      <c r="J175" s="86"/>
      <c r="K175" s="86">
        <f>SUM(K170:K174)</f>
        <v>1</v>
      </c>
      <c r="L175" s="86">
        <f>SUM(L170:L174)</f>
        <v>2</v>
      </c>
      <c r="M175" s="87">
        <f>SUM(M170:M174)</f>
        <v>21425</v>
      </c>
      <c r="N175" s="86">
        <f>SUM(N170:N174)</f>
        <v>0</v>
      </c>
      <c r="O175" s="86">
        <f>SUM(O170:O174)</f>
        <v>0</v>
      </c>
      <c r="P175" s="88">
        <f>SUM(M170:M174)-N175+O175</f>
        <v>21425</v>
      </c>
    </row>
    <row r="176" spans="1:16" ht="12.75" customHeight="1">
      <c r="A176" s="223">
        <v>42214</v>
      </c>
      <c r="B176" s="10" t="s">
        <v>19</v>
      </c>
      <c r="C176" s="80">
        <v>370</v>
      </c>
      <c r="D176" s="80"/>
      <c r="E176" s="80">
        <v>11</v>
      </c>
      <c r="F176" s="80">
        <v>116</v>
      </c>
      <c r="G176" s="80">
        <v>2</v>
      </c>
      <c r="H176" s="81">
        <v>76</v>
      </c>
      <c r="I176" s="81"/>
      <c r="J176" s="81">
        <v>43</v>
      </c>
      <c r="K176" s="82"/>
      <c r="L176" s="82"/>
      <c r="M176" s="83">
        <f>SUM(C176*15,F176*7.5,G176*7.5,H176*7.5,I176*7.5,J176*7.5,K176*100,L176*20)</f>
        <v>7327.5</v>
      </c>
      <c r="N176" s="84"/>
      <c r="O176" s="84">
        <v>12</v>
      </c>
      <c r="P176" s="84"/>
    </row>
    <row r="177" spans="1:16" ht="12.75" customHeight="1">
      <c r="A177" s="223"/>
      <c r="B177" s="10" t="s">
        <v>20</v>
      </c>
      <c r="C177" s="80">
        <v>553</v>
      </c>
      <c r="D177" s="80"/>
      <c r="E177" s="80">
        <v>27</v>
      </c>
      <c r="F177" s="80">
        <v>142</v>
      </c>
      <c r="G177" s="80">
        <v>2</v>
      </c>
      <c r="H177" s="81">
        <v>92</v>
      </c>
      <c r="I177" s="81"/>
      <c r="J177" s="81">
        <v>71</v>
      </c>
      <c r="K177" s="82">
        <v>1</v>
      </c>
      <c r="L177" s="82">
        <v>2</v>
      </c>
      <c r="M177" s="83">
        <f>SUM(C177*15,F177*7.5,G177*7.5,H177*7.5,I177*7.5,J177*7.5,K177*100,L177*20)</f>
        <v>10737.5</v>
      </c>
      <c r="N177" s="85"/>
      <c r="O177" s="85"/>
      <c r="P177" s="84"/>
    </row>
    <row r="178" spans="1:16" ht="12.75" customHeight="1">
      <c r="A178" s="223"/>
      <c r="B178" s="10" t="s">
        <v>21</v>
      </c>
      <c r="C178" s="80">
        <v>363</v>
      </c>
      <c r="D178" s="80"/>
      <c r="E178" s="80">
        <v>12</v>
      </c>
      <c r="F178" s="80">
        <v>77</v>
      </c>
      <c r="G178" s="80">
        <v>11</v>
      </c>
      <c r="H178" s="81">
        <v>106</v>
      </c>
      <c r="I178" s="81"/>
      <c r="J178" s="81">
        <v>63</v>
      </c>
      <c r="K178" s="82">
        <v>1</v>
      </c>
      <c r="L178" s="82">
        <v>2</v>
      </c>
      <c r="M178" s="83">
        <f>SUM(C178*15,F178*7.5,G178*7.5,H178*7.5,I178*7.5,J178*7.5,K178*100,L178*20)</f>
        <v>7512.5</v>
      </c>
      <c r="N178" s="85"/>
      <c r="O178" s="85"/>
      <c r="P178" s="84"/>
    </row>
    <row r="179" spans="1:16" ht="12.75" customHeight="1">
      <c r="A179" s="223"/>
      <c r="B179" s="10" t="s">
        <v>22</v>
      </c>
      <c r="C179" s="80">
        <v>238</v>
      </c>
      <c r="D179" s="80"/>
      <c r="E179" s="80">
        <v>6</v>
      </c>
      <c r="F179" s="80">
        <v>78</v>
      </c>
      <c r="G179" s="80">
        <v>1</v>
      </c>
      <c r="H179" s="81">
        <v>26</v>
      </c>
      <c r="I179" s="81"/>
      <c r="J179" s="81">
        <v>38</v>
      </c>
      <c r="K179" s="82"/>
      <c r="L179" s="82"/>
      <c r="M179" s="83">
        <f>SUM(C179*15,F179*7.5,G179*7.5,H179*7.5,I179*7.5,J179*7.5,K179*100,L179*20)</f>
        <v>4642.5</v>
      </c>
      <c r="N179" s="85"/>
      <c r="O179" s="85"/>
      <c r="P179" s="84"/>
    </row>
    <row r="180" spans="1:16" ht="12.75" customHeight="1">
      <c r="A180" s="223"/>
      <c r="B180" s="10" t="s">
        <v>23</v>
      </c>
      <c r="C180" s="80">
        <v>106</v>
      </c>
      <c r="D180" s="80"/>
      <c r="E180" s="80">
        <v>14</v>
      </c>
      <c r="F180" s="80">
        <v>22</v>
      </c>
      <c r="G180" s="80"/>
      <c r="H180" s="81">
        <v>19</v>
      </c>
      <c r="I180" s="81"/>
      <c r="J180" s="81">
        <v>17</v>
      </c>
      <c r="K180" s="82"/>
      <c r="L180" s="82"/>
      <c r="M180" s="83">
        <f>SUM(C180*15,F180*7.5,G180*7.5,H180*7.5,I180*7.5,J180*7.5,K180*100,L180*20)</f>
        <v>2025</v>
      </c>
      <c r="N180" s="85"/>
      <c r="O180" s="85"/>
      <c r="P180" s="84"/>
    </row>
    <row r="181" spans="1:18" ht="12.75" customHeight="1">
      <c r="A181" s="223"/>
      <c r="B181" s="17" t="s">
        <v>24</v>
      </c>
      <c r="C181" s="86">
        <f>SUM(C176:C180)</f>
        <v>1630</v>
      </c>
      <c r="D181" s="86">
        <v>185</v>
      </c>
      <c r="E181" s="86">
        <f>SUM(E176:E180)</f>
        <v>70</v>
      </c>
      <c r="F181" s="86">
        <f>SUM(F176:F180)</f>
        <v>435</v>
      </c>
      <c r="G181" s="86">
        <f>SUM(G176:G180)</f>
        <v>16</v>
      </c>
      <c r="H181" s="86">
        <f>SUM(H176:H180)</f>
        <v>319</v>
      </c>
      <c r="I181" s="86">
        <f>SUM(I176:I180)</f>
        <v>0</v>
      </c>
      <c r="J181" s="86"/>
      <c r="K181" s="86">
        <f>SUM(K176:K180)</f>
        <v>2</v>
      </c>
      <c r="L181" s="86">
        <f>SUM(L176:L180)</f>
        <v>4</v>
      </c>
      <c r="M181" s="87">
        <f>SUM(M176:M180)</f>
        <v>32245</v>
      </c>
      <c r="N181" s="86">
        <f>SUM(N176:N180)</f>
        <v>0</v>
      </c>
      <c r="O181" s="86">
        <f>SUM(O176:O180)</f>
        <v>12</v>
      </c>
      <c r="P181" s="88">
        <f>SUM(M176:M180)-N181+O181</f>
        <v>32257</v>
      </c>
      <c r="R181" s="92"/>
    </row>
    <row r="182" spans="1:18" ht="12.75" customHeight="1">
      <c r="A182" s="223">
        <v>42215</v>
      </c>
      <c r="B182" s="10" t="s">
        <v>19</v>
      </c>
      <c r="C182" s="80">
        <v>323</v>
      </c>
      <c r="D182" s="80"/>
      <c r="E182" s="80">
        <v>24</v>
      </c>
      <c r="F182" s="80">
        <v>76</v>
      </c>
      <c r="G182" s="80">
        <v>4</v>
      </c>
      <c r="H182" s="81">
        <v>58</v>
      </c>
      <c r="I182" s="81">
        <v>1</v>
      </c>
      <c r="J182" s="81">
        <v>73</v>
      </c>
      <c r="K182" s="82"/>
      <c r="L182" s="82"/>
      <c r="M182" s="83">
        <f>SUM(C182*15,F182*7.5,G182*7.5,H182*7.5,I182*7.5,J182*7.5,K182*100,L182*20)</f>
        <v>6435</v>
      </c>
      <c r="N182" s="84"/>
      <c r="O182" s="84">
        <v>15</v>
      </c>
      <c r="P182" s="84"/>
      <c r="R182" s="92"/>
    </row>
    <row r="183" spans="1:18" ht="12.75" customHeight="1">
      <c r="A183" s="223"/>
      <c r="B183" s="10" t="s">
        <v>20</v>
      </c>
      <c r="C183" s="80">
        <v>437</v>
      </c>
      <c r="D183" s="80"/>
      <c r="E183" s="80">
        <v>23</v>
      </c>
      <c r="F183" s="80">
        <v>81</v>
      </c>
      <c r="G183" s="80">
        <v>3</v>
      </c>
      <c r="H183" s="81">
        <v>115</v>
      </c>
      <c r="I183" s="81">
        <v>75</v>
      </c>
      <c r="J183" s="81"/>
      <c r="K183" s="82"/>
      <c r="L183" s="82"/>
      <c r="M183" s="83">
        <f>SUM(C183*15,F183*7.5,G183*7.5,H183*7.5,I183*7.5,J183*7.5,K183*100,L183*20)</f>
        <v>8610</v>
      </c>
      <c r="N183" s="85"/>
      <c r="O183" s="85"/>
      <c r="P183" s="84"/>
      <c r="R183" s="92"/>
    </row>
    <row r="184" spans="1:18" ht="12.75" customHeight="1">
      <c r="A184" s="223"/>
      <c r="B184" s="10" t="s">
        <v>21</v>
      </c>
      <c r="C184" s="93">
        <v>540</v>
      </c>
      <c r="D184" s="93"/>
      <c r="E184" s="93">
        <v>12</v>
      </c>
      <c r="F184" s="93">
        <v>94</v>
      </c>
      <c r="G184" s="93">
        <v>6</v>
      </c>
      <c r="H184" s="94">
        <v>109</v>
      </c>
      <c r="I184" s="94"/>
      <c r="J184" s="94">
        <v>87</v>
      </c>
      <c r="K184" s="95"/>
      <c r="L184" s="95"/>
      <c r="M184" s="83">
        <f>SUM(C184*15,F184*7.5,G184*7.5,H184*7.5,I184*7.5,J184*7.5,K184*100,L184*20)</f>
        <v>10320</v>
      </c>
      <c r="N184" s="85"/>
      <c r="O184" s="85"/>
      <c r="P184" s="84"/>
      <c r="R184" s="92"/>
    </row>
    <row r="185" spans="1:16" ht="12.75" customHeight="1">
      <c r="A185" s="223"/>
      <c r="B185" s="10" t="s">
        <v>22</v>
      </c>
      <c r="C185" s="80">
        <v>235</v>
      </c>
      <c r="D185" s="80"/>
      <c r="E185" s="80">
        <v>19</v>
      </c>
      <c r="F185" s="80">
        <v>65</v>
      </c>
      <c r="G185" s="80">
        <v>5</v>
      </c>
      <c r="H185" s="81">
        <v>59</v>
      </c>
      <c r="I185" s="81"/>
      <c r="J185" s="81">
        <v>58</v>
      </c>
      <c r="K185" s="82"/>
      <c r="L185" s="82"/>
      <c r="M185" s="83">
        <f>SUM(C185*15,F185*7.5,G185*7.5,H185*7.5,I185*7.5,J185*7.5,K185*100,L185*20)</f>
        <v>4927.5</v>
      </c>
      <c r="N185" s="85">
        <v>15</v>
      </c>
      <c r="O185" s="85"/>
      <c r="P185" s="84"/>
    </row>
    <row r="186" spans="1:16" ht="12.75" customHeight="1">
      <c r="A186" s="223"/>
      <c r="B186" s="10" t="s">
        <v>23</v>
      </c>
      <c r="C186" s="80">
        <v>76</v>
      </c>
      <c r="D186" s="80"/>
      <c r="E186" s="80">
        <v>3</v>
      </c>
      <c r="F186" s="80">
        <v>16</v>
      </c>
      <c r="G186" s="80">
        <v>4</v>
      </c>
      <c r="H186" s="81">
        <v>8</v>
      </c>
      <c r="I186" s="81"/>
      <c r="J186" s="81">
        <v>23</v>
      </c>
      <c r="K186" s="82"/>
      <c r="L186" s="82"/>
      <c r="M186" s="83">
        <f>SUM(C186*15,F186*7.5,G186*7.5,H186*7.5,I186*7.5,J186*7.5,K186*100,L186*20)</f>
        <v>1522.5</v>
      </c>
      <c r="N186" s="85"/>
      <c r="O186" s="85"/>
      <c r="P186" s="84"/>
    </row>
    <row r="187" spans="1:16" ht="12.75" customHeight="1">
      <c r="A187" s="223"/>
      <c r="B187" s="17" t="s">
        <v>24</v>
      </c>
      <c r="C187" s="86">
        <f>SUM(C182:C186)</f>
        <v>1611</v>
      </c>
      <c r="D187" s="86">
        <v>228</v>
      </c>
      <c r="E187" s="86">
        <f>SUM(E182:E186)</f>
        <v>81</v>
      </c>
      <c r="F187" s="86">
        <f>SUM(F182:F186)</f>
        <v>332</v>
      </c>
      <c r="G187" s="86">
        <f>SUM(G182:G186)</f>
        <v>22</v>
      </c>
      <c r="H187" s="86">
        <f>SUM(H182:H186)</f>
        <v>349</v>
      </c>
      <c r="I187" s="86">
        <f>SUM(I182:I186)</f>
        <v>76</v>
      </c>
      <c r="J187" s="86"/>
      <c r="K187" s="86">
        <v>0</v>
      </c>
      <c r="L187" s="86">
        <f>SUM(L182:L186)</f>
        <v>0</v>
      </c>
      <c r="M187" s="87">
        <f>SUM(M182:M186)</f>
        <v>31815</v>
      </c>
      <c r="N187" s="86">
        <f>SUM(N182:N186)</f>
        <v>15</v>
      </c>
      <c r="O187" s="86">
        <f>SUM(O182:O186)</f>
        <v>15</v>
      </c>
      <c r="P187" s="88">
        <f>SUM(M182:M186)-N187+O187</f>
        <v>31815</v>
      </c>
    </row>
    <row r="188" spans="1:16" ht="12.75" customHeight="1">
      <c r="A188" s="224" t="s">
        <v>25</v>
      </c>
      <c r="B188" s="224"/>
      <c r="C188" s="37">
        <f aca="true" t="shared" si="29" ref="C188:M188">SUM(C151,C157,C163,C169,C175,C181,C187)</f>
        <v>8393</v>
      </c>
      <c r="D188" s="37">
        <f t="shared" si="29"/>
        <v>1121</v>
      </c>
      <c r="E188" s="37">
        <f t="shared" si="29"/>
        <v>660</v>
      </c>
      <c r="F188" s="37">
        <f t="shared" si="29"/>
        <v>2359</v>
      </c>
      <c r="G188" s="37">
        <f t="shared" si="29"/>
        <v>129</v>
      </c>
      <c r="H188" s="37">
        <f t="shared" si="29"/>
        <v>2237</v>
      </c>
      <c r="I188" s="37">
        <f t="shared" si="29"/>
        <v>121</v>
      </c>
      <c r="J188" s="37">
        <f t="shared" si="29"/>
        <v>700</v>
      </c>
      <c r="K188" s="37">
        <f t="shared" si="29"/>
        <v>12</v>
      </c>
      <c r="L188" s="89">
        <f t="shared" si="29"/>
        <v>20</v>
      </c>
      <c r="M188" s="37">
        <f t="shared" si="29"/>
        <v>173957.5</v>
      </c>
      <c r="N188" s="37">
        <f>SUM(N157,N163,N169,N175,N181,N187)</f>
        <v>70</v>
      </c>
      <c r="O188" s="37">
        <f>SUM(O157,O163,O169,O175,O181,O187)</f>
        <v>27</v>
      </c>
      <c r="P188" s="37">
        <f>SUM(P157,P163,P169,P175,P181,P187)</f>
        <v>153339.5</v>
      </c>
    </row>
    <row r="189" spans="1:16" ht="12.75" customHeight="1">
      <c r="A189" s="223">
        <v>42216</v>
      </c>
      <c r="B189" s="10" t="s">
        <v>19</v>
      </c>
      <c r="C189" s="80">
        <v>107</v>
      </c>
      <c r="D189" s="80"/>
      <c r="E189" s="80">
        <v>8</v>
      </c>
      <c r="F189" s="80">
        <v>27</v>
      </c>
      <c r="G189" s="80"/>
      <c r="H189" s="81">
        <v>25</v>
      </c>
      <c r="I189" s="81">
        <v>2</v>
      </c>
      <c r="J189" s="81">
        <v>15</v>
      </c>
      <c r="K189" s="82"/>
      <c r="L189" s="82">
        <v>1</v>
      </c>
      <c r="M189" s="83">
        <f>SUM(C189*15,F189*7.5,G189*7.5,H189*7.5,I189*7.5,J189*7.5,K189*100,L189*20)</f>
        <v>2142.5</v>
      </c>
      <c r="N189" s="84"/>
      <c r="O189" s="84">
        <v>7.5</v>
      </c>
      <c r="P189" s="84"/>
    </row>
    <row r="190" spans="1:16" ht="12.75" customHeight="1">
      <c r="A190" s="223"/>
      <c r="B190" s="10" t="s">
        <v>20</v>
      </c>
      <c r="C190" s="80">
        <v>109</v>
      </c>
      <c r="D190" s="80"/>
      <c r="E190" s="80">
        <v>8</v>
      </c>
      <c r="F190" s="80">
        <v>34</v>
      </c>
      <c r="G190" s="80"/>
      <c r="H190" s="81">
        <v>30</v>
      </c>
      <c r="I190" s="81"/>
      <c r="J190" s="81">
        <v>9</v>
      </c>
      <c r="K190" s="82"/>
      <c r="L190" s="82"/>
      <c r="M190" s="83">
        <f>SUM(C190*15,F190*7.5,G190*7.5,H190*7.5,I190*7.5,J190*7.5,K190*100,L190*20)</f>
        <v>2182.5</v>
      </c>
      <c r="N190" s="85"/>
      <c r="O190" s="85"/>
      <c r="P190" s="84"/>
    </row>
    <row r="191" spans="1:16" ht="12.75" customHeight="1">
      <c r="A191" s="223"/>
      <c r="B191" s="10" t="s">
        <v>21</v>
      </c>
      <c r="C191" s="80">
        <v>128</v>
      </c>
      <c r="D191" s="80"/>
      <c r="E191" s="80">
        <v>1</v>
      </c>
      <c r="F191" s="80">
        <v>28</v>
      </c>
      <c r="G191" s="80"/>
      <c r="H191" s="81">
        <v>26</v>
      </c>
      <c r="I191" s="81"/>
      <c r="J191" s="81">
        <v>15</v>
      </c>
      <c r="K191" s="82">
        <v>1</v>
      </c>
      <c r="L191" s="82">
        <v>1</v>
      </c>
      <c r="M191" s="83">
        <f>SUM(C191*15,F191*7.5,G191*7.5,H191*7.5,I191*7.5,J191*7.5,K191*100,L191*20)</f>
        <v>2557.5</v>
      </c>
      <c r="N191" s="85"/>
      <c r="O191" s="85"/>
      <c r="P191" s="84"/>
    </row>
    <row r="192" spans="1:16" ht="12.75" customHeight="1">
      <c r="A192" s="223"/>
      <c r="B192" s="10" t="s">
        <v>22</v>
      </c>
      <c r="C192" s="80">
        <v>78</v>
      </c>
      <c r="D192" s="80"/>
      <c r="E192" s="80">
        <v>33</v>
      </c>
      <c r="F192" s="80">
        <v>58</v>
      </c>
      <c r="G192" s="80">
        <v>6</v>
      </c>
      <c r="H192" s="81">
        <v>17</v>
      </c>
      <c r="I192" s="81"/>
      <c r="J192" s="81">
        <v>14</v>
      </c>
      <c r="K192" s="82"/>
      <c r="L192" s="82"/>
      <c r="M192" s="83">
        <f>SUM(C192*15,F192*7.5,G192*7.5,H192*7.5,I192*7.5,J192*7.5,K192*100,L192*20)</f>
        <v>1882.5</v>
      </c>
      <c r="N192" s="85"/>
      <c r="O192" s="85"/>
      <c r="P192" s="84"/>
    </row>
    <row r="193" spans="1:16" ht="12.75" customHeight="1">
      <c r="A193" s="223"/>
      <c r="B193" s="10" t="s">
        <v>23</v>
      </c>
      <c r="C193" s="80">
        <v>38</v>
      </c>
      <c r="D193" s="80"/>
      <c r="E193" s="80">
        <v>17</v>
      </c>
      <c r="F193" s="80">
        <v>12</v>
      </c>
      <c r="G193" s="80"/>
      <c r="H193" s="81">
        <v>6</v>
      </c>
      <c r="I193" s="81"/>
      <c r="J193" s="81">
        <v>4</v>
      </c>
      <c r="K193" s="82"/>
      <c r="L193" s="82"/>
      <c r="M193" s="83">
        <f>SUM(C193*15,F193*7.5,G193*7.5,H193*7.5,I193*7.5,J193*7.5,K193*100,L193*20)</f>
        <v>735</v>
      </c>
      <c r="N193" s="85"/>
      <c r="O193" s="85">
        <v>80</v>
      </c>
      <c r="P193" s="84"/>
    </row>
    <row r="194" spans="1:16" ht="12.75" customHeight="1">
      <c r="A194" s="223"/>
      <c r="B194" s="17" t="s">
        <v>24</v>
      </c>
      <c r="C194" s="86">
        <f>SUM(C189:C193)</f>
        <v>460</v>
      </c>
      <c r="D194" s="86">
        <v>77</v>
      </c>
      <c r="E194" s="86">
        <f aca="true" t="shared" si="30" ref="E194:O194">SUM(E189:E193)</f>
        <v>67</v>
      </c>
      <c r="F194" s="86">
        <f t="shared" si="30"/>
        <v>159</v>
      </c>
      <c r="G194" s="86">
        <f t="shared" si="30"/>
        <v>6</v>
      </c>
      <c r="H194" s="86">
        <f t="shared" si="30"/>
        <v>104</v>
      </c>
      <c r="I194" s="86">
        <f t="shared" si="30"/>
        <v>2</v>
      </c>
      <c r="J194" s="86">
        <f t="shared" si="30"/>
        <v>57</v>
      </c>
      <c r="K194" s="86">
        <f t="shared" si="30"/>
        <v>1</v>
      </c>
      <c r="L194" s="86">
        <f t="shared" si="30"/>
        <v>2</v>
      </c>
      <c r="M194" s="87">
        <f t="shared" si="30"/>
        <v>9500</v>
      </c>
      <c r="N194" s="86">
        <f t="shared" si="30"/>
        <v>0</v>
      </c>
      <c r="O194" s="86">
        <f t="shared" si="30"/>
        <v>87.5</v>
      </c>
      <c r="P194" s="88">
        <f>SUM(M189:M193)-N194+O194</f>
        <v>9587.5</v>
      </c>
    </row>
    <row r="195" spans="1:16" ht="12.75" customHeight="1">
      <c r="A195" s="224" t="s">
        <v>25</v>
      </c>
      <c r="B195" s="224"/>
      <c r="C195" s="37">
        <f aca="true" t="shared" si="31" ref="C195:P195">SUM(C194)</f>
        <v>460</v>
      </c>
      <c r="D195" s="37">
        <f t="shared" si="31"/>
        <v>77</v>
      </c>
      <c r="E195" s="37">
        <f t="shared" si="31"/>
        <v>67</v>
      </c>
      <c r="F195" s="37">
        <f t="shared" si="31"/>
        <v>159</v>
      </c>
      <c r="G195" s="37">
        <f t="shared" si="31"/>
        <v>6</v>
      </c>
      <c r="H195" s="37">
        <f t="shared" si="31"/>
        <v>104</v>
      </c>
      <c r="I195" s="37">
        <f t="shared" si="31"/>
        <v>2</v>
      </c>
      <c r="J195" s="37">
        <f t="shared" si="31"/>
        <v>57</v>
      </c>
      <c r="K195" s="37">
        <f t="shared" si="31"/>
        <v>1</v>
      </c>
      <c r="L195" s="37">
        <f t="shared" si="31"/>
        <v>2</v>
      </c>
      <c r="M195" s="37">
        <f t="shared" si="31"/>
        <v>9500</v>
      </c>
      <c r="N195" s="37">
        <f t="shared" si="31"/>
        <v>0</v>
      </c>
      <c r="O195" s="37">
        <f t="shared" si="31"/>
        <v>87.5</v>
      </c>
      <c r="P195" s="37">
        <f t="shared" si="31"/>
        <v>9587.5</v>
      </c>
    </row>
    <row r="196" spans="1:16" ht="12.75" customHeight="1">
      <c r="A196" s="233"/>
      <c r="B196" s="233"/>
      <c r="C196" s="39">
        <f aca="true" t="shared" si="32" ref="C196:L196">SUM(C16,C59,C102,C145,C188,C195)</f>
        <v>28972</v>
      </c>
      <c r="D196" s="39">
        <f t="shared" si="32"/>
        <v>4041</v>
      </c>
      <c r="E196" s="39">
        <f t="shared" si="32"/>
        <v>3340</v>
      </c>
      <c r="F196" s="39">
        <f t="shared" si="32"/>
        <v>9130</v>
      </c>
      <c r="G196" s="39">
        <f t="shared" si="32"/>
        <v>302</v>
      </c>
      <c r="H196" s="39">
        <f t="shared" si="32"/>
        <v>6750</v>
      </c>
      <c r="I196" s="39">
        <f t="shared" si="32"/>
        <v>132</v>
      </c>
      <c r="J196" s="39">
        <f t="shared" si="32"/>
        <v>3671</v>
      </c>
      <c r="K196" s="39">
        <f t="shared" si="32"/>
        <v>34</v>
      </c>
      <c r="L196" s="39">
        <f t="shared" si="32"/>
        <v>79</v>
      </c>
      <c r="M196" s="39">
        <f>SUM(M16,M59,M102,M145,M188,M1195)</f>
        <v>518220</v>
      </c>
      <c r="N196" s="39">
        <f>SUM(N16,N59,N102,N145,N188,N1195)</f>
        <v>99.5</v>
      </c>
      <c r="O196" s="39">
        <f>SUM(O16,O59,O102,O145,O188,O1195)</f>
        <v>171.5</v>
      </c>
      <c r="P196" s="39">
        <f>SUM(P16,P59,P102,P145,P188,P1195)</f>
        <v>492242</v>
      </c>
    </row>
  </sheetData>
  <sheetProtection selectLockedCells="1" selectUnlockedCells="1"/>
  <mergeCells count="43">
    <mergeCell ref="A1:N1"/>
    <mergeCell ref="A2:B2"/>
    <mergeCell ref="C2:E2"/>
    <mergeCell ref="F2:J2"/>
    <mergeCell ref="K2:L2"/>
    <mergeCell ref="A4:A9"/>
    <mergeCell ref="A10:A15"/>
    <mergeCell ref="A16:B16"/>
    <mergeCell ref="A17:A22"/>
    <mergeCell ref="A23:A28"/>
    <mergeCell ref="A29:A34"/>
    <mergeCell ref="A35:A40"/>
    <mergeCell ref="A41:A46"/>
    <mergeCell ref="A47:A52"/>
    <mergeCell ref="A53:A58"/>
    <mergeCell ref="A59:B59"/>
    <mergeCell ref="A60:A65"/>
    <mergeCell ref="A66:A71"/>
    <mergeCell ref="A72:A77"/>
    <mergeCell ref="A78:A83"/>
    <mergeCell ref="A84:A89"/>
    <mergeCell ref="A90:A95"/>
    <mergeCell ref="A96:A101"/>
    <mergeCell ref="A102:B102"/>
    <mergeCell ref="A103:A108"/>
    <mergeCell ref="A109:A114"/>
    <mergeCell ref="A115:A120"/>
    <mergeCell ref="A121:A126"/>
    <mergeCell ref="A127:A132"/>
    <mergeCell ref="A133:A138"/>
    <mergeCell ref="A139:A144"/>
    <mergeCell ref="A145:B145"/>
    <mergeCell ref="A146:A151"/>
    <mergeCell ref="A152:A157"/>
    <mergeCell ref="A158:A163"/>
    <mergeCell ref="A164:A169"/>
    <mergeCell ref="A196:B196"/>
    <mergeCell ref="A170:A175"/>
    <mergeCell ref="A176:A181"/>
    <mergeCell ref="A182:A187"/>
    <mergeCell ref="A188:B188"/>
    <mergeCell ref="A189:A194"/>
    <mergeCell ref="A195:B1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95"/>
  <sheetViews>
    <sheetView zoomScalePageLayoutView="0" workbookViewId="0" topLeftCell="A1">
      <pane xSplit="2" ySplit="3" topLeftCell="C177" activePane="bottomRight" state="frozen"/>
      <selection pane="topLeft" activeCell="A1" sqref="A1"/>
      <selection pane="topRight" activeCell="C1" sqref="C1"/>
      <selection pane="bottomLeft" activeCell="A177" sqref="A177"/>
      <selection pane="bottomRight" activeCell="D196" activeCellId="1" sqref="A40:IV40 D196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11.421875" style="1" customWidth="1"/>
    <col min="4" max="4" width="8.421875" style="1" customWidth="1"/>
    <col min="5" max="5" width="13.421875" style="1" customWidth="1"/>
    <col min="6" max="7" width="12.00390625" style="1" customWidth="1"/>
    <col min="8" max="8" width="11.421875" style="1" customWidth="1"/>
    <col min="9" max="9" width="11.8515625" style="2" customWidth="1"/>
    <col min="10" max="10" width="11.57421875" style="1" customWidth="1"/>
    <col min="11" max="11" width="10.57421875" style="1" customWidth="1"/>
    <col min="12" max="12" width="10.421875" style="1" customWidth="1"/>
    <col min="13" max="13" width="10.7109375" style="1" customWidth="1"/>
    <col min="14" max="14" width="13.421875" style="0" customWidth="1"/>
    <col min="15" max="15" width="10.57421875" style="0" customWidth="1"/>
    <col min="16" max="16" width="8.57421875" style="0" customWidth="1"/>
    <col min="17" max="17" width="14.57421875" style="0" customWidth="1"/>
    <col min="18" max="18" width="8.57421875" style="0" customWidth="1"/>
    <col min="19" max="19" width="6.8515625" style="0" customWidth="1"/>
  </cols>
  <sheetData>
    <row r="1" spans="1:17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24" customHeight="1">
      <c r="A2" s="228" t="s">
        <v>53</v>
      </c>
      <c r="B2" s="228"/>
      <c r="C2" s="229" t="s">
        <v>2</v>
      </c>
      <c r="D2" s="229"/>
      <c r="E2" s="229"/>
      <c r="F2" s="4" t="s">
        <v>54</v>
      </c>
      <c r="G2" s="227" t="s">
        <v>3</v>
      </c>
      <c r="H2" s="227"/>
      <c r="I2" s="227"/>
      <c r="J2" s="227"/>
      <c r="K2" s="227"/>
      <c r="L2" s="227" t="s">
        <v>29</v>
      </c>
      <c r="M2" s="227"/>
      <c r="N2" s="42" t="s">
        <v>4</v>
      </c>
      <c r="O2" s="6" t="s">
        <v>5</v>
      </c>
      <c r="P2" s="6" t="s">
        <v>6</v>
      </c>
      <c r="Q2" s="7" t="s">
        <v>7</v>
      </c>
    </row>
    <row r="3" spans="1:249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96" t="s">
        <v>55</v>
      </c>
      <c r="G3" s="4" t="s">
        <v>13</v>
      </c>
      <c r="H3" s="4" t="s">
        <v>14</v>
      </c>
      <c r="I3" s="4" t="s">
        <v>15</v>
      </c>
      <c r="J3" s="4" t="s">
        <v>30</v>
      </c>
      <c r="K3" s="4" t="s">
        <v>17</v>
      </c>
      <c r="L3" s="4" t="s">
        <v>31</v>
      </c>
      <c r="M3" s="4" t="s">
        <v>32</v>
      </c>
      <c r="N3" s="4" t="s">
        <v>18</v>
      </c>
      <c r="O3" s="4"/>
      <c r="P3" s="4"/>
      <c r="Q3" s="4" t="s">
        <v>18</v>
      </c>
      <c r="IF3"/>
      <c r="IG3"/>
      <c r="IH3"/>
      <c r="II3"/>
      <c r="IJ3"/>
      <c r="IK3"/>
      <c r="IL3"/>
      <c r="IM3"/>
      <c r="IN3"/>
      <c r="IO3"/>
    </row>
    <row r="4" spans="1:17" ht="12.75" customHeight="1">
      <c r="A4" s="223">
        <v>42948</v>
      </c>
      <c r="B4" s="10" t="s">
        <v>19</v>
      </c>
      <c r="C4" s="11">
        <v>59</v>
      </c>
      <c r="D4" s="11"/>
      <c r="E4" s="97">
        <v>50</v>
      </c>
      <c r="F4" s="97">
        <v>0</v>
      </c>
      <c r="G4" s="98">
        <v>27</v>
      </c>
      <c r="H4" s="99">
        <v>7</v>
      </c>
      <c r="I4" s="99"/>
      <c r="J4" s="99"/>
      <c r="K4" s="99">
        <v>7</v>
      </c>
      <c r="L4" s="24"/>
      <c r="M4" s="24"/>
      <c r="N4" s="83">
        <f>SUM(C4*15,F4*12,G4*7.5,H4*7.5,I4*7.5,J4*7.5,K4*7.5,L4*100,M4*20)</f>
        <v>1192.5</v>
      </c>
      <c r="O4" s="25">
        <v>15</v>
      </c>
      <c r="P4" s="25"/>
      <c r="Q4" s="15"/>
    </row>
    <row r="5" spans="1:19" ht="12.75" customHeight="1">
      <c r="A5" s="223"/>
      <c r="B5" s="10" t="s">
        <v>20</v>
      </c>
      <c r="C5" s="11">
        <v>157</v>
      </c>
      <c r="D5" s="11"/>
      <c r="E5" s="97">
        <v>15</v>
      </c>
      <c r="F5" s="97"/>
      <c r="G5" s="98">
        <v>34</v>
      </c>
      <c r="H5" s="99">
        <v>2</v>
      </c>
      <c r="I5" s="99">
        <v>40</v>
      </c>
      <c r="J5" s="99"/>
      <c r="K5" s="99">
        <v>27</v>
      </c>
      <c r="L5" s="24">
        <v>1</v>
      </c>
      <c r="M5" s="24">
        <v>2</v>
      </c>
      <c r="N5" s="83">
        <f>SUM(C5*15,F5*12,G5*7.5,H5*7.5,I5*7.5,J5*7.5,K5*7.5,L5*100,M5*20)</f>
        <v>3267.5</v>
      </c>
      <c r="O5" s="26"/>
      <c r="P5" s="25">
        <v>0.5</v>
      </c>
      <c r="Q5" s="15"/>
      <c r="S5" s="100"/>
    </row>
    <row r="6" spans="1:19" ht="12.75" customHeight="1">
      <c r="A6" s="223"/>
      <c r="B6" s="10" t="s">
        <v>21</v>
      </c>
      <c r="C6" s="11">
        <v>136</v>
      </c>
      <c r="D6" s="11"/>
      <c r="E6" s="97">
        <v>8</v>
      </c>
      <c r="F6" s="97"/>
      <c r="G6" s="98">
        <v>26</v>
      </c>
      <c r="H6" s="99">
        <v>1</v>
      </c>
      <c r="I6" s="99">
        <v>28</v>
      </c>
      <c r="J6" s="99"/>
      <c r="K6" s="99">
        <v>43</v>
      </c>
      <c r="L6" s="24"/>
      <c r="M6" s="24"/>
      <c r="N6" s="83">
        <f>SUM(C6*15,F6*12,G6*7.5,H6*7.5,I6*7.5,J6*7.5,K6*7.5,L6*100,M6*20)</f>
        <v>2775</v>
      </c>
      <c r="O6" s="26">
        <v>9</v>
      </c>
      <c r="P6" s="25"/>
      <c r="Q6" s="15"/>
      <c r="S6" s="100"/>
    </row>
    <row r="7" spans="1:19" ht="12.75" customHeight="1">
      <c r="A7" s="223"/>
      <c r="B7" s="10" t="s">
        <v>22</v>
      </c>
      <c r="C7" s="11">
        <v>63</v>
      </c>
      <c r="D7" s="11"/>
      <c r="E7" s="97">
        <v>5</v>
      </c>
      <c r="F7" s="97"/>
      <c r="G7" s="98">
        <v>17</v>
      </c>
      <c r="H7" s="99">
        <v>3</v>
      </c>
      <c r="I7" s="99">
        <v>9</v>
      </c>
      <c r="J7" s="99"/>
      <c r="K7" s="99">
        <v>10</v>
      </c>
      <c r="L7" s="24"/>
      <c r="M7" s="24"/>
      <c r="N7" s="83">
        <f>SUM(C7*15,F7*12,G7*7.5,H7*7.5,I7*7.5,J7*7.5,K7*7.5,L7*100,M7*20)</f>
        <v>1237.5</v>
      </c>
      <c r="O7" s="26">
        <v>7.5</v>
      </c>
      <c r="P7" s="25"/>
      <c r="Q7" s="15"/>
      <c r="S7" s="100"/>
    </row>
    <row r="8" spans="1:19" ht="12.75" customHeight="1">
      <c r="A8" s="223"/>
      <c r="B8" s="10" t="s">
        <v>23</v>
      </c>
      <c r="C8" s="11">
        <v>41</v>
      </c>
      <c r="D8" s="11"/>
      <c r="E8" s="97">
        <v>38</v>
      </c>
      <c r="F8" s="97">
        <v>0</v>
      </c>
      <c r="G8" s="97">
        <v>21</v>
      </c>
      <c r="H8" s="99"/>
      <c r="I8" s="99">
        <v>3</v>
      </c>
      <c r="J8" s="99"/>
      <c r="K8" s="99">
        <v>4</v>
      </c>
      <c r="L8" s="24"/>
      <c r="M8" s="24"/>
      <c r="N8" s="83">
        <f>SUM(C8*15,F8*12,G8*7.5,H8*7.5,I8*7.5,J8*7.5,K8*7.5,L8*100,M8*20)</f>
        <v>825</v>
      </c>
      <c r="O8" s="26">
        <v>22.5</v>
      </c>
      <c r="P8" s="25"/>
      <c r="Q8" s="15"/>
      <c r="S8" s="100"/>
    </row>
    <row r="9" spans="1:19" ht="12.75" customHeight="1">
      <c r="A9" s="223"/>
      <c r="B9" s="17" t="s">
        <v>24</v>
      </c>
      <c r="C9" s="18">
        <f>SUM(C4:C8)</f>
        <v>456</v>
      </c>
      <c r="D9" s="18">
        <v>177</v>
      </c>
      <c r="E9" s="18">
        <f aca="true" t="shared" si="0" ref="E9:P9">SUM(E4:E8)</f>
        <v>116</v>
      </c>
      <c r="F9" s="18">
        <f t="shared" si="0"/>
        <v>0</v>
      </c>
      <c r="G9" s="18">
        <f t="shared" si="0"/>
        <v>125</v>
      </c>
      <c r="H9" s="18">
        <f t="shared" si="0"/>
        <v>13</v>
      </c>
      <c r="I9" s="18">
        <f t="shared" si="0"/>
        <v>80</v>
      </c>
      <c r="J9" s="86">
        <f t="shared" si="0"/>
        <v>0</v>
      </c>
      <c r="K9" s="86">
        <f t="shared" si="0"/>
        <v>91</v>
      </c>
      <c r="L9" s="18">
        <f t="shared" si="0"/>
        <v>1</v>
      </c>
      <c r="M9" s="18">
        <f t="shared" si="0"/>
        <v>2</v>
      </c>
      <c r="N9" s="44">
        <f t="shared" si="0"/>
        <v>9297.5</v>
      </c>
      <c r="O9" s="44">
        <f t="shared" si="0"/>
        <v>54</v>
      </c>
      <c r="P9" s="44">
        <f t="shared" si="0"/>
        <v>0.5</v>
      </c>
      <c r="Q9" s="20">
        <f>SUM(N4:N8)-O9+P9</f>
        <v>9244</v>
      </c>
      <c r="S9" s="100"/>
    </row>
    <row r="10" spans="1:19" ht="12.75" customHeight="1">
      <c r="A10" s="223">
        <v>42949</v>
      </c>
      <c r="B10" s="10" t="s">
        <v>19</v>
      </c>
      <c r="C10" s="11">
        <v>42</v>
      </c>
      <c r="D10" s="11"/>
      <c r="E10" s="11">
        <v>7</v>
      </c>
      <c r="F10" s="11"/>
      <c r="G10" s="11">
        <v>11</v>
      </c>
      <c r="H10" s="12"/>
      <c r="I10" s="12">
        <v>1</v>
      </c>
      <c r="J10" s="12"/>
      <c r="K10" s="12">
        <v>4</v>
      </c>
      <c r="L10" s="24"/>
      <c r="M10" s="24">
        <v>2</v>
      </c>
      <c r="N10" s="83">
        <f>SUM(C10*15,F10*12,G10*7.5,H10*7.5,I10*7.5,J10*7.5,K10*7.5,L10*100,M10*20)</f>
        <v>790</v>
      </c>
      <c r="O10" s="25"/>
      <c r="P10" s="25"/>
      <c r="Q10" s="15"/>
      <c r="S10" s="100"/>
    </row>
    <row r="11" spans="1:19" ht="12.75" customHeight="1">
      <c r="A11" s="223"/>
      <c r="B11" s="10" t="s">
        <v>20</v>
      </c>
      <c r="C11" s="11">
        <v>179</v>
      </c>
      <c r="D11" s="11"/>
      <c r="E11" s="11">
        <v>63</v>
      </c>
      <c r="F11" s="11"/>
      <c r="G11" s="11">
        <v>43</v>
      </c>
      <c r="H11" s="12"/>
      <c r="I11" s="12">
        <v>31</v>
      </c>
      <c r="J11" s="12">
        <v>2</v>
      </c>
      <c r="K11" s="12">
        <v>27</v>
      </c>
      <c r="L11" s="24"/>
      <c r="M11" s="24">
        <v>1</v>
      </c>
      <c r="N11" s="83">
        <f>SUM(C11*15,F11*12,G11*7.5,H11*7.5,I11*7.5,J11*7.5,K11*7.5,L11*100,M11*20)</f>
        <v>3477.5</v>
      </c>
      <c r="O11" s="26">
        <v>22.5</v>
      </c>
      <c r="P11" s="25"/>
      <c r="Q11" s="15"/>
      <c r="S11" s="100"/>
    </row>
    <row r="12" spans="1:17" ht="12.75" customHeight="1">
      <c r="A12" s="223"/>
      <c r="B12" s="10" t="s">
        <v>21</v>
      </c>
      <c r="C12" s="11">
        <v>148</v>
      </c>
      <c r="D12" s="11"/>
      <c r="E12" s="11">
        <v>4</v>
      </c>
      <c r="F12" s="11">
        <v>0</v>
      </c>
      <c r="G12" s="11">
        <v>43</v>
      </c>
      <c r="H12" s="12"/>
      <c r="I12" s="12">
        <v>36</v>
      </c>
      <c r="J12" s="12"/>
      <c r="K12" s="12">
        <v>17</v>
      </c>
      <c r="L12" s="24">
        <v>1</v>
      </c>
      <c r="M12" s="24">
        <v>2</v>
      </c>
      <c r="N12" s="83">
        <f>SUM(C12*15,F12*12,G12*7.5,H12*7.5,I12*7.5,J12*7.5,K12*7.5,L12*100,M12*20)</f>
        <v>3080</v>
      </c>
      <c r="O12" s="26"/>
      <c r="P12" s="25"/>
      <c r="Q12" s="15"/>
    </row>
    <row r="13" spans="1:17" ht="12.75" customHeight="1">
      <c r="A13" s="223"/>
      <c r="B13" s="10" t="s">
        <v>22</v>
      </c>
      <c r="C13" s="11">
        <v>62</v>
      </c>
      <c r="D13" s="11"/>
      <c r="E13" s="11">
        <v>4</v>
      </c>
      <c r="F13" s="11"/>
      <c r="G13" s="11">
        <v>33</v>
      </c>
      <c r="H13" s="12"/>
      <c r="I13" s="12">
        <v>7</v>
      </c>
      <c r="J13" s="12"/>
      <c r="K13" s="12">
        <v>19</v>
      </c>
      <c r="L13" s="24"/>
      <c r="M13" s="24"/>
      <c r="N13" s="83">
        <f>SUM(C13*15,F13*12,G13*7.5,H13*7.5,I13*7.5,J13*7.5,K13*7.5,L13*100,M13*20)</f>
        <v>1372.5</v>
      </c>
      <c r="O13" s="26"/>
      <c r="P13" s="25"/>
      <c r="Q13" s="15"/>
    </row>
    <row r="14" spans="1:17" ht="12.75" customHeight="1">
      <c r="A14" s="223"/>
      <c r="B14" s="10" t="s">
        <v>23</v>
      </c>
      <c r="C14" s="11">
        <v>40</v>
      </c>
      <c r="D14" s="11"/>
      <c r="E14" s="11">
        <v>22</v>
      </c>
      <c r="F14" s="11"/>
      <c r="G14" s="11">
        <v>13</v>
      </c>
      <c r="H14" s="12"/>
      <c r="I14" s="12">
        <v>9</v>
      </c>
      <c r="J14" s="12"/>
      <c r="K14" s="12">
        <v>8</v>
      </c>
      <c r="L14" s="24"/>
      <c r="M14" s="24"/>
      <c r="N14" s="83">
        <f>SUM(C14*15,F14*12,G14*7.5,H14*7.5,I14*7.5,J14*7.5,K14*7.5,L14*100,M14*20)</f>
        <v>825</v>
      </c>
      <c r="O14" s="26"/>
      <c r="P14" s="25"/>
      <c r="Q14" s="15"/>
    </row>
    <row r="15" spans="1:17" ht="12.75" customHeight="1">
      <c r="A15" s="223"/>
      <c r="B15" s="17" t="s">
        <v>24</v>
      </c>
      <c r="C15" s="18">
        <f>SUM(C10:C14)</f>
        <v>471</v>
      </c>
      <c r="D15" s="18">
        <v>163</v>
      </c>
      <c r="E15" s="18">
        <f aca="true" t="shared" si="1" ref="E15:P15">SUM(E10:E14)</f>
        <v>100</v>
      </c>
      <c r="F15" s="18">
        <f t="shared" si="1"/>
        <v>0</v>
      </c>
      <c r="G15" s="18">
        <f t="shared" si="1"/>
        <v>143</v>
      </c>
      <c r="H15" s="18">
        <f t="shared" si="1"/>
        <v>0</v>
      </c>
      <c r="I15" s="18">
        <f t="shared" si="1"/>
        <v>84</v>
      </c>
      <c r="J15" s="18">
        <f t="shared" si="1"/>
        <v>2</v>
      </c>
      <c r="K15" s="18">
        <f t="shared" si="1"/>
        <v>75</v>
      </c>
      <c r="L15" s="18">
        <f t="shared" si="1"/>
        <v>1</v>
      </c>
      <c r="M15" s="18">
        <f t="shared" si="1"/>
        <v>5</v>
      </c>
      <c r="N15" s="44">
        <f t="shared" si="1"/>
        <v>9545</v>
      </c>
      <c r="O15" s="44">
        <f t="shared" si="1"/>
        <v>22.5</v>
      </c>
      <c r="P15" s="44">
        <f t="shared" si="1"/>
        <v>0</v>
      </c>
      <c r="Q15" s="20">
        <f>SUM(N10:N14)-O15+P15</f>
        <v>9522.5</v>
      </c>
    </row>
    <row r="16" spans="1:17" ht="12.75" customHeight="1">
      <c r="A16" s="223">
        <v>42950</v>
      </c>
      <c r="B16" s="10" t="s">
        <v>19</v>
      </c>
      <c r="C16" s="11">
        <v>86</v>
      </c>
      <c r="D16" s="11"/>
      <c r="E16" s="11">
        <v>3</v>
      </c>
      <c r="F16" s="11">
        <v>0</v>
      </c>
      <c r="G16" s="11">
        <v>21</v>
      </c>
      <c r="H16" s="12">
        <v>24</v>
      </c>
      <c r="I16" s="12"/>
      <c r="J16" s="12">
        <v>0</v>
      </c>
      <c r="K16" s="12">
        <v>7</v>
      </c>
      <c r="L16" s="24"/>
      <c r="M16" s="24">
        <v>1</v>
      </c>
      <c r="N16" s="83">
        <f>SUM(C16*15,F16*12,G16*7.5,H16*7.5,I16*7.5,J16*7.5,K16*7.5,L16*100,M16*20)</f>
        <v>1700</v>
      </c>
      <c r="O16" s="25"/>
      <c r="P16" s="25">
        <v>15</v>
      </c>
      <c r="Q16" s="15"/>
    </row>
    <row r="17" spans="1:17" ht="12.75" customHeight="1">
      <c r="A17" s="223"/>
      <c r="B17" s="10" t="s">
        <v>20</v>
      </c>
      <c r="C17" s="11">
        <v>211</v>
      </c>
      <c r="D17" s="11"/>
      <c r="E17" s="11">
        <v>70</v>
      </c>
      <c r="F17" s="11"/>
      <c r="G17" s="11">
        <v>49</v>
      </c>
      <c r="H17" s="12"/>
      <c r="I17" s="12">
        <v>34</v>
      </c>
      <c r="J17" s="12"/>
      <c r="K17" s="12">
        <v>40</v>
      </c>
      <c r="L17" s="24"/>
      <c r="M17" s="24"/>
      <c r="N17" s="83">
        <f>SUM(C17*15,F17*12,G17*7.5,H17*7.5,I17*7.5,J17*7.5,K17*7.5,L17*100,M17*20)</f>
        <v>4087.5</v>
      </c>
      <c r="O17" s="26">
        <v>30</v>
      </c>
      <c r="P17" s="25"/>
      <c r="Q17" s="15"/>
    </row>
    <row r="18" spans="1:17" ht="12.75" customHeight="1">
      <c r="A18" s="223"/>
      <c r="B18" s="10" t="s">
        <v>21</v>
      </c>
      <c r="C18" s="11">
        <v>96</v>
      </c>
      <c r="D18" s="11"/>
      <c r="E18" s="11">
        <v>11</v>
      </c>
      <c r="F18" s="11"/>
      <c r="G18" s="11">
        <v>51</v>
      </c>
      <c r="H18" s="12">
        <v>1</v>
      </c>
      <c r="I18" s="12">
        <v>32</v>
      </c>
      <c r="J18" s="12"/>
      <c r="K18" s="12">
        <v>22</v>
      </c>
      <c r="L18" s="24"/>
      <c r="M18" s="24"/>
      <c r="N18" s="83">
        <f>SUM(C18*15,F18*12,G18*7.5,H18*7.5,I18*7.5,J18*7.5,K18*7.5,L18*100,M18*20)</f>
        <v>2235</v>
      </c>
      <c r="O18" s="26"/>
      <c r="P18" s="25"/>
      <c r="Q18" s="15"/>
    </row>
    <row r="19" spans="1:17" ht="12.75" customHeight="1">
      <c r="A19" s="223"/>
      <c r="B19" s="10" t="s">
        <v>22</v>
      </c>
      <c r="C19" s="11">
        <v>70</v>
      </c>
      <c r="D19" s="11"/>
      <c r="E19" s="11">
        <v>15</v>
      </c>
      <c r="F19" s="11"/>
      <c r="G19" s="11">
        <v>18</v>
      </c>
      <c r="H19" s="12"/>
      <c r="I19" s="12">
        <v>19</v>
      </c>
      <c r="J19" s="12"/>
      <c r="K19" s="12">
        <v>8</v>
      </c>
      <c r="L19" s="24"/>
      <c r="M19" s="24"/>
      <c r="N19" s="83">
        <f>SUM(C19*15,F19*12,G19*7.5,H19*7.5,I19*7.5,J19*7.5,K19*7.5,L19*100,M19*20)</f>
        <v>1387.5</v>
      </c>
      <c r="O19" s="26"/>
      <c r="P19" s="25"/>
      <c r="Q19" s="15"/>
    </row>
    <row r="20" spans="1:17" ht="12.75" customHeight="1">
      <c r="A20" s="223"/>
      <c r="B20" s="10" t="s">
        <v>23</v>
      </c>
      <c r="C20" s="11">
        <v>36</v>
      </c>
      <c r="D20" s="11"/>
      <c r="E20" s="11">
        <v>6</v>
      </c>
      <c r="F20" s="11"/>
      <c r="G20" s="11">
        <v>19</v>
      </c>
      <c r="H20" s="12">
        <v>2</v>
      </c>
      <c r="I20" s="12">
        <v>9</v>
      </c>
      <c r="J20" s="12"/>
      <c r="K20" s="12">
        <v>8</v>
      </c>
      <c r="L20" s="24"/>
      <c r="M20" s="24"/>
      <c r="N20" s="83">
        <f>SUM(C20*15,F20*12,G20*7.5,H20*7.5,I20*7.5,J20*7.5,K20*7.5,L20*100,M20*20)</f>
        <v>825</v>
      </c>
      <c r="O20" s="26">
        <v>37.5</v>
      </c>
      <c r="P20" s="25"/>
      <c r="Q20" s="15"/>
    </row>
    <row r="21" spans="1:17" ht="12.75" customHeight="1">
      <c r="A21" s="223"/>
      <c r="B21" s="17" t="s">
        <v>24</v>
      </c>
      <c r="C21" s="18">
        <f>SUM(C16:C20)</f>
        <v>499</v>
      </c>
      <c r="D21" s="18">
        <v>94</v>
      </c>
      <c r="E21" s="18">
        <f aca="true" t="shared" si="2" ref="E21:P21">SUM(E16:E20)</f>
        <v>105</v>
      </c>
      <c r="F21" s="18">
        <f t="shared" si="2"/>
        <v>0</v>
      </c>
      <c r="G21" s="18">
        <f t="shared" si="2"/>
        <v>158</v>
      </c>
      <c r="H21" s="18">
        <f t="shared" si="2"/>
        <v>27</v>
      </c>
      <c r="I21" s="18">
        <f t="shared" si="2"/>
        <v>94</v>
      </c>
      <c r="J21" s="18">
        <f t="shared" si="2"/>
        <v>0</v>
      </c>
      <c r="K21" s="18">
        <f t="shared" si="2"/>
        <v>85</v>
      </c>
      <c r="L21" s="18">
        <f t="shared" si="2"/>
        <v>0</v>
      </c>
      <c r="M21" s="18">
        <f t="shared" si="2"/>
        <v>1</v>
      </c>
      <c r="N21" s="44">
        <f t="shared" si="2"/>
        <v>10235</v>
      </c>
      <c r="O21" s="44">
        <f t="shared" si="2"/>
        <v>67.5</v>
      </c>
      <c r="P21" s="44">
        <f t="shared" si="2"/>
        <v>15</v>
      </c>
      <c r="Q21" s="20">
        <f>SUM(N16:N20)-O21+P21</f>
        <v>10182.5</v>
      </c>
    </row>
    <row r="22" spans="1:17" ht="12.75" customHeight="1">
      <c r="A22" s="223">
        <v>42951</v>
      </c>
      <c r="B22" s="10" t="s">
        <v>19</v>
      </c>
      <c r="C22" s="11">
        <v>50</v>
      </c>
      <c r="D22" s="11"/>
      <c r="E22" s="11">
        <v>4</v>
      </c>
      <c r="F22" s="11"/>
      <c r="G22" s="11">
        <v>15</v>
      </c>
      <c r="H22" s="12"/>
      <c r="I22" s="12">
        <v>26</v>
      </c>
      <c r="J22" s="12"/>
      <c r="K22" s="12">
        <v>5</v>
      </c>
      <c r="L22" s="24"/>
      <c r="M22" s="24"/>
      <c r="N22" s="83">
        <f>SUM(C22*15,F22*12,G22*7.5,H22*7.5,I22*7.5,J22*7.5,K22*7.5,L22*100,M22*20)</f>
        <v>1095</v>
      </c>
      <c r="O22" s="25"/>
      <c r="P22" s="25"/>
      <c r="Q22" s="15"/>
    </row>
    <row r="23" spans="1:17" ht="12.75" customHeight="1">
      <c r="A23" s="223"/>
      <c r="B23" s="10" t="s">
        <v>20</v>
      </c>
      <c r="C23" s="11">
        <v>138</v>
      </c>
      <c r="D23" s="11"/>
      <c r="E23" s="11">
        <v>5</v>
      </c>
      <c r="F23" s="11"/>
      <c r="G23" s="11">
        <v>34</v>
      </c>
      <c r="H23" s="12">
        <v>2</v>
      </c>
      <c r="I23" s="12">
        <v>20</v>
      </c>
      <c r="J23" s="12"/>
      <c r="K23" s="12">
        <v>11</v>
      </c>
      <c r="L23" s="24"/>
      <c r="M23" s="24"/>
      <c r="N23" s="83">
        <f>SUM(C23*15,F23*12,G23*7.5,H23*7.5,I23*7.5,J23*7.5,K23*7.5,L23*100,M23*20)</f>
        <v>2572.5</v>
      </c>
      <c r="O23" s="26"/>
      <c r="P23" s="25"/>
      <c r="Q23" s="15"/>
    </row>
    <row r="24" spans="1:17" ht="12.75" customHeight="1">
      <c r="A24" s="223"/>
      <c r="B24" s="10" t="s">
        <v>21</v>
      </c>
      <c r="C24" s="11">
        <v>174</v>
      </c>
      <c r="D24" s="11"/>
      <c r="E24" s="11">
        <v>10</v>
      </c>
      <c r="F24" s="11"/>
      <c r="G24" s="11">
        <v>61</v>
      </c>
      <c r="H24" s="12">
        <v>7</v>
      </c>
      <c r="I24" s="12">
        <v>42</v>
      </c>
      <c r="J24" s="12"/>
      <c r="K24" s="12">
        <v>10</v>
      </c>
      <c r="L24" s="24"/>
      <c r="M24" s="24"/>
      <c r="N24" s="83">
        <f>SUM(C24*15,F24*12,G24*7.5,H24*7.5,I24*7.5,J24*7.5,K24*7.5,L24*100,M24*20)</f>
        <v>3510</v>
      </c>
      <c r="O24" s="26"/>
      <c r="P24" s="25"/>
      <c r="Q24" s="15"/>
    </row>
    <row r="25" spans="1:17" ht="12.75" customHeight="1">
      <c r="A25" s="223"/>
      <c r="B25" s="10" t="s">
        <v>22</v>
      </c>
      <c r="C25" s="11">
        <v>83</v>
      </c>
      <c r="D25" s="11"/>
      <c r="E25" s="11">
        <v>13</v>
      </c>
      <c r="F25" s="11"/>
      <c r="G25" s="11">
        <v>29</v>
      </c>
      <c r="H25" s="12"/>
      <c r="I25" s="12">
        <v>18</v>
      </c>
      <c r="J25" s="12"/>
      <c r="K25" s="12">
        <v>11</v>
      </c>
      <c r="L25" s="24"/>
      <c r="M25" s="24"/>
      <c r="N25" s="83">
        <f>SUM(C25*15,F25*12,G25*7.5,H25*7.5,I25*7.5,J25*7.5,K25*7.5,L25*100,M25*20)</f>
        <v>1680</v>
      </c>
      <c r="O25" s="26"/>
      <c r="P25" s="25"/>
      <c r="Q25" s="15"/>
    </row>
    <row r="26" spans="1:17" ht="12.75" customHeight="1">
      <c r="A26" s="223"/>
      <c r="B26" s="10" t="s">
        <v>23</v>
      </c>
      <c r="C26" s="11">
        <v>42</v>
      </c>
      <c r="D26" s="11"/>
      <c r="E26" s="11">
        <v>11</v>
      </c>
      <c r="F26" s="11"/>
      <c r="G26" s="11">
        <v>23</v>
      </c>
      <c r="H26" s="12"/>
      <c r="I26" s="12">
        <v>3</v>
      </c>
      <c r="J26" s="12"/>
      <c r="K26" s="12">
        <v>3</v>
      </c>
      <c r="L26" s="24"/>
      <c r="M26" s="24"/>
      <c r="N26" s="83">
        <f>SUM(C26*15,F26*12,G26*7.5,H26*7.5,I26*7.5,J26*7.5,K26*7.5,L26*100,M26*20)</f>
        <v>847.5</v>
      </c>
      <c r="O26" s="26"/>
      <c r="P26" s="25"/>
      <c r="Q26" s="15"/>
    </row>
    <row r="27" spans="1:17" ht="12.75" customHeight="1">
      <c r="A27" s="223"/>
      <c r="B27" s="17" t="s">
        <v>24</v>
      </c>
      <c r="C27" s="18">
        <f>SUM(C22:C26)</f>
        <v>487</v>
      </c>
      <c r="D27" s="18">
        <v>130</v>
      </c>
      <c r="E27" s="18">
        <f aca="true" t="shared" si="3" ref="E27:J27">SUM(E22:E26)</f>
        <v>43</v>
      </c>
      <c r="F27" s="18">
        <f t="shared" si="3"/>
        <v>0</v>
      </c>
      <c r="G27" s="18">
        <f t="shared" si="3"/>
        <v>162</v>
      </c>
      <c r="H27" s="18">
        <f t="shared" si="3"/>
        <v>9</v>
      </c>
      <c r="I27" s="18">
        <f t="shared" si="3"/>
        <v>109</v>
      </c>
      <c r="J27" s="18">
        <f t="shared" si="3"/>
        <v>0</v>
      </c>
      <c r="K27" s="18" t="s">
        <v>56</v>
      </c>
      <c r="L27" s="18">
        <f>SUM(L22:L26)</f>
        <v>0</v>
      </c>
      <c r="M27" s="18">
        <f>SUM(M22:M26)</f>
        <v>0</v>
      </c>
      <c r="N27" s="44">
        <f>SUM(N22:N26)</f>
        <v>9705</v>
      </c>
      <c r="O27" s="44">
        <f>SUM(O22:O26)</f>
        <v>0</v>
      </c>
      <c r="P27" s="44">
        <f>SUM(P22:P26)</f>
        <v>0</v>
      </c>
      <c r="Q27" s="20">
        <f>SUM(N22:N26)-O27+P27</f>
        <v>9705</v>
      </c>
    </row>
    <row r="28" spans="1:17" ht="12.75" customHeight="1">
      <c r="A28" s="223">
        <v>42952</v>
      </c>
      <c r="B28" s="10" t="s">
        <v>19</v>
      </c>
      <c r="C28" s="11">
        <v>355</v>
      </c>
      <c r="D28" s="11"/>
      <c r="E28" s="11">
        <v>17</v>
      </c>
      <c r="F28" s="11"/>
      <c r="G28" s="11">
        <v>109</v>
      </c>
      <c r="H28" s="12">
        <v>2</v>
      </c>
      <c r="I28" s="12">
        <v>58</v>
      </c>
      <c r="J28" s="12"/>
      <c r="K28" s="12">
        <v>49</v>
      </c>
      <c r="L28" s="24"/>
      <c r="M28" s="24"/>
      <c r="N28" s="83">
        <f>SUM(C28*15,F28*12,G28*7.5,H28*7.5,I28*7.5,J28*7.5,K28*7.5,L28*100,M28*20)</f>
        <v>6960</v>
      </c>
      <c r="O28" s="25"/>
      <c r="P28" s="25">
        <v>3.5</v>
      </c>
      <c r="Q28" s="15"/>
    </row>
    <row r="29" spans="1:17" ht="12.75" customHeight="1">
      <c r="A29" s="223"/>
      <c r="B29" s="10" t="s">
        <v>20</v>
      </c>
      <c r="C29" s="11"/>
      <c r="D29" s="11"/>
      <c r="E29" s="11"/>
      <c r="F29" s="11"/>
      <c r="G29" s="11"/>
      <c r="H29" s="12"/>
      <c r="I29" s="12"/>
      <c r="J29" s="12"/>
      <c r="K29" s="12"/>
      <c r="L29" s="24"/>
      <c r="M29" s="24"/>
      <c r="N29" s="83">
        <f>SUM(C29*15,F29*12,G29*7.5,H29*7.5,I29*7.5,J29*7.5,K29*7.5,L29*100,M29*20)</f>
        <v>0</v>
      </c>
      <c r="O29" s="26"/>
      <c r="P29" s="25"/>
      <c r="Q29" s="15"/>
    </row>
    <row r="30" spans="1:17" ht="12.75" customHeight="1">
      <c r="A30" s="223"/>
      <c r="B30" s="10" t="s">
        <v>21</v>
      </c>
      <c r="C30" s="11">
        <v>371</v>
      </c>
      <c r="D30" s="11"/>
      <c r="E30" s="11">
        <v>15</v>
      </c>
      <c r="F30" s="11"/>
      <c r="G30" s="11">
        <v>83</v>
      </c>
      <c r="H30" s="12">
        <v>2</v>
      </c>
      <c r="I30" s="12">
        <v>75</v>
      </c>
      <c r="J30" s="12"/>
      <c r="K30" s="12">
        <v>52</v>
      </c>
      <c r="L30" s="24">
        <v>1</v>
      </c>
      <c r="M30" s="24">
        <v>1</v>
      </c>
      <c r="N30" s="83">
        <f>SUM(C30*15,F30*12,G30*7.5,H30*7.5,I30*7.5,J30*7.5,K30*7.5,L30*100,M30*20)</f>
        <v>7275</v>
      </c>
      <c r="O30" s="26"/>
      <c r="P30" s="25"/>
      <c r="Q30" s="15"/>
    </row>
    <row r="31" spans="1:17" ht="12.75" customHeight="1">
      <c r="A31" s="223"/>
      <c r="B31" s="10" t="s">
        <v>22</v>
      </c>
      <c r="C31" s="11">
        <v>145</v>
      </c>
      <c r="D31" s="11"/>
      <c r="E31" s="11">
        <v>5</v>
      </c>
      <c r="F31" s="11"/>
      <c r="G31" s="11">
        <v>53</v>
      </c>
      <c r="H31" s="12">
        <v>2</v>
      </c>
      <c r="I31" s="12">
        <v>46</v>
      </c>
      <c r="J31" s="12"/>
      <c r="K31" s="12">
        <v>18</v>
      </c>
      <c r="L31" s="24"/>
      <c r="M31" s="24"/>
      <c r="N31" s="83">
        <f>SUM(C31*15,F31*12,G31*7.5,H31*7.5,I31*7.5,J31*7.5,K31*7.5,L31*100,M31*20)</f>
        <v>3067.5</v>
      </c>
      <c r="O31" s="26"/>
      <c r="P31" s="25"/>
      <c r="Q31" s="15"/>
    </row>
    <row r="32" spans="1:17" ht="12.75" customHeight="1">
      <c r="A32" s="223"/>
      <c r="B32" s="10" t="s">
        <v>23</v>
      </c>
      <c r="C32" s="11">
        <v>82</v>
      </c>
      <c r="D32" s="11"/>
      <c r="E32" s="11">
        <v>8</v>
      </c>
      <c r="F32" s="11"/>
      <c r="G32" s="11">
        <v>9</v>
      </c>
      <c r="H32" s="12">
        <v>2</v>
      </c>
      <c r="I32" s="12">
        <v>13</v>
      </c>
      <c r="J32" s="12"/>
      <c r="K32" s="12">
        <v>12</v>
      </c>
      <c r="L32" s="24"/>
      <c r="M32" s="24"/>
      <c r="N32" s="83">
        <f>SUM(C32*15,F32*12,G32*7.5,H32*7.5,I32*7.5,J32*7.5,K32*7.5,L32*100,M32*20)</f>
        <v>1500</v>
      </c>
      <c r="O32" s="26">
        <v>30</v>
      </c>
      <c r="P32" s="25"/>
      <c r="Q32" s="15"/>
    </row>
    <row r="33" spans="1:17" ht="12.75" customHeight="1">
      <c r="A33" s="223"/>
      <c r="B33" s="17" t="s">
        <v>24</v>
      </c>
      <c r="C33" s="18">
        <f>SUM(C28:C32)</f>
        <v>953</v>
      </c>
      <c r="D33" s="18">
        <v>213</v>
      </c>
      <c r="E33" s="18">
        <f aca="true" t="shared" si="4" ref="E33:P33">SUM(E28:E32)</f>
        <v>45</v>
      </c>
      <c r="F33" s="18">
        <f t="shared" si="4"/>
        <v>0</v>
      </c>
      <c r="G33" s="18">
        <f t="shared" si="4"/>
        <v>254</v>
      </c>
      <c r="H33" s="18">
        <f t="shared" si="4"/>
        <v>8</v>
      </c>
      <c r="I33" s="18">
        <f t="shared" si="4"/>
        <v>192</v>
      </c>
      <c r="J33" s="18">
        <f t="shared" si="4"/>
        <v>0</v>
      </c>
      <c r="K33" s="18">
        <f t="shared" si="4"/>
        <v>131</v>
      </c>
      <c r="L33" s="18">
        <f t="shared" si="4"/>
        <v>1</v>
      </c>
      <c r="M33" s="18">
        <f t="shared" si="4"/>
        <v>1</v>
      </c>
      <c r="N33" s="44">
        <f t="shared" si="4"/>
        <v>18802.5</v>
      </c>
      <c r="O33" s="44">
        <f t="shared" si="4"/>
        <v>30</v>
      </c>
      <c r="P33" s="44">
        <f t="shared" si="4"/>
        <v>3.5</v>
      </c>
      <c r="Q33" s="20">
        <f>SUM(N28:N32)-O33+P33</f>
        <v>18776</v>
      </c>
    </row>
    <row r="34" spans="1:17" ht="12.75" customHeight="1">
      <c r="A34" s="223">
        <v>42953</v>
      </c>
      <c r="B34" s="10" t="s">
        <v>19</v>
      </c>
      <c r="C34" s="11">
        <v>316</v>
      </c>
      <c r="D34" s="11"/>
      <c r="E34" s="11">
        <v>4</v>
      </c>
      <c r="F34" s="11"/>
      <c r="G34" s="11">
        <v>63</v>
      </c>
      <c r="H34" s="12">
        <v>1</v>
      </c>
      <c r="I34" s="12">
        <v>62</v>
      </c>
      <c r="J34" s="12"/>
      <c r="K34" s="12">
        <v>55</v>
      </c>
      <c r="L34" s="24"/>
      <c r="M34" s="24"/>
      <c r="N34" s="83">
        <f>SUM(C34*15,F34*12,G34*7.5,H34*7.5,I34*7.5,J34*7.5,K34*7.5,L34*100,M34*20)</f>
        <v>6097.5</v>
      </c>
      <c r="O34" s="25"/>
      <c r="P34" s="25">
        <v>2.5</v>
      </c>
      <c r="Q34" s="15"/>
    </row>
    <row r="35" spans="1:17" ht="12.75" customHeight="1">
      <c r="A35" s="223"/>
      <c r="B35" s="10" t="s">
        <v>20</v>
      </c>
      <c r="C35" s="11">
        <v>325</v>
      </c>
      <c r="D35" s="11"/>
      <c r="E35" s="11">
        <v>12</v>
      </c>
      <c r="F35" s="11"/>
      <c r="G35" s="11">
        <v>61</v>
      </c>
      <c r="H35" s="12">
        <v>8</v>
      </c>
      <c r="I35" s="12">
        <v>61</v>
      </c>
      <c r="J35" s="12"/>
      <c r="K35" s="12">
        <v>55</v>
      </c>
      <c r="L35" s="24"/>
      <c r="M35" s="24"/>
      <c r="N35" s="83">
        <f>SUM(C35*15,F35*12,G35*7.5,H35*7.5,I35*7.5,J35*7.5,K35*7.5,L35*100,M35*20)</f>
        <v>6262.5</v>
      </c>
      <c r="O35" s="26"/>
      <c r="P35" s="25"/>
      <c r="Q35" s="15"/>
    </row>
    <row r="36" spans="1:17" ht="12.75" customHeight="1">
      <c r="A36" s="223"/>
      <c r="B36" s="10" t="s">
        <v>21</v>
      </c>
      <c r="C36" s="11">
        <v>401</v>
      </c>
      <c r="D36" s="11"/>
      <c r="E36" s="11">
        <v>21</v>
      </c>
      <c r="F36" s="11"/>
      <c r="G36" s="11">
        <v>84</v>
      </c>
      <c r="H36" s="12">
        <v>4</v>
      </c>
      <c r="I36" s="12">
        <v>78</v>
      </c>
      <c r="J36" s="12"/>
      <c r="K36" s="12">
        <v>113</v>
      </c>
      <c r="L36" s="24"/>
      <c r="M36" s="24"/>
      <c r="N36" s="83">
        <f>SUM(C36*15,F36*12,G36*7.5,H36*7.5,I36*7.5,J36*7.5,K36*7.5,L36*100,M36*20)</f>
        <v>8107.5</v>
      </c>
      <c r="O36" s="26"/>
      <c r="P36" s="25"/>
      <c r="Q36" s="15"/>
    </row>
    <row r="37" spans="1:17" ht="12.75" customHeight="1">
      <c r="A37" s="223"/>
      <c r="B37" s="10" t="s">
        <v>22</v>
      </c>
      <c r="C37" s="11">
        <v>250</v>
      </c>
      <c r="D37" s="11"/>
      <c r="E37" s="11">
        <v>7</v>
      </c>
      <c r="F37" s="11"/>
      <c r="G37" s="11">
        <v>100</v>
      </c>
      <c r="H37" s="12">
        <v>1</v>
      </c>
      <c r="I37" s="12">
        <v>18</v>
      </c>
      <c r="J37" s="12"/>
      <c r="K37" s="12">
        <v>54</v>
      </c>
      <c r="L37" s="24"/>
      <c r="M37" s="24"/>
      <c r="N37" s="83">
        <f>SUM(C37*15,F37*12,G37*7.5,H37*7.5,I37*7.5,J37*7.5,K37*7.5,L37*100,M37*20)</f>
        <v>5047.5</v>
      </c>
      <c r="O37" s="26">
        <v>15</v>
      </c>
      <c r="P37" s="25"/>
      <c r="Q37" s="15"/>
    </row>
    <row r="38" spans="1:17" ht="12.75" customHeight="1">
      <c r="A38" s="223"/>
      <c r="B38" s="10" t="s">
        <v>23</v>
      </c>
      <c r="C38" s="11">
        <v>84</v>
      </c>
      <c r="D38" s="11"/>
      <c r="E38" s="11">
        <v>5</v>
      </c>
      <c r="F38" s="11"/>
      <c r="G38" s="11">
        <v>16</v>
      </c>
      <c r="H38" s="12"/>
      <c r="I38" s="12">
        <v>10</v>
      </c>
      <c r="J38" s="12"/>
      <c r="K38" s="12">
        <v>24</v>
      </c>
      <c r="L38" s="24"/>
      <c r="M38" s="24"/>
      <c r="N38" s="83">
        <f>SUM(C38*15,F38*12,G38*7.5,H38*7.5,I38*7.5,J38*7.5,K38*7.5,L38*100,M38*20)</f>
        <v>1635</v>
      </c>
      <c r="O38" s="26">
        <v>30</v>
      </c>
      <c r="P38" s="25"/>
      <c r="Q38" s="15"/>
    </row>
    <row r="39" spans="1:17" ht="12.75" customHeight="1">
      <c r="A39" s="223"/>
      <c r="B39" s="17" t="s">
        <v>24</v>
      </c>
      <c r="C39" s="18">
        <f>SUM(C34:C38)</f>
        <v>1376</v>
      </c>
      <c r="D39" s="18">
        <v>71</v>
      </c>
      <c r="E39" s="18">
        <f aca="true" t="shared" si="5" ref="E39:P39">SUM(E34:E38)</f>
        <v>49</v>
      </c>
      <c r="F39" s="18">
        <f t="shared" si="5"/>
        <v>0</v>
      </c>
      <c r="G39" s="18">
        <f t="shared" si="5"/>
        <v>324</v>
      </c>
      <c r="H39" s="18">
        <f t="shared" si="5"/>
        <v>14</v>
      </c>
      <c r="I39" s="18">
        <f t="shared" si="5"/>
        <v>229</v>
      </c>
      <c r="J39" s="18">
        <f t="shared" si="5"/>
        <v>0</v>
      </c>
      <c r="K39" s="18">
        <f t="shared" si="5"/>
        <v>301</v>
      </c>
      <c r="L39" s="18">
        <f t="shared" si="5"/>
        <v>0</v>
      </c>
      <c r="M39" s="18">
        <f t="shared" si="5"/>
        <v>0</v>
      </c>
      <c r="N39" s="44">
        <f t="shared" si="5"/>
        <v>27150</v>
      </c>
      <c r="O39" s="44">
        <f t="shared" si="5"/>
        <v>45</v>
      </c>
      <c r="P39" s="44">
        <f t="shared" si="5"/>
        <v>2.5</v>
      </c>
      <c r="Q39" s="20">
        <f>SUM(N34:N38)-O39+P39</f>
        <v>27107.5</v>
      </c>
    </row>
    <row r="40" spans="1:17" ht="12.75" customHeight="1">
      <c r="A40" s="224" t="s">
        <v>25</v>
      </c>
      <c r="B40" s="224">
        <v>920</v>
      </c>
      <c r="C40" s="21">
        <f>SUM(C39,C33,C27,C21,C15,C9)</f>
        <v>4242</v>
      </c>
      <c r="D40" s="21">
        <f>SUM(D39,D33,D27,D21,D15,D9)</f>
        <v>848</v>
      </c>
      <c r="E40" s="21">
        <f>SUM(E39,E33,E27,E21,E15,E9)</f>
        <v>458</v>
      </c>
      <c r="F40" s="21">
        <v>0</v>
      </c>
      <c r="G40" s="21">
        <f aca="true" t="shared" si="6" ref="G40:Q40">SUM(G39,G33,G27,G21,G15,G9)</f>
        <v>1166</v>
      </c>
      <c r="H40" s="21">
        <f t="shared" si="6"/>
        <v>71</v>
      </c>
      <c r="I40" s="21">
        <f t="shared" si="6"/>
        <v>788</v>
      </c>
      <c r="J40" s="21">
        <f t="shared" si="6"/>
        <v>2</v>
      </c>
      <c r="K40" s="21">
        <f t="shared" si="6"/>
        <v>683</v>
      </c>
      <c r="L40" s="101">
        <f t="shared" si="6"/>
        <v>3</v>
      </c>
      <c r="M40" s="101">
        <f t="shared" si="6"/>
        <v>9</v>
      </c>
      <c r="N40" s="48">
        <f t="shared" si="6"/>
        <v>84735</v>
      </c>
      <c r="O40" s="48">
        <f t="shared" si="6"/>
        <v>219</v>
      </c>
      <c r="P40" s="48">
        <f t="shared" si="6"/>
        <v>21.5</v>
      </c>
      <c r="Q40" s="21">
        <f t="shared" si="6"/>
        <v>84537.5</v>
      </c>
    </row>
    <row r="41" spans="1:17" ht="12.75" customHeight="1">
      <c r="A41" s="223">
        <v>42954</v>
      </c>
      <c r="B41" s="10" t="s">
        <v>19</v>
      </c>
      <c r="C41" s="11"/>
      <c r="D41" s="11"/>
      <c r="E41" s="11"/>
      <c r="F41" s="11"/>
      <c r="G41" s="11"/>
      <c r="H41" s="12"/>
      <c r="I41" s="12"/>
      <c r="J41" s="12"/>
      <c r="K41" s="12"/>
      <c r="L41" s="24"/>
      <c r="M41" s="24"/>
      <c r="N41" s="83">
        <f>SUM(C41*15,F41*12,G41*7.5,H41*7.5,I41*7.5,J41*7.5,K41*7.5,L41*100,M41*20)</f>
        <v>0</v>
      </c>
      <c r="O41" s="25"/>
      <c r="P41" s="25"/>
      <c r="Q41" s="15"/>
    </row>
    <row r="42" spans="1:17" ht="12.75" customHeight="1">
      <c r="A42" s="223"/>
      <c r="B42" s="10" t="s">
        <v>20</v>
      </c>
      <c r="C42" s="11">
        <v>126</v>
      </c>
      <c r="D42" s="11"/>
      <c r="E42" s="11">
        <v>20</v>
      </c>
      <c r="F42" s="11">
        <v>0</v>
      </c>
      <c r="G42" s="11">
        <v>102</v>
      </c>
      <c r="H42" s="12"/>
      <c r="I42" s="12">
        <v>28</v>
      </c>
      <c r="J42" s="12"/>
      <c r="K42" s="12">
        <v>12</v>
      </c>
      <c r="L42" s="24"/>
      <c r="M42" s="24">
        <v>1</v>
      </c>
      <c r="N42" s="83">
        <f>SUM(C42*15,F42*12,G42*7.5,H42*7.5,I42*7.5,J42*7.5,K42*7.5,L42*100,M42*20)</f>
        <v>2975</v>
      </c>
      <c r="O42" s="26"/>
      <c r="P42" s="25"/>
      <c r="Q42" s="15"/>
    </row>
    <row r="43" spans="1:17" ht="12.75" customHeight="1">
      <c r="A43" s="223"/>
      <c r="B43" s="10" t="s">
        <v>21</v>
      </c>
      <c r="C43" s="11">
        <v>190</v>
      </c>
      <c r="D43" s="11"/>
      <c r="E43" s="11">
        <v>8</v>
      </c>
      <c r="F43" s="11">
        <v>0</v>
      </c>
      <c r="G43" s="11">
        <v>31</v>
      </c>
      <c r="H43" s="12"/>
      <c r="I43" s="12">
        <v>27</v>
      </c>
      <c r="J43" s="12"/>
      <c r="K43" s="12">
        <v>14</v>
      </c>
      <c r="L43" s="24"/>
      <c r="M43" s="24"/>
      <c r="N43" s="83">
        <f>SUM(C43*15,F43*12,G43*7.5,H43*7.5,I43*7.5,J43*7.5,K43*7.5,L43*100,M43*20)</f>
        <v>3390</v>
      </c>
      <c r="O43" s="26"/>
      <c r="P43" s="25"/>
      <c r="Q43" s="15"/>
    </row>
    <row r="44" spans="1:17" ht="12.75" customHeight="1">
      <c r="A44" s="223"/>
      <c r="B44" s="10" t="s">
        <v>22</v>
      </c>
      <c r="C44" s="11">
        <v>40</v>
      </c>
      <c r="D44" s="11"/>
      <c r="E44" s="11">
        <v>3</v>
      </c>
      <c r="F44" s="11"/>
      <c r="G44" s="11">
        <v>25</v>
      </c>
      <c r="H44" s="12"/>
      <c r="I44" s="12">
        <v>9</v>
      </c>
      <c r="J44" s="12"/>
      <c r="K44" s="12">
        <v>7</v>
      </c>
      <c r="L44" s="24"/>
      <c r="M44" s="24"/>
      <c r="N44" s="83">
        <f>SUM(C44*15,F44*12,G44*7.5,H44*7.5,I44*7.5,J44*7.5,K44*7.5,L44*100,M44*20)</f>
        <v>907.5</v>
      </c>
      <c r="O44" s="26"/>
      <c r="P44" s="25"/>
      <c r="Q44" s="15"/>
    </row>
    <row r="45" spans="1:17" ht="12.75" customHeight="1">
      <c r="A45" s="223"/>
      <c r="B45" s="10" t="s">
        <v>23</v>
      </c>
      <c r="C45" s="11">
        <v>19</v>
      </c>
      <c r="D45" s="11"/>
      <c r="E45" s="11">
        <v>19</v>
      </c>
      <c r="F45" s="11"/>
      <c r="G45" s="11">
        <v>3</v>
      </c>
      <c r="H45" s="12"/>
      <c r="I45" s="12">
        <v>1</v>
      </c>
      <c r="J45" s="12"/>
      <c r="K45" s="12">
        <v>1</v>
      </c>
      <c r="L45" s="24"/>
      <c r="M45" s="24"/>
      <c r="N45" s="83">
        <f>SUM(C45*15,F45*12,G45*7.5,H45*7.5,I45*7.5,J45*7.5,K45*7.5,L45*100,M45*20)</f>
        <v>322.5</v>
      </c>
      <c r="O45" s="26"/>
      <c r="P45" s="25"/>
      <c r="Q45" s="15"/>
    </row>
    <row r="46" spans="1:17" ht="12.75" customHeight="1">
      <c r="A46" s="223"/>
      <c r="B46" s="17" t="s">
        <v>24</v>
      </c>
      <c r="C46" s="18">
        <f aca="true" t="shared" si="7" ref="C46:P46">SUM(C41:C45)</f>
        <v>375</v>
      </c>
      <c r="D46" s="18">
        <f t="shared" si="7"/>
        <v>0</v>
      </c>
      <c r="E46" s="18">
        <f t="shared" si="7"/>
        <v>50</v>
      </c>
      <c r="F46" s="18">
        <f t="shared" si="7"/>
        <v>0</v>
      </c>
      <c r="G46" s="18">
        <f t="shared" si="7"/>
        <v>161</v>
      </c>
      <c r="H46" s="18">
        <f t="shared" si="7"/>
        <v>0</v>
      </c>
      <c r="I46" s="18">
        <f t="shared" si="7"/>
        <v>65</v>
      </c>
      <c r="J46" s="18">
        <f t="shared" si="7"/>
        <v>0</v>
      </c>
      <c r="K46" s="18">
        <f t="shared" si="7"/>
        <v>34</v>
      </c>
      <c r="L46" s="18">
        <f t="shared" si="7"/>
        <v>0</v>
      </c>
      <c r="M46" s="18">
        <f t="shared" si="7"/>
        <v>1</v>
      </c>
      <c r="N46" s="44">
        <f t="shared" si="7"/>
        <v>7595</v>
      </c>
      <c r="O46" s="44">
        <f t="shared" si="7"/>
        <v>0</v>
      </c>
      <c r="P46" s="44">
        <f t="shared" si="7"/>
        <v>0</v>
      </c>
      <c r="Q46" s="20">
        <f>SUM(N41:N45)-O46+P46</f>
        <v>7595</v>
      </c>
    </row>
    <row r="47" spans="1:17" ht="12.75" customHeight="1">
      <c r="A47" s="223">
        <v>42955</v>
      </c>
      <c r="B47" s="10" t="s">
        <v>19</v>
      </c>
      <c r="C47" s="11">
        <v>17</v>
      </c>
      <c r="D47" s="11"/>
      <c r="E47" s="11">
        <v>1</v>
      </c>
      <c r="F47" s="11"/>
      <c r="G47" s="11">
        <v>1</v>
      </c>
      <c r="H47" s="12"/>
      <c r="I47" s="12">
        <v>2</v>
      </c>
      <c r="J47" s="12"/>
      <c r="K47" s="12">
        <v>2</v>
      </c>
      <c r="L47" s="24"/>
      <c r="M47" s="24"/>
      <c r="N47" s="83">
        <f>SUM(C47*15,F47*12,G47*7.5,H47*7.5,I47*7.5,J47*7.5,K47*7.5,L47*100,M47*20)</f>
        <v>292.5</v>
      </c>
      <c r="O47" s="25"/>
      <c r="P47" s="25">
        <v>20</v>
      </c>
      <c r="Q47" s="15"/>
    </row>
    <row r="48" spans="1:17" ht="12.75" customHeight="1">
      <c r="A48" s="223"/>
      <c r="B48" s="10" t="s">
        <v>20</v>
      </c>
      <c r="C48" s="11">
        <v>160</v>
      </c>
      <c r="D48" s="11"/>
      <c r="E48" s="11">
        <v>14</v>
      </c>
      <c r="F48" s="11"/>
      <c r="G48" s="11">
        <v>37</v>
      </c>
      <c r="H48" s="12"/>
      <c r="I48" s="12">
        <v>26</v>
      </c>
      <c r="J48" s="12"/>
      <c r="K48" s="12">
        <v>25</v>
      </c>
      <c r="L48" s="24"/>
      <c r="M48" s="24"/>
      <c r="N48" s="83">
        <f>SUM(C48*15,F48*12,G48*7.5,H48*7.5,I48*7.5,J48*7.5,K48*7.5,L48*100,M48*20)</f>
        <v>3060</v>
      </c>
      <c r="O48" s="26"/>
      <c r="P48" s="25"/>
      <c r="Q48" s="15"/>
    </row>
    <row r="49" spans="1:17" ht="12.75" customHeight="1">
      <c r="A49" s="223"/>
      <c r="B49" s="10" t="s">
        <v>21</v>
      </c>
      <c r="C49" s="11">
        <v>151</v>
      </c>
      <c r="D49" s="11"/>
      <c r="E49" s="11">
        <v>14</v>
      </c>
      <c r="F49" s="11"/>
      <c r="G49" s="11">
        <v>32</v>
      </c>
      <c r="H49" s="12"/>
      <c r="I49" s="12">
        <v>23</v>
      </c>
      <c r="J49" s="12"/>
      <c r="K49" s="12">
        <v>13</v>
      </c>
      <c r="L49" s="24">
        <v>1</v>
      </c>
      <c r="M49" s="24">
        <v>1</v>
      </c>
      <c r="N49" s="83">
        <f>SUM(C49*15,F49*12,G49*7.5,H49*7.5,I49*7.5,J49*7.5,K49*7.5,L49*100,M49*20)</f>
        <v>2895</v>
      </c>
      <c r="O49" s="26"/>
      <c r="P49" s="25"/>
      <c r="Q49" s="15"/>
    </row>
    <row r="50" spans="1:17" ht="12.75" customHeight="1">
      <c r="A50" s="223"/>
      <c r="B50" s="10" t="s">
        <v>22</v>
      </c>
      <c r="C50" s="11">
        <v>85</v>
      </c>
      <c r="D50" s="11"/>
      <c r="E50" s="11">
        <v>38</v>
      </c>
      <c r="F50" s="11"/>
      <c r="G50" s="11">
        <v>32</v>
      </c>
      <c r="H50" s="12"/>
      <c r="I50" s="12">
        <v>7</v>
      </c>
      <c r="J50" s="12"/>
      <c r="K50" s="12">
        <v>14</v>
      </c>
      <c r="L50" s="24"/>
      <c r="M50" s="24"/>
      <c r="N50" s="83">
        <f>SUM(C50*15,F50*12,G50*7.5,H50*7.5,I50*7.5,J50*7.5,K50*7.5,L50*100,M50*20)</f>
        <v>1672.5</v>
      </c>
      <c r="O50" s="26">
        <v>30</v>
      </c>
      <c r="P50" s="25"/>
      <c r="Q50" s="15"/>
    </row>
    <row r="51" spans="1:17" ht="12.75" customHeight="1">
      <c r="A51" s="223"/>
      <c r="B51" s="10" t="s">
        <v>23</v>
      </c>
      <c r="C51" s="11">
        <v>23</v>
      </c>
      <c r="D51" s="11"/>
      <c r="E51" s="11">
        <v>29</v>
      </c>
      <c r="F51" s="11"/>
      <c r="G51" s="11">
        <v>3</v>
      </c>
      <c r="H51" s="12"/>
      <c r="I51" s="12">
        <v>7</v>
      </c>
      <c r="J51" s="12"/>
      <c r="K51" s="12">
        <v>7</v>
      </c>
      <c r="L51" s="24"/>
      <c r="M51" s="24"/>
      <c r="N51" s="83">
        <f>SUM(C51*15,F51*12,G51*7.5,H51*7.5,I51*7.5,J51*7.5,K51*7.5,L51*100,M51*20)</f>
        <v>472.5</v>
      </c>
      <c r="O51" s="26">
        <v>15</v>
      </c>
      <c r="P51" s="25"/>
      <c r="Q51" s="15"/>
    </row>
    <row r="52" spans="1:19" ht="12.75" customHeight="1">
      <c r="A52" s="223"/>
      <c r="B52" s="17" t="s">
        <v>24</v>
      </c>
      <c r="C52" s="18">
        <f aca="true" t="shared" si="8" ref="C52:P52">SUM(C47:C51)</f>
        <v>436</v>
      </c>
      <c r="D52" s="18">
        <f t="shared" si="8"/>
        <v>0</v>
      </c>
      <c r="E52" s="18">
        <f t="shared" si="8"/>
        <v>96</v>
      </c>
      <c r="F52" s="18">
        <f t="shared" si="8"/>
        <v>0</v>
      </c>
      <c r="G52" s="18">
        <f t="shared" si="8"/>
        <v>105</v>
      </c>
      <c r="H52" s="18">
        <f t="shared" si="8"/>
        <v>0</v>
      </c>
      <c r="I52" s="18">
        <f t="shared" si="8"/>
        <v>65</v>
      </c>
      <c r="J52" s="18">
        <f t="shared" si="8"/>
        <v>0</v>
      </c>
      <c r="K52" s="18">
        <f t="shared" si="8"/>
        <v>61</v>
      </c>
      <c r="L52" s="18">
        <f t="shared" si="8"/>
        <v>1</v>
      </c>
      <c r="M52" s="18">
        <f t="shared" si="8"/>
        <v>1</v>
      </c>
      <c r="N52" s="44">
        <f t="shared" si="8"/>
        <v>8392.5</v>
      </c>
      <c r="O52" s="44">
        <f t="shared" si="8"/>
        <v>45</v>
      </c>
      <c r="P52" s="44">
        <f t="shared" si="8"/>
        <v>20</v>
      </c>
      <c r="Q52" s="20">
        <f>SUM(N47:N51)-O52+P52</f>
        <v>8367.5</v>
      </c>
      <c r="S52" s="100" t="s">
        <v>57</v>
      </c>
    </row>
    <row r="53" spans="1:19" ht="12.75" customHeight="1">
      <c r="A53" s="223">
        <v>42956</v>
      </c>
      <c r="B53" s="10" t="s">
        <v>19</v>
      </c>
      <c r="C53" s="11">
        <v>167</v>
      </c>
      <c r="D53" s="11"/>
      <c r="E53" s="11">
        <v>5</v>
      </c>
      <c r="F53" s="11"/>
      <c r="G53" s="11">
        <v>35</v>
      </c>
      <c r="H53" s="12"/>
      <c r="I53" s="12">
        <v>11</v>
      </c>
      <c r="J53" s="12"/>
      <c r="K53" s="12">
        <v>31</v>
      </c>
      <c r="L53" s="24">
        <v>1</v>
      </c>
      <c r="M53" s="24">
        <v>1</v>
      </c>
      <c r="N53" s="83">
        <f>SUM(C53*15,F53*12,G53*7.5,H53*7.5,I53*7.5,J53*7.5,K53*7.5,L53*100,M53*20)</f>
        <v>3202.5</v>
      </c>
      <c r="O53" s="25"/>
      <c r="P53" s="25"/>
      <c r="Q53" s="15"/>
      <c r="S53" s="100" t="s">
        <v>58</v>
      </c>
    </row>
    <row r="54" spans="1:19" ht="12.75" customHeight="1">
      <c r="A54" s="223"/>
      <c r="B54" s="10" t="s">
        <v>20</v>
      </c>
      <c r="C54" s="11">
        <v>91</v>
      </c>
      <c r="D54" s="11"/>
      <c r="E54" s="11">
        <v>28</v>
      </c>
      <c r="F54" s="11"/>
      <c r="G54" s="11">
        <v>14</v>
      </c>
      <c r="H54" s="12"/>
      <c r="I54" s="12">
        <v>15</v>
      </c>
      <c r="J54" s="12"/>
      <c r="K54" s="12">
        <v>9</v>
      </c>
      <c r="L54" s="24">
        <v>1</v>
      </c>
      <c r="M54" s="24">
        <v>1</v>
      </c>
      <c r="N54" s="83">
        <f>SUM(C54*15,F54*12,G54*7.5,H54*7.5,I54*7.5,J54*7.5,K54*7.5,L54*100,M54*20)</f>
        <v>1770</v>
      </c>
      <c r="O54" s="26"/>
      <c r="P54" s="25"/>
      <c r="Q54" s="15"/>
      <c r="S54" s="100" t="s">
        <v>59</v>
      </c>
    </row>
    <row r="55" spans="1:19" ht="12.75" customHeight="1">
      <c r="A55" s="223"/>
      <c r="B55" s="10" t="s">
        <v>21</v>
      </c>
      <c r="C55" s="11">
        <v>121</v>
      </c>
      <c r="D55" s="11"/>
      <c r="E55" s="11">
        <v>41</v>
      </c>
      <c r="F55" s="11"/>
      <c r="G55" s="11">
        <v>64</v>
      </c>
      <c r="H55" s="12"/>
      <c r="I55" s="12">
        <v>22</v>
      </c>
      <c r="J55" s="12"/>
      <c r="K55" s="12">
        <v>22</v>
      </c>
      <c r="L55" s="24"/>
      <c r="M55" s="24"/>
      <c r="N55" s="83">
        <f>SUM(C55*15,F55*12,G55*7.5,H55*7.5,I55*7.5,J55*7.5,K55*7.5,L55*100,M55*20)</f>
        <v>2625</v>
      </c>
      <c r="O55" s="26"/>
      <c r="P55" s="25"/>
      <c r="Q55" s="15"/>
      <c r="S55" s="100" t="s">
        <v>60</v>
      </c>
    </row>
    <row r="56" spans="1:19" ht="12.75" customHeight="1">
      <c r="A56" s="223"/>
      <c r="B56" s="10" t="s">
        <v>22</v>
      </c>
      <c r="C56" s="11">
        <v>90</v>
      </c>
      <c r="D56" s="11"/>
      <c r="E56" s="11">
        <v>16</v>
      </c>
      <c r="F56" s="11"/>
      <c r="G56" s="11">
        <v>24</v>
      </c>
      <c r="H56" s="12">
        <v>2</v>
      </c>
      <c r="I56" s="12">
        <v>21</v>
      </c>
      <c r="J56" s="12"/>
      <c r="K56" s="12">
        <v>7</v>
      </c>
      <c r="L56" s="24"/>
      <c r="M56" s="24"/>
      <c r="N56" s="83">
        <f>SUM(C56*15,F56*12,G56*7.5,H56*7.5,I56*7.5,J56*7.5,K56*7.5,L56*100,M56*20)</f>
        <v>1755</v>
      </c>
      <c r="O56" s="26"/>
      <c r="P56" s="25"/>
      <c r="Q56" s="15"/>
      <c r="S56" s="100" t="s">
        <v>61</v>
      </c>
    </row>
    <row r="57" spans="1:19" ht="12.75" customHeight="1">
      <c r="A57" s="223"/>
      <c r="B57" s="10" t="s">
        <v>23</v>
      </c>
      <c r="C57" s="11">
        <v>29</v>
      </c>
      <c r="D57" s="11"/>
      <c r="E57" s="11">
        <v>12</v>
      </c>
      <c r="F57" s="11"/>
      <c r="G57" s="11">
        <v>3</v>
      </c>
      <c r="H57" s="12"/>
      <c r="I57" s="12">
        <v>11</v>
      </c>
      <c r="J57" s="12"/>
      <c r="K57" s="12">
        <v>3</v>
      </c>
      <c r="L57" s="24"/>
      <c r="M57" s="24"/>
      <c r="N57" s="83">
        <f>SUM(C57*15,F57*12,G57*7.5,H57*7.5,I57*7.5,J57*7.5,K57*7.5,L57*100,M57*20)</f>
        <v>562.5</v>
      </c>
      <c r="O57" s="26"/>
      <c r="P57" s="25"/>
      <c r="Q57" s="15"/>
      <c r="S57" s="100" t="s">
        <v>62</v>
      </c>
    </row>
    <row r="58" spans="1:19" ht="12.75" customHeight="1">
      <c r="A58" s="223"/>
      <c r="B58" s="17" t="s">
        <v>24</v>
      </c>
      <c r="C58" s="18">
        <f aca="true" t="shared" si="9" ref="C58:P58">SUM(C53:C57)</f>
        <v>498</v>
      </c>
      <c r="D58" s="18">
        <f t="shared" si="9"/>
        <v>0</v>
      </c>
      <c r="E58" s="18">
        <f t="shared" si="9"/>
        <v>102</v>
      </c>
      <c r="F58" s="18">
        <f t="shared" si="9"/>
        <v>0</v>
      </c>
      <c r="G58" s="18">
        <f t="shared" si="9"/>
        <v>140</v>
      </c>
      <c r="H58" s="18">
        <f t="shared" si="9"/>
        <v>2</v>
      </c>
      <c r="I58" s="18">
        <f t="shared" si="9"/>
        <v>80</v>
      </c>
      <c r="J58" s="18">
        <f t="shared" si="9"/>
        <v>0</v>
      </c>
      <c r="K58" s="18">
        <f t="shared" si="9"/>
        <v>72</v>
      </c>
      <c r="L58" s="18">
        <f t="shared" si="9"/>
        <v>2</v>
      </c>
      <c r="M58" s="18">
        <f t="shared" si="9"/>
        <v>2</v>
      </c>
      <c r="N58" s="44">
        <f t="shared" si="9"/>
        <v>9915</v>
      </c>
      <c r="O58" s="44">
        <f t="shared" si="9"/>
        <v>0</v>
      </c>
      <c r="P58" s="44">
        <f t="shared" si="9"/>
        <v>0</v>
      </c>
      <c r="Q58" s="20">
        <f>SUM(N53:N57)-O58+P58</f>
        <v>9915</v>
      </c>
      <c r="S58" s="100" t="s">
        <v>63</v>
      </c>
    </row>
    <row r="59" spans="1:17" ht="12.75" customHeight="1">
      <c r="A59" s="223">
        <v>42957</v>
      </c>
      <c r="B59" s="10" t="s">
        <v>19</v>
      </c>
      <c r="C59" s="11">
        <v>189</v>
      </c>
      <c r="D59" s="11"/>
      <c r="E59" s="11">
        <v>16</v>
      </c>
      <c r="F59" s="11"/>
      <c r="G59" s="11">
        <v>24</v>
      </c>
      <c r="H59" s="12"/>
      <c r="I59" s="12">
        <v>25</v>
      </c>
      <c r="J59" s="12"/>
      <c r="K59" s="12">
        <v>19</v>
      </c>
      <c r="L59" s="24"/>
      <c r="M59" s="24"/>
      <c r="N59" s="83">
        <f>SUM(C59*15,F59*12,G59*7.5,H59*7.5,I59*7.5,J59*7.5,K59*7.5,L59*100,M59*20)</f>
        <v>3345</v>
      </c>
      <c r="O59" s="25"/>
      <c r="P59" s="25"/>
      <c r="Q59" s="15"/>
    </row>
    <row r="60" spans="1:17" ht="12.75" customHeight="1">
      <c r="A60" s="223"/>
      <c r="B60" s="10" t="s">
        <v>20</v>
      </c>
      <c r="C60" s="11">
        <v>240</v>
      </c>
      <c r="D60" s="11"/>
      <c r="E60" s="11">
        <v>19</v>
      </c>
      <c r="F60" s="11"/>
      <c r="G60" s="11">
        <v>43</v>
      </c>
      <c r="H60" s="12"/>
      <c r="I60" s="12">
        <v>23</v>
      </c>
      <c r="J60" s="12"/>
      <c r="K60" s="12">
        <v>16</v>
      </c>
      <c r="L60" s="24"/>
      <c r="M60" s="24"/>
      <c r="N60" s="83">
        <f>SUM(C60*15,F60*12,G60*7.5,H60*7.5,I60*7.5,J60*7.5,K60*7.5,L60*100,M60*20)</f>
        <v>4215</v>
      </c>
      <c r="O60" s="26"/>
      <c r="P60" s="25">
        <v>55</v>
      </c>
      <c r="Q60" s="15"/>
    </row>
    <row r="61" spans="1:17" ht="12.75" customHeight="1">
      <c r="A61" s="223"/>
      <c r="B61" s="10" t="s">
        <v>21</v>
      </c>
      <c r="C61" s="11">
        <v>101</v>
      </c>
      <c r="D61" s="11"/>
      <c r="E61" s="11">
        <v>6</v>
      </c>
      <c r="F61" s="11"/>
      <c r="G61" s="11">
        <v>12</v>
      </c>
      <c r="H61" s="12">
        <v>2</v>
      </c>
      <c r="I61" s="12">
        <v>27</v>
      </c>
      <c r="J61" s="12"/>
      <c r="K61" s="12">
        <v>13</v>
      </c>
      <c r="L61" s="24"/>
      <c r="M61" s="24"/>
      <c r="N61" s="83">
        <f>SUM(C61*15,F61*12,G61*7.5,H61*7.5,I61*7.5,J61*7.5,K61*7.5,L61*100,M61*20)</f>
        <v>1920</v>
      </c>
      <c r="O61" s="26"/>
      <c r="P61" s="25"/>
      <c r="Q61" s="15"/>
    </row>
    <row r="62" spans="1:17" ht="12.75" customHeight="1">
      <c r="A62" s="223"/>
      <c r="B62" s="10" t="s">
        <v>22</v>
      </c>
      <c r="C62" s="11">
        <v>128</v>
      </c>
      <c r="D62" s="11"/>
      <c r="E62" s="11">
        <v>9</v>
      </c>
      <c r="F62" s="11"/>
      <c r="G62" s="11">
        <v>53</v>
      </c>
      <c r="H62" s="12"/>
      <c r="I62" s="12">
        <v>4</v>
      </c>
      <c r="J62" s="12"/>
      <c r="K62" s="12">
        <v>10</v>
      </c>
      <c r="L62" s="24"/>
      <c r="M62" s="24"/>
      <c r="N62" s="83">
        <f>SUM(C62*15,F62*12,G62*7.5,H62*7.5,I62*7.5,J62*7.5,K62*7.5,L62*100,M62*20)</f>
        <v>2422.5</v>
      </c>
      <c r="O62" s="26"/>
      <c r="P62" s="25"/>
      <c r="Q62" s="15"/>
    </row>
    <row r="63" spans="1:17" ht="12.75" customHeight="1">
      <c r="A63" s="223"/>
      <c r="B63" s="10" t="s">
        <v>23</v>
      </c>
      <c r="C63" s="11">
        <v>38</v>
      </c>
      <c r="D63" s="11"/>
      <c r="E63" s="11">
        <v>12</v>
      </c>
      <c r="F63" s="11">
        <v>0</v>
      </c>
      <c r="G63" s="11">
        <v>6</v>
      </c>
      <c r="H63" s="12"/>
      <c r="I63" s="12">
        <v>3</v>
      </c>
      <c r="J63" s="12"/>
      <c r="K63" s="12">
        <v>6</v>
      </c>
      <c r="L63" s="24"/>
      <c r="M63" s="24"/>
      <c r="N63" s="83">
        <f>SUM(C63*15,F63*12,G63*7.5,H63*7.5,I63*7.5,J63*7.5,K63*7.5,L63*100,M63*20)</f>
        <v>682.5</v>
      </c>
      <c r="O63" s="26">
        <v>37.5</v>
      </c>
      <c r="P63" s="25"/>
      <c r="Q63" s="15"/>
    </row>
    <row r="64" spans="1:17" ht="12.75" customHeight="1">
      <c r="A64" s="223"/>
      <c r="B64" s="17" t="s">
        <v>24</v>
      </c>
      <c r="C64" s="18">
        <f aca="true" t="shared" si="10" ref="C64:P64">SUM(C59:C63)</f>
        <v>696</v>
      </c>
      <c r="D64" s="18">
        <f t="shared" si="10"/>
        <v>0</v>
      </c>
      <c r="E64" s="18">
        <f t="shared" si="10"/>
        <v>62</v>
      </c>
      <c r="F64" s="18">
        <f t="shared" si="10"/>
        <v>0</v>
      </c>
      <c r="G64" s="18">
        <f t="shared" si="10"/>
        <v>138</v>
      </c>
      <c r="H64" s="18">
        <f t="shared" si="10"/>
        <v>2</v>
      </c>
      <c r="I64" s="18">
        <f t="shared" si="10"/>
        <v>82</v>
      </c>
      <c r="J64" s="18">
        <f t="shared" si="10"/>
        <v>0</v>
      </c>
      <c r="K64" s="18">
        <f t="shared" si="10"/>
        <v>64</v>
      </c>
      <c r="L64" s="18">
        <f t="shared" si="10"/>
        <v>0</v>
      </c>
      <c r="M64" s="18">
        <f t="shared" si="10"/>
        <v>0</v>
      </c>
      <c r="N64" s="44">
        <f t="shared" si="10"/>
        <v>12585</v>
      </c>
      <c r="O64" s="44">
        <f t="shared" si="10"/>
        <v>37.5</v>
      </c>
      <c r="P64" s="44">
        <f t="shared" si="10"/>
        <v>55</v>
      </c>
      <c r="Q64" s="20">
        <f>SUM(N59:N63)-O64+P64</f>
        <v>12602.5</v>
      </c>
    </row>
    <row r="65" spans="1:17" ht="12.75" customHeight="1">
      <c r="A65" s="223">
        <v>42958</v>
      </c>
      <c r="B65" s="10" t="s">
        <v>19</v>
      </c>
      <c r="C65" s="11">
        <v>87</v>
      </c>
      <c r="D65" s="11"/>
      <c r="E65" s="11">
        <v>10</v>
      </c>
      <c r="F65" s="11"/>
      <c r="G65" s="11">
        <v>21</v>
      </c>
      <c r="H65" s="12">
        <v>1</v>
      </c>
      <c r="I65" s="12">
        <v>12</v>
      </c>
      <c r="J65" s="12"/>
      <c r="K65" s="12">
        <v>20</v>
      </c>
      <c r="L65" s="24"/>
      <c r="M65" s="24"/>
      <c r="N65" s="83">
        <f>SUM(C65*15,F65*12,G65*7.5,H65*7.5,I65*7.5,J65*7.5,K65*7.5,L65*100,M65*20)</f>
        <v>1710</v>
      </c>
      <c r="O65" s="25"/>
      <c r="P65" s="25"/>
      <c r="Q65" s="15"/>
    </row>
    <row r="66" spans="1:17" ht="12.75" customHeight="1">
      <c r="A66" s="223"/>
      <c r="B66" s="10" t="s">
        <v>20</v>
      </c>
      <c r="C66" s="11">
        <v>209</v>
      </c>
      <c r="D66" s="11"/>
      <c r="E66" s="11">
        <v>33</v>
      </c>
      <c r="F66" s="11"/>
      <c r="G66" s="11">
        <v>27</v>
      </c>
      <c r="H66" s="12"/>
      <c r="I66" s="12">
        <v>17</v>
      </c>
      <c r="J66" s="12">
        <v>1</v>
      </c>
      <c r="K66" s="12">
        <v>13</v>
      </c>
      <c r="L66" s="24"/>
      <c r="M66" s="24"/>
      <c r="N66" s="83">
        <f>SUM(C66*15,F66*12,G66*7.5,H66*7.5,I66*7.5,J66*7.5,K66*7.5,L66*100,M66*20)</f>
        <v>3570</v>
      </c>
      <c r="O66" s="26"/>
      <c r="P66" s="25"/>
      <c r="Q66" s="15"/>
    </row>
    <row r="67" spans="1:17" ht="12.75" customHeight="1">
      <c r="A67" s="223"/>
      <c r="B67" s="10" t="s">
        <v>21</v>
      </c>
      <c r="C67" s="11">
        <v>118</v>
      </c>
      <c r="D67" s="11"/>
      <c r="E67" s="11">
        <v>3</v>
      </c>
      <c r="F67" s="11"/>
      <c r="G67" s="11">
        <v>32</v>
      </c>
      <c r="H67" s="12">
        <v>1</v>
      </c>
      <c r="I67" s="12">
        <v>13</v>
      </c>
      <c r="J67" s="12"/>
      <c r="K67" s="12">
        <v>18</v>
      </c>
      <c r="L67" s="24"/>
      <c r="M67" s="24"/>
      <c r="N67" s="83">
        <f>SUM(C67*15,F67*12,G67*7.5,H67*7.5,I67*7.5,J67*7.5,K67*7.5,L67*100,M67*20)</f>
        <v>2250</v>
      </c>
      <c r="O67" s="26"/>
      <c r="P67" s="25"/>
      <c r="Q67" s="15"/>
    </row>
    <row r="68" spans="1:17" ht="12.75" customHeight="1">
      <c r="A68" s="223"/>
      <c r="B68" s="10" t="s">
        <v>22</v>
      </c>
      <c r="C68" s="11">
        <v>129</v>
      </c>
      <c r="D68" s="11"/>
      <c r="E68" s="11">
        <v>8</v>
      </c>
      <c r="F68" s="11"/>
      <c r="G68" s="11">
        <v>27</v>
      </c>
      <c r="H68" s="12"/>
      <c r="I68" s="12">
        <v>16</v>
      </c>
      <c r="J68" s="12"/>
      <c r="K68" s="12">
        <v>8</v>
      </c>
      <c r="L68" s="24"/>
      <c r="M68" s="24"/>
      <c r="N68" s="83">
        <f>SUM(C68*15,F68*12,G68*7.5,H68*7.5,I68*7.5,J68*7.5,K68*7.5,L68*100,M68*20)</f>
        <v>2317.5</v>
      </c>
      <c r="O68" s="26"/>
      <c r="P68" s="25"/>
      <c r="Q68" s="15"/>
    </row>
    <row r="69" spans="1:17" ht="12.75" customHeight="1">
      <c r="A69" s="223"/>
      <c r="B69" s="10" t="s">
        <v>23</v>
      </c>
      <c r="C69" s="11">
        <v>59</v>
      </c>
      <c r="D69" s="11"/>
      <c r="E69" s="11">
        <v>5</v>
      </c>
      <c r="F69" s="11"/>
      <c r="G69" s="11">
        <v>5</v>
      </c>
      <c r="H69" s="12"/>
      <c r="I69" s="12">
        <v>7</v>
      </c>
      <c r="J69" s="12"/>
      <c r="K69" s="12">
        <v>2</v>
      </c>
      <c r="L69" s="24"/>
      <c r="M69" s="24"/>
      <c r="N69" s="83">
        <f>SUM(C69*15,F69*12,G69*7.5,H69*7.5,I69*7.5,J69*7.5,K69*7.5,L69*100,M69*20)</f>
        <v>990</v>
      </c>
      <c r="O69" s="26"/>
      <c r="P69" s="25"/>
      <c r="Q69" s="15"/>
    </row>
    <row r="70" spans="1:17" ht="12.75" customHeight="1">
      <c r="A70" s="223"/>
      <c r="B70" s="17" t="s">
        <v>24</v>
      </c>
      <c r="C70" s="18">
        <f aca="true" t="shared" si="11" ref="C70:P70">SUM(C65:C69)</f>
        <v>602</v>
      </c>
      <c r="D70" s="18">
        <f t="shared" si="11"/>
        <v>0</v>
      </c>
      <c r="E70" s="18">
        <f t="shared" si="11"/>
        <v>59</v>
      </c>
      <c r="F70" s="18">
        <f t="shared" si="11"/>
        <v>0</v>
      </c>
      <c r="G70" s="18">
        <f t="shared" si="11"/>
        <v>112</v>
      </c>
      <c r="H70" s="18">
        <f t="shared" si="11"/>
        <v>2</v>
      </c>
      <c r="I70" s="18">
        <f t="shared" si="11"/>
        <v>65</v>
      </c>
      <c r="J70" s="18">
        <f t="shared" si="11"/>
        <v>1</v>
      </c>
      <c r="K70" s="18">
        <f t="shared" si="11"/>
        <v>61</v>
      </c>
      <c r="L70" s="18">
        <f t="shared" si="11"/>
        <v>0</v>
      </c>
      <c r="M70" s="18">
        <f t="shared" si="11"/>
        <v>0</v>
      </c>
      <c r="N70" s="44">
        <f t="shared" si="11"/>
        <v>10837.5</v>
      </c>
      <c r="O70" s="44">
        <f t="shared" si="11"/>
        <v>0</v>
      </c>
      <c r="P70" s="44">
        <f t="shared" si="11"/>
        <v>0</v>
      </c>
      <c r="Q70" s="20">
        <f>SUM(N65:N69)-O70+P70</f>
        <v>10837.5</v>
      </c>
    </row>
    <row r="71" spans="1:17" ht="12.75" customHeight="1">
      <c r="A71" s="223">
        <v>42959</v>
      </c>
      <c r="B71" s="10" t="s">
        <v>19</v>
      </c>
      <c r="C71" s="11">
        <v>73</v>
      </c>
      <c r="D71" s="11"/>
      <c r="E71" s="11">
        <v>4</v>
      </c>
      <c r="F71" s="11"/>
      <c r="G71" s="11">
        <v>28</v>
      </c>
      <c r="H71" s="12"/>
      <c r="I71" s="12">
        <v>21</v>
      </c>
      <c r="J71" s="12"/>
      <c r="K71" s="12">
        <v>7</v>
      </c>
      <c r="L71" s="24"/>
      <c r="M71" s="24"/>
      <c r="N71" s="83">
        <f>SUM(C71*15,F71*12,G71*7.5,H71*7.5,I71*7.5,J71*7.5,K71*7.5,L71*100,M71*20)</f>
        <v>1515</v>
      </c>
      <c r="O71" s="25"/>
      <c r="P71" s="25"/>
      <c r="Q71" s="15"/>
    </row>
    <row r="72" spans="1:17" ht="12.75" customHeight="1">
      <c r="A72" s="223"/>
      <c r="B72" s="10" t="s">
        <v>20</v>
      </c>
      <c r="C72" s="11">
        <v>404</v>
      </c>
      <c r="D72" s="11"/>
      <c r="E72" s="11">
        <v>39</v>
      </c>
      <c r="F72" s="11"/>
      <c r="G72" s="11">
        <v>122</v>
      </c>
      <c r="H72" s="12">
        <v>6</v>
      </c>
      <c r="I72" s="12">
        <v>67</v>
      </c>
      <c r="J72" s="12"/>
      <c r="K72" s="12">
        <v>44</v>
      </c>
      <c r="L72" s="24">
        <v>1</v>
      </c>
      <c r="M72" s="24">
        <v>2</v>
      </c>
      <c r="N72" s="83">
        <f>SUM(C72*15,F72*12,G72*7.5,H72*7.5,I72*7.5,J72*7.5,K72*7.5,L72*100,M72*20)</f>
        <v>7992.5</v>
      </c>
      <c r="O72" s="26"/>
      <c r="P72" s="25"/>
      <c r="Q72" s="15"/>
    </row>
    <row r="73" spans="1:17" ht="12.75" customHeight="1">
      <c r="A73" s="223"/>
      <c r="B73" s="10" t="s">
        <v>21</v>
      </c>
      <c r="C73" s="11">
        <v>346</v>
      </c>
      <c r="D73" s="11"/>
      <c r="E73" s="11">
        <v>8</v>
      </c>
      <c r="F73" s="11"/>
      <c r="G73" s="11">
        <v>97</v>
      </c>
      <c r="H73" s="12">
        <v>1</v>
      </c>
      <c r="I73" s="12">
        <v>62</v>
      </c>
      <c r="J73" s="12">
        <v>1</v>
      </c>
      <c r="K73" s="12">
        <v>70</v>
      </c>
      <c r="L73" s="24">
        <v>1</v>
      </c>
      <c r="M73" s="24">
        <v>4</v>
      </c>
      <c r="N73" s="83">
        <f>SUM(C73*15,F73*12,G73*7.5,H73*7.5,I73*7.5,J73*7.5,K73*7.5,L73*100,M73*20)</f>
        <v>7102.5</v>
      </c>
      <c r="O73" s="26"/>
      <c r="P73" s="25">
        <v>12.5</v>
      </c>
      <c r="Q73" s="15"/>
    </row>
    <row r="74" spans="1:17" ht="12.75" customHeight="1">
      <c r="A74" s="223"/>
      <c r="B74" s="10" t="s">
        <v>22</v>
      </c>
      <c r="C74" s="11">
        <v>257</v>
      </c>
      <c r="D74" s="11"/>
      <c r="E74" s="11">
        <v>5</v>
      </c>
      <c r="F74" s="11"/>
      <c r="G74" s="11">
        <v>98</v>
      </c>
      <c r="H74" s="12"/>
      <c r="I74" s="12">
        <v>41</v>
      </c>
      <c r="J74" s="12"/>
      <c r="K74" s="12">
        <v>36</v>
      </c>
      <c r="L74" s="24"/>
      <c r="M74" s="24"/>
      <c r="N74" s="83">
        <f>SUM(C74*15,F74*12,G74*7.5,H74*7.5,I74*7.5,J74*7.5,K74*7.5,L74*100,M74*20)</f>
        <v>5167.5</v>
      </c>
      <c r="O74" s="26"/>
      <c r="P74" s="25"/>
      <c r="Q74" s="15"/>
    </row>
    <row r="75" spans="1:17" ht="12.75" customHeight="1">
      <c r="A75" s="223"/>
      <c r="B75" s="10" t="s">
        <v>23</v>
      </c>
      <c r="C75" s="11">
        <v>67</v>
      </c>
      <c r="D75" s="11"/>
      <c r="E75" s="11">
        <v>14</v>
      </c>
      <c r="F75" s="11"/>
      <c r="G75" s="11">
        <v>15</v>
      </c>
      <c r="H75" s="12">
        <v>2</v>
      </c>
      <c r="I75" s="12">
        <v>9</v>
      </c>
      <c r="J75" s="12"/>
      <c r="K75" s="12">
        <v>6</v>
      </c>
      <c r="L75" s="24"/>
      <c r="M75" s="24"/>
      <c r="N75" s="83">
        <f>SUM(C75*15,F75*12,G75*7.5,H75*7.5,I75*7.5,J75*7.5,K75*7.5,L75*100,M75*20)</f>
        <v>1245</v>
      </c>
      <c r="O75" s="26">
        <v>22.5</v>
      </c>
      <c r="P75" s="25"/>
      <c r="Q75" s="15"/>
    </row>
    <row r="76" spans="1:17" ht="12.75" customHeight="1">
      <c r="A76" s="223"/>
      <c r="B76" s="17" t="s">
        <v>24</v>
      </c>
      <c r="C76" s="18">
        <f aca="true" t="shared" si="12" ref="C76:P76">SUM(C71:C75)</f>
        <v>1147</v>
      </c>
      <c r="D76" s="18">
        <f t="shared" si="12"/>
        <v>0</v>
      </c>
      <c r="E76" s="18">
        <f t="shared" si="12"/>
        <v>70</v>
      </c>
      <c r="F76" s="18">
        <f t="shared" si="12"/>
        <v>0</v>
      </c>
      <c r="G76" s="18">
        <f t="shared" si="12"/>
        <v>360</v>
      </c>
      <c r="H76" s="18">
        <f t="shared" si="12"/>
        <v>9</v>
      </c>
      <c r="I76" s="18">
        <f t="shared" si="12"/>
        <v>200</v>
      </c>
      <c r="J76" s="18">
        <f t="shared" si="12"/>
        <v>1</v>
      </c>
      <c r="K76" s="18">
        <f t="shared" si="12"/>
        <v>163</v>
      </c>
      <c r="L76" s="18">
        <f t="shared" si="12"/>
        <v>2</v>
      </c>
      <c r="M76" s="18">
        <f t="shared" si="12"/>
        <v>6</v>
      </c>
      <c r="N76" s="44">
        <f t="shared" si="12"/>
        <v>23022.5</v>
      </c>
      <c r="O76" s="44">
        <f t="shared" si="12"/>
        <v>22.5</v>
      </c>
      <c r="P76" s="44">
        <f t="shared" si="12"/>
        <v>12.5</v>
      </c>
      <c r="Q76" s="20">
        <f>SUM(N71:N75)-O76+P76</f>
        <v>23012.5</v>
      </c>
    </row>
    <row r="77" spans="1:17" ht="12.75" customHeight="1">
      <c r="A77" s="223">
        <v>42960</v>
      </c>
      <c r="B77" s="10" t="s">
        <v>19</v>
      </c>
      <c r="C77" s="11">
        <v>201</v>
      </c>
      <c r="D77" s="11"/>
      <c r="E77" s="11">
        <v>11</v>
      </c>
      <c r="F77" s="11"/>
      <c r="G77" s="11">
        <v>45</v>
      </c>
      <c r="H77" s="12">
        <v>3</v>
      </c>
      <c r="I77" s="12">
        <v>37</v>
      </c>
      <c r="J77" s="12"/>
      <c r="K77" s="12">
        <v>46</v>
      </c>
      <c r="L77" s="24"/>
      <c r="M77" s="24"/>
      <c r="N77" s="83">
        <f>SUM(C77*15,F77*12,G77*7.5,H77*7.5,I77*7.5,J77*7.5,K77*7.5,L77*100,M77*20)</f>
        <v>3997.5</v>
      </c>
      <c r="O77" s="25"/>
      <c r="P77" s="25">
        <v>3</v>
      </c>
      <c r="Q77" s="15"/>
    </row>
    <row r="78" spans="1:17" ht="12.75" customHeight="1">
      <c r="A78" s="223"/>
      <c r="B78" s="10" t="s">
        <v>20</v>
      </c>
      <c r="C78" s="11">
        <v>355</v>
      </c>
      <c r="D78" s="11"/>
      <c r="E78" s="11">
        <v>40</v>
      </c>
      <c r="F78" s="11"/>
      <c r="G78" s="11">
        <v>68</v>
      </c>
      <c r="H78" s="12">
        <v>4</v>
      </c>
      <c r="I78" s="12">
        <v>70</v>
      </c>
      <c r="J78" s="12"/>
      <c r="K78" s="12">
        <v>74</v>
      </c>
      <c r="L78" s="24"/>
      <c r="M78" s="24"/>
      <c r="N78" s="83">
        <f>SUM(C78*15,F78*12,G78*7.5,H78*7.5,I78*7.5,J78*7.5,K78*7.5,L78*100,M78*20)</f>
        <v>6945</v>
      </c>
      <c r="O78" s="26">
        <v>2</v>
      </c>
      <c r="P78" s="25"/>
      <c r="Q78" s="15"/>
    </row>
    <row r="79" spans="1:17" ht="12.75" customHeight="1">
      <c r="A79" s="223"/>
      <c r="B79" s="10" t="s">
        <v>21</v>
      </c>
      <c r="C79" s="11">
        <v>297</v>
      </c>
      <c r="D79" s="11"/>
      <c r="E79" s="11">
        <v>20</v>
      </c>
      <c r="F79" s="11"/>
      <c r="G79" s="11">
        <v>81</v>
      </c>
      <c r="H79" s="12">
        <v>2</v>
      </c>
      <c r="I79" s="12">
        <v>51</v>
      </c>
      <c r="J79" s="12"/>
      <c r="K79" s="12">
        <v>50</v>
      </c>
      <c r="L79" s="24"/>
      <c r="M79" s="24"/>
      <c r="N79" s="83">
        <f>SUM(C79*15,F79*12,G79*7.5,H79*7.5,I79*7.5,J79*7.5,K79*7.5,L79*100,M79*20)</f>
        <v>5835</v>
      </c>
      <c r="O79" s="26"/>
      <c r="P79" s="25"/>
      <c r="Q79" s="15"/>
    </row>
    <row r="80" spans="1:17" ht="12.75" customHeight="1">
      <c r="A80" s="223"/>
      <c r="B80" s="10" t="s">
        <v>22</v>
      </c>
      <c r="C80" s="11">
        <v>213</v>
      </c>
      <c r="D80" s="11"/>
      <c r="E80" s="11">
        <v>11</v>
      </c>
      <c r="F80" s="11"/>
      <c r="G80" s="11">
        <v>36</v>
      </c>
      <c r="H80" s="12">
        <v>3</v>
      </c>
      <c r="I80" s="12">
        <v>29</v>
      </c>
      <c r="J80" s="12">
        <v>1</v>
      </c>
      <c r="K80" s="12">
        <v>47</v>
      </c>
      <c r="L80" s="24"/>
      <c r="M80" s="24"/>
      <c r="N80" s="83">
        <f>SUM(C80*15,F80*12,G80*7.5,H80*7.5,I80*7.5,J80*7.5,K80*7.5,L80*100,M80*20)</f>
        <v>4065</v>
      </c>
      <c r="O80" s="26"/>
      <c r="P80" s="25"/>
      <c r="Q80" s="15"/>
    </row>
    <row r="81" spans="1:17" ht="12.75" customHeight="1">
      <c r="A81" s="223"/>
      <c r="B81" s="10" t="s">
        <v>23</v>
      </c>
      <c r="C81" s="11">
        <v>74</v>
      </c>
      <c r="D81" s="11"/>
      <c r="E81" s="11">
        <v>6</v>
      </c>
      <c r="F81" s="11"/>
      <c r="G81" s="11">
        <v>17</v>
      </c>
      <c r="H81" s="12">
        <v>6</v>
      </c>
      <c r="I81" s="12">
        <v>24</v>
      </c>
      <c r="J81" s="12"/>
      <c r="K81" s="12">
        <v>23</v>
      </c>
      <c r="L81" s="24"/>
      <c r="M81" s="24"/>
      <c r="N81" s="83">
        <f>SUM(C81*15,F81*12,G81*7.5,H81*7.5,I81*7.5,J81*7.5,K81*7.5,L81*100,M81*20)</f>
        <v>1635</v>
      </c>
      <c r="O81" s="26">
        <v>30</v>
      </c>
      <c r="P81" s="25"/>
      <c r="Q81" s="15"/>
    </row>
    <row r="82" spans="1:17" ht="12.75" customHeight="1">
      <c r="A82" s="223"/>
      <c r="B82" s="17" t="s">
        <v>24</v>
      </c>
      <c r="C82" s="18">
        <f aca="true" t="shared" si="13" ref="C82:P82">SUM(C77:C81)</f>
        <v>1140</v>
      </c>
      <c r="D82" s="18">
        <f t="shared" si="13"/>
        <v>0</v>
      </c>
      <c r="E82" s="18">
        <f t="shared" si="13"/>
        <v>88</v>
      </c>
      <c r="F82" s="18">
        <f t="shared" si="13"/>
        <v>0</v>
      </c>
      <c r="G82" s="18">
        <f t="shared" si="13"/>
        <v>247</v>
      </c>
      <c r="H82" s="18">
        <f t="shared" si="13"/>
        <v>18</v>
      </c>
      <c r="I82" s="18">
        <f t="shared" si="13"/>
        <v>211</v>
      </c>
      <c r="J82" s="18">
        <f t="shared" si="13"/>
        <v>1</v>
      </c>
      <c r="K82" s="18">
        <f t="shared" si="13"/>
        <v>240</v>
      </c>
      <c r="L82" s="18">
        <f t="shared" si="13"/>
        <v>0</v>
      </c>
      <c r="M82" s="18">
        <f t="shared" si="13"/>
        <v>0</v>
      </c>
      <c r="N82" s="44">
        <f t="shared" si="13"/>
        <v>22477.5</v>
      </c>
      <c r="O82" s="44">
        <f t="shared" si="13"/>
        <v>32</v>
      </c>
      <c r="P82" s="44">
        <f t="shared" si="13"/>
        <v>3</v>
      </c>
      <c r="Q82" s="20">
        <f>SUM(N77:N81)-O82+P82</f>
        <v>22448.5</v>
      </c>
    </row>
    <row r="83" spans="1:17" ht="12.75" customHeight="1">
      <c r="A83" s="224" t="s">
        <v>25</v>
      </c>
      <c r="B83" s="224">
        <v>920</v>
      </c>
      <c r="C83" s="21">
        <f aca="true" t="shared" si="14" ref="C83:Q83">SUM(C82,C76,C70,C64,C58,C52,C46)</f>
        <v>4894</v>
      </c>
      <c r="D83" s="21">
        <f t="shared" si="14"/>
        <v>0</v>
      </c>
      <c r="E83" s="21">
        <f t="shared" si="14"/>
        <v>527</v>
      </c>
      <c r="F83" s="21">
        <f t="shared" si="14"/>
        <v>0</v>
      </c>
      <c r="G83" s="21">
        <f t="shared" si="14"/>
        <v>1263</v>
      </c>
      <c r="H83" s="21">
        <f t="shared" si="14"/>
        <v>33</v>
      </c>
      <c r="I83" s="21">
        <f t="shared" si="14"/>
        <v>768</v>
      </c>
      <c r="J83" s="21">
        <f t="shared" si="14"/>
        <v>3</v>
      </c>
      <c r="K83" s="21">
        <f t="shared" si="14"/>
        <v>695</v>
      </c>
      <c r="L83" s="21">
        <f t="shared" si="14"/>
        <v>5</v>
      </c>
      <c r="M83" s="21">
        <f t="shared" si="14"/>
        <v>10</v>
      </c>
      <c r="N83" s="48">
        <f t="shared" si="14"/>
        <v>94825</v>
      </c>
      <c r="O83" s="48">
        <f t="shared" si="14"/>
        <v>137</v>
      </c>
      <c r="P83" s="48">
        <f t="shared" si="14"/>
        <v>90.5</v>
      </c>
      <c r="Q83" s="48">
        <f t="shared" si="14"/>
        <v>94778.5</v>
      </c>
    </row>
    <row r="84" spans="1:17" ht="12.75" customHeight="1">
      <c r="A84" s="223">
        <v>42961</v>
      </c>
      <c r="B84" s="10" t="s">
        <v>19</v>
      </c>
      <c r="C84" s="11">
        <v>77</v>
      </c>
      <c r="D84" s="11"/>
      <c r="E84" s="11">
        <v>6</v>
      </c>
      <c r="F84" s="11"/>
      <c r="G84" s="11">
        <v>18</v>
      </c>
      <c r="H84" s="12"/>
      <c r="I84" s="12">
        <v>17</v>
      </c>
      <c r="J84" s="12"/>
      <c r="K84" s="12">
        <v>5</v>
      </c>
      <c r="L84" s="24"/>
      <c r="M84" s="24"/>
      <c r="N84" s="83">
        <f>SUM(C84*15,F84*12,G84*7.5,H84*7.5,I84*7.5,J84*7.5,K84*7.5,L84*100,M84*20)</f>
        <v>1455</v>
      </c>
      <c r="O84" s="25"/>
      <c r="P84" s="25"/>
      <c r="Q84" s="15"/>
    </row>
    <row r="85" spans="1:17" ht="12.75" customHeight="1">
      <c r="A85" s="223"/>
      <c r="B85" s="10" t="s">
        <v>20</v>
      </c>
      <c r="C85" s="11">
        <v>138</v>
      </c>
      <c r="D85" s="11"/>
      <c r="E85" s="11">
        <v>14</v>
      </c>
      <c r="F85" s="11"/>
      <c r="G85" s="11">
        <v>37</v>
      </c>
      <c r="H85" s="12">
        <v>3</v>
      </c>
      <c r="I85" s="12">
        <v>15</v>
      </c>
      <c r="J85" s="12"/>
      <c r="K85" s="12">
        <v>18</v>
      </c>
      <c r="L85" s="24"/>
      <c r="M85" s="24"/>
      <c r="N85" s="83">
        <f>SUM(C85*15,F85*12,G85*7.5,H85*7.5,I85*7.5,J85*7.5,K85*7.5,L85*100,M85*20)</f>
        <v>2617.5</v>
      </c>
      <c r="O85" s="26"/>
      <c r="P85" s="25"/>
      <c r="Q85" s="15"/>
    </row>
    <row r="86" spans="1:17" ht="12.75" customHeight="1">
      <c r="A86" s="223"/>
      <c r="B86" s="10" t="s">
        <v>21</v>
      </c>
      <c r="C86" s="11">
        <v>164</v>
      </c>
      <c r="D86" s="11"/>
      <c r="E86" s="11">
        <v>9</v>
      </c>
      <c r="F86" s="11"/>
      <c r="G86" s="11">
        <v>29</v>
      </c>
      <c r="H86" s="12"/>
      <c r="I86" s="12">
        <v>26</v>
      </c>
      <c r="J86" s="12"/>
      <c r="K86" s="12">
        <v>24</v>
      </c>
      <c r="L86" s="24"/>
      <c r="M86" s="24"/>
      <c r="N86" s="83">
        <f>SUM(C86*15,F86*12,G86*7.5,H86*7.5,I86*7.5,J86*7.5,K86*7.5,L86*100,M86*20)</f>
        <v>3052.5</v>
      </c>
      <c r="O86" s="26"/>
      <c r="P86" s="25"/>
      <c r="Q86" s="15"/>
    </row>
    <row r="87" spans="1:17" ht="12.75" customHeight="1">
      <c r="A87" s="223"/>
      <c r="B87" s="10" t="s">
        <v>22</v>
      </c>
      <c r="C87" s="11">
        <v>77</v>
      </c>
      <c r="D87" s="11"/>
      <c r="E87" s="11"/>
      <c r="F87" s="11"/>
      <c r="G87" s="11">
        <v>26</v>
      </c>
      <c r="H87" s="12">
        <v>1</v>
      </c>
      <c r="I87" s="12">
        <v>5</v>
      </c>
      <c r="J87" s="12"/>
      <c r="K87" s="12">
        <v>7</v>
      </c>
      <c r="L87" s="24"/>
      <c r="M87" s="24"/>
      <c r="N87" s="83">
        <f>SUM(C87*15,F87*12,G87*7.5,H87*7.5,I87*7.5,J87*7.5,K87*7.5,L87*100,M87*20)</f>
        <v>1447.5</v>
      </c>
      <c r="O87" s="26"/>
      <c r="P87" s="25"/>
      <c r="Q87" s="15"/>
    </row>
    <row r="88" spans="1:17" ht="12.75" customHeight="1">
      <c r="A88" s="223"/>
      <c r="B88" s="10" t="s">
        <v>23</v>
      </c>
      <c r="C88" s="11">
        <v>36</v>
      </c>
      <c r="D88" s="11"/>
      <c r="E88" s="11">
        <v>16</v>
      </c>
      <c r="F88" s="11">
        <v>0</v>
      </c>
      <c r="G88" s="11">
        <v>5</v>
      </c>
      <c r="H88" s="12">
        <v>11</v>
      </c>
      <c r="I88" s="12"/>
      <c r="J88" s="12">
        <v>3</v>
      </c>
      <c r="K88" s="12"/>
      <c r="L88" s="24"/>
      <c r="M88" s="24"/>
      <c r="N88" s="83">
        <f>SUM(C88*15,F88*12,G88*7.5,H88*7.5,I88*7.5,J88*7.5,K88*7.5,L88*100,M88*20)</f>
        <v>682.5</v>
      </c>
      <c r="O88" s="26">
        <v>7.5</v>
      </c>
      <c r="P88" s="25"/>
      <c r="Q88" s="15"/>
    </row>
    <row r="89" spans="1:17" ht="12.75" customHeight="1">
      <c r="A89" s="223"/>
      <c r="B89" s="17" t="s">
        <v>24</v>
      </c>
      <c r="C89" s="18">
        <f aca="true" t="shared" si="15" ref="C89:N89">SUM(C84:C88)</f>
        <v>492</v>
      </c>
      <c r="D89" s="18">
        <f t="shared" si="15"/>
        <v>0</v>
      </c>
      <c r="E89" s="18">
        <f t="shared" si="15"/>
        <v>45</v>
      </c>
      <c r="F89" s="18">
        <f t="shared" si="15"/>
        <v>0</v>
      </c>
      <c r="G89" s="18">
        <f t="shared" si="15"/>
        <v>115</v>
      </c>
      <c r="H89" s="18">
        <f t="shared" si="15"/>
        <v>15</v>
      </c>
      <c r="I89" s="18">
        <f t="shared" si="15"/>
        <v>63</v>
      </c>
      <c r="J89" s="18">
        <f t="shared" si="15"/>
        <v>3</v>
      </c>
      <c r="K89" s="18">
        <f t="shared" si="15"/>
        <v>54</v>
      </c>
      <c r="L89" s="18">
        <f t="shared" si="15"/>
        <v>0</v>
      </c>
      <c r="M89" s="18">
        <f t="shared" si="15"/>
        <v>0</v>
      </c>
      <c r="N89" s="44">
        <f t="shared" si="15"/>
        <v>9255</v>
      </c>
      <c r="O89" s="44"/>
      <c r="P89" s="44">
        <f>SUM(P84:P88)</f>
        <v>0</v>
      </c>
      <c r="Q89" s="20">
        <f>SUM(N84:N88)-O89+P89</f>
        <v>9255</v>
      </c>
    </row>
    <row r="90" spans="1:19" ht="12.75" customHeight="1">
      <c r="A90" s="223">
        <v>42962</v>
      </c>
      <c r="B90" s="10" t="s">
        <v>19</v>
      </c>
      <c r="C90" s="11">
        <v>77</v>
      </c>
      <c r="D90" s="11"/>
      <c r="E90" s="11">
        <v>116</v>
      </c>
      <c r="F90" s="11"/>
      <c r="G90" s="11">
        <v>8</v>
      </c>
      <c r="H90" s="12"/>
      <c r="I90" s="12">
        <v>7</v>
      </c>
      <c r="J90" s="12"/>
      <c r="K90" s="12">
        <v>6</v>
      </c>
      <c r="L90" s="24"/>
      <c r="M90" s="24"/>
      <c r="N90" s="83">
        <f>SUM(C90*15,F90*12,G90*7.5,H90*7.5,I90*7.5,J90*7.5,K90*7.5,L90*100,M90*20)</f>
        <v>1312.5</v>
      </c>
      <c r="O90" s="25"/>
      <c r="P90" s="25"/>
      <c r="Q90" s="15"/>
      <c r="S90" s="100"/>
    </row>
    <row r="91" spans="1:19" ht="12.75" customHeight="1">
      <c r="A91" s="223"/>
      <c r="B91" s="10" t="s">
        <v>20</v>
      </c>
      <c r="C91" s="11">
        <v>151</v>
      </c>
      <c r="D91" s="11"/>
      <c r="E91" s="11">
        <v>39</v>
      </c>
      <c r="F91" s="11"/>
      <c r="G91" s="11">
        <v>25</v>
      </c>
      <c r="H91" s="12"/>
      <c r="I91" s="12">
        <v>14</v>
      </c>
      <c r="J91" s="12"/>
      <c r="K91" s="12">
        <v>9</v>
      </c>
      <c r="L91" s="24"/>
      <c r="M91" s="24"/>
      <c r="N91" s="83">
        <f>SUM(C91*15,F91*12,G91*7.5,H91*7.5,I91*7.5,J91*7.5,K91*7.5,L91*100,M91*20)</f>
        <v>2625</v>
      </c>
      <c r="O91" s="26"/>
      <c r="P91" s="25"/>
      <c r="Q91" s="15"/>
      <c r="S91" s="100"/>
    </row>
    <row r="92" spans="1:19" ht="12.75" customHeight="1">
      <c r="A92" s="223"/>
      <c r="B92" s="10" t="s">
        <v>21</v>
      </c>
      <c r="C92" s="11">
        <v>195</v>
      </c>
      <c r="D92" s="11"/>
      <c r="E92" s="11">
        <v>33</v>
      </c>
      <c r="F92" s="11">
        <v>0</v>
      </c>
      <c r="G92" s="11">
        <v>15</v>
      </c>
      <c r="H92" s="12">
        <v>1</v>
      </c>
      <c r="I92" s="12">
        <v>19</v>
      </c>
      <c r="J92" s="12"/>
      <c r="K92" s="12">
        <v>18</v>
      </c>
      <c r="L92" s="24"/>
      <c r="M92" s="24"/>
      <c r="N92" s="83">
        <f>SUM(C92*15,F92*12,G92*7.5,H92*7.5,I92*7.5,J92*7.5,K92*7.5,L92*100,M92*20)</f>
        <v>3322.5</v>
      </c>
      <c r="O92" s="26"/>
      <c r="P92" s="25"/>
      <c r="Q92" s="15"/>
      <c r="S92" s="100"/>
    </row>
    <row r="93" spans="1:19" ht="12.75" customHeight="1">
      <c r="A93" s="223"/>
      <c r="B93" s="10" t="s">
        <v>22</v>
      </c>
      <c r="C93" s="11">
        <v>100</v>
      </c>
      <c r="D93" s="11"/>
      <c r="E93" s="11">
        <v>8</v>
      </c>
      <c r="F93" s="11"/>
      <c r="G93" s="11">
        <v>29</v>
      </c>
      <c r="H93" s="12"/>
      <c r="I93" s="12">
        <v>11</v>
      </c>
      <c r="J93" s="12"/>
      <c r="K93" s="12">
        <v>12</v>
      </c>
      <c r="L93" s="24"/>
      <c r="M93" s="24"/>
      <c r="N93" s="83">
        <f>SUM(C93*15,F93*12,G93*7.5,H93*7.5,I93*7.5,J93*7.5,K93*7.5,L93*100,M93*20)</f>
        <v>1890</v>
      </c>
      <c r="O93" s="26"/>
      <c r="P93" s="25"/>
      <c r="Q93" s="15"/>
      <c r="S93" s="100"/>
    </row>
    <row r="94" spans="1:19" ht="12.75" customHeight="1">
      <c r="A94" s="223"/>
      <c r="B94" s="10" t="s">
        <v>23</v>
      </c>
      <c r="C94" s="11">
        <v>45</v>
      </c>
      <c r="D94" s="11"/>
      <c r="E94" s="11">
        <v>21</v>
      </c>
      <c r="F94" s="11"/>
      <c r="G94" s="11">
        <v>3</v>
      </c>
      <c r="H94" s="12"/>
      <c r="I94" s="12">
        <v>2</v>
      </c>
      <c r="J94" s="12"/>
      <c r="K94" s="12">
        <v>2</v>
      </c>
      <c r="L94" s="24"/>
      <c r="M94" s="24"/>
      <c r="N94" s="83">
        <f>SUM(C94*15,F94*12,G94*7.5,H94*7.5,I94*7.5,J94*7.5,K94*7.5,L94*100,M94*20)</f>
        <v>727.5</v>
      </c>
      <c r="O94" s="26"/>
      <c r="P94" s="25"/>
      <c r="Q94" s="15"/>
      <c r="S94" s="100"/>
    </row>
    <row r="95" spans="1:19" ht="12.75" customHeight="1">
      <c r="A95" s="223"/>
      <c r="B95" s="17" t="s">
        <v>24</v>
      </c>
      <c r="C95" s="18">
        <f>SUM(C90:C94)</f>
        <v>568</v>
      </c>
      <c r="D95" s="18">
        <v>111</v>
      </c>
      <c r="E95" s="18">
        <f aca="true" t="shared" si="16" ref="E95:P95">SUM(E90:E94)</f>
        <v>217</v>
      </c>
      <c r="F95" s="18">
        <f t="shared" si="16"/>
        <v>0</v>
      </c>
      <c r="G95" s="18">
        <f t="shared" si="16"/>
        <v>80</v>
      </c>
      <c r="H95" s="18">
        <f t="shared" si="16"/>
        <v>1</v>
      </c>
      <c r="I95" s="18">
        <f t="shared" si="16"/>
        <v>53</v>
      </c>
      <c r="J95" s="18">
        <f t="shared" si="16"/>
        <v>0</v>
      </c>
      <c r="K95" s="18">
        <f t="shared" si="16"/>
        <v>47</v>
      </c>
      <c r="L95" s="18">
        <f t="shared" si="16"/>
        <v>0</v>
      </c>
      <c r="M95" s="18">
        <f t="shared" si="16"/>
        <v>0</v>
      </c>
      <c r="N95" s="44">
        <f t="shared" si="16"/>
        <v>9877.5</v>
      </c>
      <c r="O95" s="44">
        <f t="shared" si="16"/>
        <v>0</v>
      </c>
      <c r="P95" s="44">
        <f t="shared" si="16"/>
        <v>0</v>
      </c>
      <c r="Q95" s="20">
        <f>SUM(N90:N94)-O95+P95</f>
        <v>9877.5</v>
      </c>
      <c r="S95" s="100"/>
    </row>
    <row r="96" spans="1:19" ht="12.75" customHeight="1">
      <c r="A96" s="223">
        <v>42963</v>
      </c>
      <c r="B96" s="10" t="s">
        <v>19</v>
      </c>
      <c r="C96" s="11">
        <v>46</v>
      </c>
      <c r="D96" s="11"/>
      <c r="E96" s="11">
        <v>1</v>
      </c>
      <c r="F96" s="11"/>
      <c r="G96" s="11">
        <v>6</v>
      </c>
      <c r="H96" s="12"/>
      <c r="I96" s="12">
        <v>2</v>
      </c>
      <c r="J96" s="12"/>
      <c r="K96" s="12">
        <v>4</v>
      </c>
      <c r="L96" s="24"/>
      <c r="M96" s="24"/>
      <c r="N96" s="83">
        <f>SUM(C96*15,F96*12,G96*7.5,H96*7.5,I96*7.5,J96*7.5,K96*7.5,L96*100,M96*20)</f>
        <v>780</v>
      </c>
      <c r="O96" s="25"/>
      <c r="P96" s="25"/>
      <c r="Q96" s="15"/>
      <c r="S96" s="100"/>
    </row>
    <row r="97" spans="1:17" ht="12.75" customHeight="1">
      <c r="A97" s="223"/>
      <c r="B97" s="10" t="s">
        <v>20</v>
      </c>
      <c r="C97" s="11">
        <v>163</v>
      </c>
      <c r="D97" s="11"/>
      <c r="E97" s="11">
        <v>55</v>
      </c>
      <c r="F97" s="11"/>
      <c r="G97" s="11">
        <v>33</v>
      </c>
      <c r="H97" s="12"/>
      <c r="I97" s="12">
        <v>18</v>
      </c>
      <c r="J97" s="12"/>
      <c r="K97" s="12">
        <v>11</v>
      </c>
      <c r="L97" s="24"/>
      <c r="M97" s="24"/>
      <c r="N97" s="83">
        <f>SUM(C97*15,F97*12,G97*7.5,H97*7.5,I97*7.5,J97*7.5,K97*7.5,L97*100,M97*20)</f>
        <v>2910</v>
      </c>
      <c r="O97" s="26"/>
      <c r="P97" s="25"/>
      <c r="Q97" s="15"/>
    </row>
    <row r="98" spans="1:17" ht="12.75" customHeight="1">
      <c r="A98" s="223"/>
      <c r="B98" s="10" t="s">
        <v>21</v>
      </c>
      <c r="C98" s="11">
        <v>141</v>
      </c>
      <c r="D98" s="11"/>
      <c r="E98" s="11">
        <v>9</v>
      </c>
      <c r="F98" s="11"/>
      <c r="G98" s="11">
        <v>42</v>
      </c>
      <c r="H98" s="12"/>
      <c r="I98" s="12">
        <v>29</v>
      </c>
      <c r="J98" s="12"/>
      <c r="K98" s="12">
        <v>15</v>
      </c>
      <c r="L98" s="24"/>
      <c r="M98" s="24"/>
      <c r="N98" s="83">
        <f>SUM(C98*15,F98*12,G98*7.5,H98*7.5,I98*7.5,J98*7.5,K98*7.5,L98*100,M98*20)</f>
        <v>2760</v>
      </c>
      <c r="O98" s="26"/>
      <c r="P98" s="25"/>
      <c r="Q98" s="15"/>
    </row>
    <row r="99" spans="1:17" ht="12.75" customHeight="1">
      <c r="A99" s="223"/>
      <c r="B99" s="10" t="s">
        <v>22</v>
      </c>
      <c r="C99" s="11">
        <v>74</v>
      </c>
      <c r="D99" s="11"/>
      <c r="E99" s="11">
        <v>3</v>
      </c>
      <c r="F99" s="11"/>
      <c r="G99" s="11">
        <v>20</v>
      </c>
      <c r="H99" s="12"/>
      <c r="I99" s="12">
        <v>5</v>
      </c>
      <c r="J99" s="12"/>
      <c r="K99" s="12">
        <v>3</v>
      </c>
      <c r="L99" s="24"/>
      <c r="M99" s="24"/>
      <c r="N99" s="83">
        <f>SUM(C99*15,F99*12,G99*7.5,H99*7.5,I99*7.5,J99*7.5,K99*7.5,L99*100,M99*20)</f>
        <v>1320</v>
      </c>
      <c r="O99" s="26"/>
      <c r="P99" s="25"/>
      <c r="Q99" s="15"/>
    </row>
    <row r="100" spans="1:17" ht="12.75" customHeight="1">
      <c r="A100" s="223"/>
      <c r="B100" s="10" t="s">
        <v>23</v>
      </c>
      <c r="C100" s="11">
        <v>20</v>
      </c>
      <c r="D100" s="11"/>
      <c r="E100" s="11">
        <v>8</v>
      </c>
      <c r="F100" s="11"/>
      <c r="G100" s="11">
        <v>3</v>
      </c>
      <c r="H100" s="12"/>
      <c r="I100" s="12">
        <v>3</v>
      </c>
      <c r="J100" s="12"/>
      <c r="K100" s="12"/>
      <c r="L100" s="24"/>
      <c r="M100" s="24"/>
      <c r="N100" s="83">
        <f>SUM(C100*15,F100*12,G100*7.5,H100*7.5,I100*7.5,J100*7.5,K100*7.5,L100*100,M100*20)</f>
        <v>345</v>
      </c>
      <c r="O100" s="26"/>
      <c r="P100" s="25"/>
      <c r="Q100" s="15"/>
    </row>
    <row r="101" spans="1:17" ht="12.75" customHeight="1">
      <c r="A101" s="223"/>
      <c r="B101" s="17" t="s">
        <v>24</v>
      </c>
      <c r="C101" s="18">
        <f>SUM(C96:C100)</f>
        <v>444</v>
      </c>
      <c r="D101" s="18">
        <v>56</v>
      </c>
      <c r="E101" s="18">
        <f aca="true" t="shared" si="17" ref="E101:P101">SUM(E96:E100)</f>
        <v>76</v>
      </c>
      <c r="F101" s="18">
        <f t="shared" si="17"/>
        <v>0</v>
      </c>
      <c r="G101" s="18">
        <f t="shared" si="17"/>
        <v>104</v>
      </c>
      <c r="H101" s="18">
        <f t="shared" si="17"/>
        <v>0</v>
      </c>
      <c r="I101" s="18">
        <f t="shared" si="17"/>
        <v>57</v>
      </c>
      <c r="J101" s="18">
        <f t="shared" si="17"/>
        <v>0</v>
      </c>
      <c r="K101" s="18">
        <f t="shared" si="17"/>
        <v>33</v>
      </c>
      <c r="L101" s="18">
        <f t="shared" si="17"/>
        <v>0</v>
      </c>
      <c r="M101" s="18">
        <f t="shared" si="17"/>
        <v>0</v>
      </c>
      <c r="N101" s="44">
        <f t="shared" si="17"/>
        <v>8115</v>
      </c>
      <c r="O101" s="44">
        <f t="shared" si="17"/>
        <v>0</v>
      </c>
      <c r="P101" s="44">
        <f t="shared" si="17"/>
        <v>0</v>
      </c>
      <c r="Q101" s="20">
        <f>SUM(N96:N100)-O101+P101</f>
        <v>8115</v>
      </c>
    </row>
    <row r="102" spans="1:17" ht="12.75" customHeight="1">
      <c r="A102" s="223">
        <v>42964</v>
      </c>
      <c r="B102" s="10" t="s">
        <v>19</v>
      </c>
      <c r="C102" s="11">
        <v>43</v>
      </c>
      <c r="D102" s="11"/>
      <c r="E102" s="11">
        <v>5</v>
      </c>
      <c r="F102" s="11"/>
      <c r="G102" s="11">
        <v>8</v>
      </c>
      <c r="H102" s="12"/>
      <c r="I102" s="12">
        <v>5</v>
      </c>
      <c r="J102" s="12"/>
      <c r="K102" s="12">
        <v>2</v>
      </c>
      <c r="L102" s="24"/>
      <c r="M102" s="24"/>
      <c r="N102" s="83">
        <f>SUM(C102*15,F102*12,G102*7.5,H102*7.5,I102*7.5,J102*7.5,K102*7.5,L102*100,M102*20)</f>
        <v>757.5</v>
      </c>
      <c r="O102" s="25"/>
      <c r="P102" s="25"/>
      <c r="Q102" s="15"/>
    </row>
    <row r="103" spans="1:17" ht="12.75" customHeight="1">
      <c r="A103" s="223"/>
      <c r="B103" s="10" t="s">
        <v>20</v>
      </c>
      <c r="C103" s="11">
        <v>138</v>
      </c>
      <c r="D103" s="11"/>
      <c r="E103" s="11">
        <v>3</v>
      </c>
      <c r="F103" s="11"/>
      <c r="G103" s="11">
        <v>11</v>
      </c>
      <c r="H103" s="12"/>
      <c r="I103" s="12">
        <v>5</v>
      </c>
      <c r="J103" s="12"/>
      <c r="K103" s="12">
        <v>11</v>
      </c>
      <c r="L103" s="24"/>
      <c r="M103" s="24"/>
      <c r="N103" s="83">
        <f>SUM(C103*15,F103*12,G103*7.5,H103*7.5,I103*7.5,J103*7.5,K103*7.5,L103*100,M103*20)</f>
        <v>2272.5</v>
      </c>
      <c r="O103" s="26"/>
      <c r="P103" s="25"/>
      <c r="Q103" s="15"/>
    </row>
    <row r="104" spans="1:17" ht="12.75" customHeight="1">
      <c r="A104" s="223"/>
      <c r="B104" s="10" t="s">
        <v>21</v>
      </c>
      <c r="C104" s="11">
        <v>169</v>
      </c>
      <c r="D104" s="11">
        <v>0</v>
      </c>
      <c r="E104" s="11">
        <v>46</v>
      </c>
      <c r="F104" s="11"/>
      <c r="G104" s="11">
        <v>13</v>
      </c>
      <c r="H104" s="12"/>
      <c r="I104" s="12">
        <v>28</v>
      </c>
      <c r="J104" s="12"/>
      <c r="K104" s="12">
        <v>16</v>
      </c>
      <c r="L104" s="24"/>
      <c r="M104" s="24"/>
      <c r="N104" s="83">
        <f>SUM(C104*15,F104*12,G104*7.5,H104*7.5,I104*7.5,J104*7.5,K104*7.5,L104*100,M104*20)</f>
        <v>2962.5</v>
      </c>
      <c r="O104" s="26"/>
      <c r="P104" s="25">
        <v>1.5</v>
      </c>
      <c r="Q104" s="15"/>
    </row>
    <row r="105" spans="1:17" ht="12.75" customHeight="1">
      <c r="A105" s="223"/>
      <c r="B105" s="10" t="s">
        <v>22</v>
      </c>
      <c r="C105" s="11">
        <v>82</v>
      </c>
      <c r="D105" s="11"/>
      <c r="E105" s="11">
        <v>5</v>
      </c>
      <c r="F105" s="11"/>
      <c r="G105" s="11">
        <v>17</v>
      </c>
      <c r="H105" s="12"/>
      <c r="I105" s="12">
        <v>3</v>
      </c>
      <c r="J105" s="12"/>
      <c r="K105" s="12">
        <v>5</v>
      </c>
      <c r="L105" s="24"/>
      <c r="M105" s="24"/>
      <c r="N105" s="83">
        <f>SUM(C105*15,F105*12,G105*7.5,H105*7.5,I105*7.5,J105*7.5,K105*7.5,L105*100,M105*20)</f>
        <v>1417.5</v>
      </c>
      <c r="O105" s="26"/>
      <c r="P105" s="25"/>
      <c r="Q105" s="15"/>
    </row>
    <row r="106" spans="1:17" ht="12.75" customHeight="1">
      <c r="A106" s="223"/>
      <c r="B106" s="10" t="s">
        <v>23</v>
      </c>
      <c r="C106" s="11">
        <v>29</v>
      </c>
      <c r="D106" s="11"/>
      <c r="E106" s="11">
        <v>17</v>
      </c>
      <c r="F106" s="11"/>
      <c r="G106" s="11">
        <v>5</v>
      </c>
      <c r="H106" s="12"/>
      <c r="I106" s="12">
        <v>4</v>
      </c>
      <c r="J106" s="12"/>
      <c r="K106" s="12">
        <v>2</v>
      </c>
      <c r="L106" s="24"/>
      <c r="M106" s="24"/>
      <c r="N106" s="83">
        <f>SUM(C106*15,F106*12,G106*7.5,H106*7.5,I106*7.5,J106*7.5,K106*7.5,L106*100,M106*20)</f>
        <v>517.5</v>
      </c>
      <c r="O106" s="26"/>
      <c r="P106" s="25"/>
      <c r="Q106" s="15"/>
    </row>
    <row r="107" spans="1:17" ht="12.75" customHeight="1">
      <c r="A107" s="223"/>
      <c r="B107" s="17" t="s">
        <v>24</v>
      </c>
      <c r="C107" s="18">
        <f>SUM(C102:C106)</f>
        <v>461</v>
      </c>
      <c r="D107" s="18">
        <v>64</v>
      </c>
      <c r="E107" s="18">
        <f aca="true" t="shared" si="18" ref="E107:P107">SUM(E102:E106)</f>
        <v>76</v>
      </c>
      <c r="F107" s="18">
        <f t="shared" si="18"/>
        <v>0</v>
      </c>
      <c r="G107" s="18">
        <f t="shared" si="18"/>
        <v>54</v>
      </c>
      <c r="H107" s="18">
        <f t="shared" si="18"/>
        <v>0</v>
      </c>
      <c r="I107" s="18">
        <f t="shared" si="18"/>
        <v>45</v>
      </c>
      <c r="J107" s="18">
        <f t="shared" si="18"/>
        <v>0</v>
      </c>
      <c r="K107" s="18">
        <f t="shared" si="18"/>
        <v>36</v>
      </c>
      <c r="L107" s="18">
        <f t="shared" si="18"/>
        <v>0</v>
      </c>
      <c r="M107" s="18">
        <f t="shared" si="18"/>
        <v>0</v>
      </c>
      <c r="N107" s="44">
        <f t="shared" si="18"/>
        <v>7927.5</v>
      </c>
      <c r="O107" s="44">
        <f t="shared" si="18"/>
        <v>0</v>
      </c>
      <c r="P107" s="44">
        <f t="shared" si="18"/>
        <v>1.5</v>
      </c>
      <c r="Q107" s="20">
        <f>SUM(N102:N106)-O107+P107</f>
        <v>7929</v>
      </c>
    </row>
    <row r="108" spans="1:17" ht="12.75" customHeight="1">
      <c r="A108" s="223">
        <v>42965</v>
      </c>
      <c r="B108" s="10" t="s">
        <v>19</v>
      </c>
      <c r="C108" s="11">
        <v>241</v>
      </c>
      <c r="D108" s="11"/>
      <c r="E108" s="11">
        <v>32</v>
      </c>
      <c r="F108" s="11">
        <v>1</v>
      </c>
      <c r="G108" s="11">
        <v>28</v>
      </c>
      <c r="H108" s="12">
        <v>1</v>
      </c>
      <c r="I108" s="12">
        <v>21</v>
      </c>
      <c r="J108" s="12"/>
      <c r="K108" s="12">
        <v>11</v>
      </c>
      <c r="L108" s="24"/>
      <c r="M108" s="24"/>
      <c r="N108" s="83">
        <f>SUM(C108*15,F108*12,G108*7.5,H108*7.5,I108*7.5,J108*7.5,K108*7.5,L108*100,M108*20)</f>
        <v>4084.5</v>
      </c>
      <c r="O108" s="25"/>
      <c r="P108" s="25"/>
      <c r="Q108" s="15"/>
    </row>
    <row r="109" spans="1:17" ht="12.75" customHeight="1">
      <c r="A109" s="223"/>
      <c r="B109" s="10" t="s">
        <v>20</v>
      </c>
      <c r="C109" s="11">
        <v>245</v>
      </c>
      <c r="D109" s="11"/>
      <c r="E109" s="11">
        <v>9</v>
      </c>
      <c r="F109" s="11">
        <v>1</v>
      </c>
      <c r="G109" s="11">
        <v>34</v>
      </c>
      <c r="H109" s="12"/>
      <c r="I109" s="12">
        <v>20</v>
      </c>
      <c r="J109" s="12"/>
      <c r="K109" s="12">
        <v>17</v>
      </c>
      <c r="L109" s="24"/>
      <c r="M109" s="24"/>
      <c r="N109" s="83">
        <f>SUM(C109*15,F109*12,G109*7.5,H109*7.5,I109*7.5,J109*7.5,K109*7.5,L109*100,M109*20)</f>
        <v>4219.5</v>
      </c>
      <c r="O109" s="26"/>
      <c r="P109" s="25"/>
      <c r="Q109" s="15"/>
    </row>
    <row r="110" spans="1:17" ht="12.75" customHeight="1">
      <c r="A110" s="223"/>
      <c r="B110" s="10" t="s">
        <v>21</v>
      </c>
      <c r="C110" s="11">
        <v>186</v>
      </c>
      <c r="D110" s="11"/>
      <c r="E110" s="11">
        <v>14</v>
      </c>
      <c r="F110" s="11">
        <v>2</v>
      </c>
      <c r="G110" s="11">
        <v>41</v>
      </c>
      <c r="H110" s="12"/>
      <c r="I110" s="12">
        <v>3</v>
      </c>
      <c r="J110" s="12"/>
      <c r="K110" s="12">
        <v>10</v>
      </c>
      <c r="L110" s="24"/>
      <c r="M110" s="24"/>
      <c r="N110" s="83">
        <f>SUM(C110*15,F110*12,G110*7.5,H110*7.5,I110*7.5,J110*7.5,K110*7.5,L110*100,M110*20)</f>
        <v>3219</v>
      </c>
      <c r="O110" s="26"/>
      <c r="P110" s="25"/>
      <c r="Q110" s="15"/>
    </row>
    <row r="111" spans="1:17" ht="12.75" customHeight="1">
      <c r="A111" s="223"/>
      <c r="B111" s="10" t="s">
        <v>22</v>
      </c>
      <c r="C111" s="11">
        <v>158</v>
      </c>
      <c r="D111" s="11"/>
      <c r="E111" s="11">
        <v>5</v>
      </c>
      <c r="F111" s="11">
        <v>1</v>
      </c>
      <c r="G111" s="11">
        <v>34</v>
      </c>
      <c r="H111" s="12">
        <v>3</v>
      </c>
      <c r="I111" s="12">
        <v>14</v>
      </c>
      <c r="J111" s="12"/>
      <c r="K111" s="12">
        <v>17</v>
      </c>
      <c r="L111" s="24"/>
      <c r="M111" s="24"/>
      <c r="N111" s="83">
        <f>SUM(C111*15,F111*12,G111*7.5,H111*7.5,I111*7.5,J111*7.5,K111*7.5,L111*100,M111*20)</f>
        <v>2892</v>
      </c>
      <c r="O111" s="26"/>
      <c r="P111" s="25"/>
      <c r="Q111" s="15"/>
    </row>
    <row r="112" spans="1:17" ht="12.75" customHeight="1">
      <c r="A112" s="223"/>
      <c r="B112" s="10" t="s">
        <v>23</v>
      </c>
      <c r="C112" s="11">
        <v>41</v>
      </c>
      <c r="D112" s="11"/>
      <c r="E112" s="11">
        <v>8</v>
      </c>
      <c r="F112" s="11">
        <v>0</v>
      </c>
      <c r="G112" s="11">
        <v>9</v>
      </c>
      <c r="H112" s="12">
        <v>0</v>
      </c>
      <c r="I112" s="12">
        <v>1</v>
      </c>
      <c r="J112" s="12"/>
      <c r="K112" s="12">
        <v>3</v>
      </c>
      <c r="L112" s="24"/>
      <c r="M112" s="24"/>
      <c r="N112" s="83">
        <f>SUM(C112*15,F112*12,G112*7.5,H112*7.5,I112*7.5,J112*7.5,K112*7.5,L112*100,M112*20)</f>
        <v>712.5</v>
      </c>
      <c r="O112" s="26"/>
      <c r="P112" s="25"/>
      <c r="Q112" s="15"/>
    </row>
    <row r="113" spans="1:17" ht="12.75" customHeight="1">
      <c r="A113" s="223"/>
      <c r="B113" s="17" t="s">
        <v>24</v>
      </c>
      <c r="C113" s="18">
        <f>SUM(C108:C112)</f>
        <v>871</v>
      </c>
      <c r="D113" s="18">
        <v>83</v>
      </c>
      <c r="E113" s="18">
        <f aca="true" t="shared" si="19" ref="E113:P113">SUM(E108:E112)</f>
        <v>68</v>
      </c>
      <c r="F113" s="18">
        <f t="shared" si="19"/>
        <v>5</v>
      </c>
      <c r="G113" s="18">
        <f t="shared" si="19"/>
        <v>146</v>
      </c>
      <c r="H113" s="18">
        <f t="shared" si="19"/>
        <v>4</v>
      </c>
      <c r="I113" s="18">
        <f t="shared" si="19"/>
        <v>59</v>
      </c>
      <c r="J113" s="18">
        <f t="shared" si="19"/>
        <v>0</v>
      </c>
      <c r="K113" s="18">
        <f t="shared" si="19"/>
        <v>58</v>
      </c>
      <c r="L113" s="18">
        <f t="shared" si="19"/>
        <v>0</v>
      </c>
      <c r="M113" s="18">
        <f t="shared" si="19"/>
        <v>0</v>
      </c>
      <c r="N113" s="44">
        <f t="shared" si="19"/>
        <v>15127.5</v>
      </c>
      <c r="O113" s="44">
        <f t="shared" si="19"/>
        <v>0</v>
      </c>
      <c r="P113" s="44">
        <f t="shared" si="19"/>
        <v>0</v>
      </c>
      <c r="Q113" s="20">
        <f>SUM(N108:N112)-O113+P113</f>
        <v>15127.5</v>
      </c>
    </row>
    <row r="114" spans="1:17" ht="12.75" customHeight="1">
      <c r="A114" s="223">
        <v>42966</v>
      </c>
      <c r="B114" s="10" t="s">
        <v>19</v>
      </c>
      <c r="C114" s="11">
        <v>133</v>
      </c>
      <c r="D114" s="11"/>
      <c r="E114" s="11">
        <v>3</v>
      </c>
      <c r="F114" s="11">
        <v>6</v>
      </c>
      <c r="G114" s="11">
        <v>19</v>
      </c>
      <c r="H114" s="12"/>
      <c r="I114" s="12">
        <v>16</v>
      </c>
      <c r="J114" s="12"/>
      <c r="K114" s="12">
        <v>21</v>
      </c>
      <c r="L114" s="24">
        <v>1</v>
      </c>
      <c r="M114" s="24">
        <v>1</v>
      </c>
      <c r="N114" s="83">
        <f>SUM(C114*15,F114*12,G114*7.5,H114*7.5,I114*7.5,J114*7.5,K114*7.5,L114*100,M114*20)</f>
        <v>2607</v>
      </c>
      <c r="O114" s="25"/>
      <c r="P114" s="25"/>
      <c r="Q114" s="15"/>
    </row>
    <row r="115" spans="1:17" ht="12.75" customHeight="1">
      <c r="A115" s="223"/>
      <c r="B115" s="10" t="s">
        <v>20</v>
      </c>
      <c r="C115" s="11">
        <v>256</v>
      </c>
      <c r="D115" s="11"/>
      <c r="E115" s="11">
        <v>12</v>
      </c>
      <c r="F115" s="11">
        <v>14</v>
      </c>
      <c r="G115" s="11">
        <v>49</v>
      </c>
      <c r="H115" s="12">
        <v>2</v>
      </c>
      <c r="I115" s="12">
        <v>36</v>
      </c>
      <c r="J115" s="12"/>
      <c r="K115" s="12">
        <v>42</v>
      </c>
      <c r="L115" s="24"/>
      <c r="M115" s="24"/>
      <c r="N115" s="83">
        <f>SUM(C115*15,F115*12,G115*7.5,H115*7.5,I115*7.5,J115*7.5,K115*7.5,L115*100,M115*20)</f>
        <v>4975.5</v>
      </c>
      <c r="O115" s="26">
        <v>15</v>
      </c>
      <c r="P115" s="25"/>
      <c r="Q115" s="15"/>
    </row>
    <row r="116" spans="1:17" ht="12.75" customHeight="1">
      <c r="A116" s="223"/>
      <c r="B116" s="10" t="s">
        <v>21</v>
      </c>
      <c r="C116" s="11">
        <v>187</v>
      </c>
      <c r="D116" s="11"/>
      <c r="E116" s="11">
        <v>10</v>
      </c>
      <c r="F116" s="11">
        <v>14</v>
      </c>
      <c r="G116" s="11">
        <v>79</v>
      </c>
      <c r="H116" s="12">
        <v>2</v>
      </c>
      <c r="I116" s="12">
        <v>39</v>
      </c>
      <c r="J116" s="12"/>
      <c r="K116" s="12">
        <v>29</v>
      </c>
      <c r="L116" s="24"/>
      <c r="M116" s="24"/>
      <c r="N116" s="83">
        <f>SUM(C116*15,F116*12,G116*7.5,H116*7.5,I116*7.5,J116*7.5,K116*7.5,L116*100,M116*20)</f>
        <v>4090.5</v>
      </c>
      <c r="O116" s="26">
        <v>127.5</v>
      </c>
      <c r="P116" s="25"/>
      <c r="Q116" s="15"/>
    </row>
    <row r="117" spans="1:17" ht="12.75" customHeight="1">
      <c r="A117" s="223"/>
      <c r="B117" s="10" t="s">
        <v>22</v>
      </c>
      <c r="C117" s="11">
        <v>157</v>
      </c>
      <c r="D117" s="11"/>
      <c r="E117" s="11">
        <v>1</v>
      </c>
      <c r="F117" s="11">
        <v>1</v>
      </c>
      <c r="G117" s="11">
        <v>35</v>
      </c>
      <c r="H117" s="12"/>
      <c r="I117" s="12">
        <v>12</v>
      </c>
      <c r="J117" s="12"/>
      <c r="K117" s="12">
        <v>28</v>
      </c>
      <c r="L117" s="24"/>
      <c r="M117" s="24"/>
      <c r="N117" s="83">
        <f>SUM(C117*15,F117*12,G117*7.5,H117*7.5,I117*7.5,J117*7.5,K117*7.5,L117*100,M117*20)</f>
        <v>2929.5</v>
      </c>
      <c r="O117" s="26"/>
      <c r="P117" s="25">
        <v>0.5</v>
      </c>
      <c r="Q117" s="15"/>
    </row>
    <row r="118" spans="1:17" ht="12.75" customHeight="1">
      <c r="A118" s="223"/>
      <c r="B118" s="10" t="s">
        <v>23</v>
      </c>
      <c r="C118" s="11">
        <v>23</v>
      </c>
      <c r="D118" s="11"/>
      <c r="E118" s="11">
        <v>3</v>
      </c>
      <c r="F118" s="11">
        <v>2</v>
      </c>
      <c r="G118" s="11">
        <v>11</v>
      </c>
      <c r="H118" s="12"/>
      <c r="I118" s="12">
        <v>3</v>
      </c>
      <c r="J118" s="12"/>
      <c r="K118" s="12">
        <v>8</v>
      </c>
      <c r="L118" s="24"/>
      <c r="M118" s="24"/>
      <c r="N118" s="83">
        <f>SUM(C118*15,F118*12,G118*7.5,H118*7.5,I118*7.5,J118*7.5,K118*7.5,L118*100,M118*20)</f>
        <v>534</v>
      </c>
      <c r="O118" s="26">
        <v>15</v>
      </c>
      <c r="P118" s="25"/>
      <c r="Q118" s="15"/>
    </row>
    <row r="119" spans="1:17" ht="12.75" customHeight="1">
      <c r="A119" s="223"/>
      <c r="B119" s="17" t="s">
        <v>24</v>
      </c>
      <c r="C119" s="18">
        <f>SUM(C114:C118)</f>
        <v>756</v>
      </c>
      <c r="D119" s="18">
        <v>158</v>
      </c>
      <c r="E119" s="18">
        <f aca="true" t="shared" si="20" ref="E119:P119">SUM(E114:E118)</f>
        <v>29</v>
      </c>
      <c r="F119" s="18">
        <f t="shared" si="20"/>
        <v>37</v>
      </c>
      <c r="G119" s="18">
        <f t="shared" si="20"/>
        <v>193</v>
      </c>
      <c r="H119" s="18">
        <f t="shared" si="20"/>
        <v>4</v>
      </c>
      <c r="I119" s="18">
        <f t="shared" si="20"/>
        <v>106</v>
      </c>
      <c r="J119" s="18">
        <f t="shared" si="20"/>
        <v>0</v>
      </c>
      <c r="K119" s="18">
        <f t="shared" si="20"/>
        <v>128</v>
      </c>
      <c r="L119" s="18">
        <f t="shared" si="20"/>
        <v>1</v>
      </c>
      <c r="M119" s="18">
        <f t="shared" si="20"/>
        <v>1</v>
      </c>
      <c r="N119" s="44">
        <f t="shared" si="20"/>
        <v>15136.5</v>
      </c>
      <c r="O119" s="44">
        <f t="shared" si="20"/>
        <v>157.5</v>
      </c>
      <c r="P119" s="44">
        <f t="shared" si="20"/>
        <v>0.5</v>
      </c>
      <c r="Q119" s="20">
        <f>SUM(N114:N118)-O119+P119</f>
        <v>14979.5</v>
      </c>
    </row>
    <row r="120" spans="1:17" ht="12.75" customHeight="1">
      <c r="A120" s="223">
        <v>42967</v>
      </c>
      <c r="B120" s="10" t="s">
        <v>19</v>
      </c>
      <c r="C120" s="11">
        <v>214</v>
      </c>
      <c r="D120" s="11"/>
      <c r="E120" s="11">
        <v>9</v>
      </c>
      <c r="F120" s="11">
        <v>12</v>
      </c>
      <c r="G120" s="11">
        <v>31</v>
      </c>
      <c r="H120" s="12"/>
      <c r="I120" s="12">
        <v>18</v>
      </c>
      <c r="J120" s="12"/>
      <c r="K120" s="12">
        <v>29</v>
      </c>
      <c r="L120" s="24"/>
      <c r="M120" s="24"/>
      <c r="N120" s="83">
        <f>SUM(C120*15,F120*12,G120*7.5,H120*7.5,I120*7.5,J120*7.5,K120*7.5,L120*100,M120*20)</f>
        <v>3939</v>
      </c>
      <c r="O120" s="25"/>
      <c r="P120" s="25"/>
      <c r="Q120" s="15"/>
    </row>
    <row r="121" spans="1:17" ht="12.75" customHeight="1">
      <c r="A121" s="223"/>
      <c r="B121" s="10" t="s">
        <v>20</v>
      </c>
      <c r="C121" s="11">
        <v>193</v>
      </c>
      <c r="D121" s="11"/>
      <c r="E121" s="11">
        <v>8</v>
      </c>
      <c r="F121" s="11">
        <v>22</v>
      </c>
      <c r="G121" s="11">
        <v>42</v>
      </c>
      <c r="H121" s="12">
        <v>2</v>
      </c>
      <c r="I121" s="12">
        <v>27</v>
      </c>
      <c r="J121" s="12"/>
      <c r="K121" s="12">
        <v>35</v>
      </c>
      <c r="L121" s="24"/>
      <c r="M121" s="24"/>
      <c r="N121" s="83">
        <f>SUM(C121*15,F121*12,G121*7.5,H121*7.5,I121*7.5,J121*7.5,K121*7.5,L121*100,M121*20)</f>
        <v>3954</v>
      </c>
      <c r="O121" s="26"/>
      <c r="P121" s="25"/>
      <c r="Q121" s="15"/>
    </row>
    <row r="122" spans="1:17" ht="12.75" customHeight="1">
      <c r="A122" s="223"/>
      <c r="B122" s="10" t="s">
        <v>21</v>
      </c>
      <c r="C122" s="11">
        <v>219</v>
      </c>
      <c r="D122" s="11"/>
      <c r="E122" s="11">
        <v>2</v>
      </c>
      <c r="F122" s="11">
        <v>9</v>
      </c>
      <c r="G122" s="11">
        <v>42</v>
      </c>
      <c r="H122" s="12">
        <v>2</v>
      </c>
      <c r="I122" s="12">
        <v>34</v>
      </c>
      <c r="J122" s="12"/>
      <c r="K122" s="12">
        <v>51</v>
      </c>
      <c r="L122" s="24"/>
      <c r="M122" s="24"/>
      <c r="N122" s="83">
        <f>SUM(C122*15,F122*12,G122*7.5,H122*7.5,I122*7.5,J122*7.5,K122*7.5,L122*100,M122*20)</f>
        <v>4360.5</v>
      </c>
      <c r="O122" s="26">
        <v>150</v>
      </c>
      <c r="P122" s="25"/>
      <c r="Q122" s="15"/>
    </row>
    <row r="123" spans="1:17" ht="12.75" customHeight="1">
      <c r="A123" s="223"/>
      <c r="B123" s="10" t="s">
        <v>22</v>
      </c>
      <c r="C123" s="11">
        <v>100</v>
      </c>
      <c r="D123" s="11"/>
      <c r="E123" s="11">
        <v>15</v>
      </c>
      <c r="F123" s="11">
        <v>6</v>
      </c>
      <c r="G123" s="11">
        <v>29</v>
      </c>
      <c r="H123" s="12">
        <v>15</v>
      </c>
      <c r="I123" s="12"/>
      <c r="J123" s="12"/>
      <c r="K123" s="12">
        <v>30</v>
      </c>
      <c r="L123" s="24"/>
      <c r="M123" s="24"/>
      <c r="N123" s="83">
        <f>SUM(C123*15,F123*12,G123*7.5,H123*7.5,I123*7.5,J123*7.5,K123*7.5,L123*100,M123*20)</f>
        <v>2127</v>
      </c>
      <c r="O123" s="26"/>
      <c r="P123" s="25"/>
      <c r="Q123" s="15"/>
    </row>
    <row r="124" spans="1:17" ht="12.75" customHeight="1">
      <c r="A124" s="223"/>
      <c r="B124" s="10" t="s">
        <v>23</v>
      </c>
      <c r="C124" s="11">
        <v>25</v>
      </c>
      <c r="D124" s="11"/>
      <c r="E124" s="11">
        <v>10</v>
      </c>
      <c r="F124" s="11">
        <v>1</v>
      </c>
      <c r="G124" s="11">
        <v>12</v>
      </c>
      <c r="H124" s="12"/>
      <c r="I124" s="12">
        <v>3</v>
      </c>
      <c r="J124" s="12"/>
      <c r="K124" s="12">
        <v>10</v>
      </c>
      <c r="L124" s="24"/>
      <c r="M124" s="24"/>
      <c r="N124" s="83">
        <f>SUM(C124*15,F124*12,G124*7.5,H124*7.5,I124*7.5,J124*7.5,K124*7.5,L124*100,M124*20)</f>
        <v>574.5</v>
      </c>
      <c r="O124" s="26"/>
      <c r="P124" s="25"/>
      <c r="Q124" s="15"/>
    </row>
    <row r="125" spans="1:17" ht="12.75" customHeight="1">
      <c r="A125" s="223"/>
      <c r="B125" s="17" t="s">
        <v>24</v>
      </c>
      <c r="C125" s="18">
        <f>SUM(C120:C124)</f>
        <v>751</v>
      </c>
      <c r="D125" s="18">
        <v>146</v>
      </c>
      <c r="E125" s="18">
        <f aca="true" t="shared" si="21" ref="E125:P125">SUM(E120:E124)</f>
        <v>44</v>
      </c>
      <c r="F125" s="18">
        <f t="shared" si="21"/>
        <v>50</v>
      </c>
      <c r="G125" s="18">
        <f t="shared" si="21"/>
        <v>156</v>
      </c>
      <c r="H125" s="18">
        <f t="shared" si="21"/>
        <v>19</v>
      </c>
      <c r="I125" s="18">
        <f t="shared" si="21"/>
        <v>82</v>
      </c>
      <c r="J125" s="18">
        <f t="shared" si="21"/>
        <v>0</v>
      </c>
      <c r="K125" s="18">
        <f t="shared" si="21"/>
        <v>155</v>
      </c>
      <c r="L125" s="18">
        <f t="shared" si="21"/>
        <v>0</v>
      </c>
      <c r="M125" s="18">
        <f t="shared" si="21"/>
        <v>0</v>
      </c>
      <c r="N125" s="44">
        <f t="shared" si="21"/>
        <v>14955</v>
      </c>
      <c r="O125" s="44">
        <f t="shared" si="21"/>
        <v>150</v>
      </c>
      <c r="P125" s="44">
        <f t="shared" si="21"/>
        <v>0</v>
      </c>
      <c r="Q125" s="20">
        <f>SUM(N120:N124)-O125+P125</f>
        <v>14805</v>
      </c>
    </row>
    <row r="126" spans="1:17" ht="12.75" customHeight="1">
      <c r="A126" s="224" t="s">
        <v>25</v>
      </c>
      <c r="B126" s="224">
        <v>920</v>
      </c>
      <c r="C126" s="21">
        <f aca="true" t="shared" si="22" ref="C126:Q126">SUM(C125,C119,C113,C107,C101,C95,C89)</f>
        <v>4343</v>
      </c>
      <c r="D126" s="21">
        <f t="shared" si="22"/>
        <v>618</v>
      </c>
      <c r="E126" s="21">
        <f t="shared" si="22"/>
        <v>555</v>
      </c>
      <c r="F126" s="21">
        <f t="shared" si="22"/>
        <v>92</v>
      </c>
      <c r="G126" s="21">
        <f t="shared" si="22"/>
        <v>848</v>
      </c>
      <c r="H126" s="21">
        <f t="shared" si="22"/>
        <v>43</v>
      </c>
      <c r="I126" s="21">
        <f t="shared" si="22"/>
        <v>465</v>
      </c>
      <c r="J126" s="21">
        <f t="shared" si="22"/>
        <v>3</v>
      </c>
      <c r="K126" s="21">
        <f t="shared" si="22"/>
        <v>511</v>
      </c>
      <c r="L126" s="21">
        <f t="shared" si="22"/>
        <v>1</v>
      </c>
      <c r="M126" s="21">
        <f t="shared" si="22"/>
        <v>1</v>
      </c>
      <c r="N126" s="48">
        <f t="shared" si="22"/>
        <v>80394</v>
      </c>
      <c r="O126" s="48">
        <f t="shared" si="22"/>
        <v>307.5</v>
      </c>
      <c r="P126" s="48">
        <f t="shared" si="22"/>
        <v>2</v>
      </c>
      <c r="Q126" s="48">
        <f t="shared" si="22"/>
        <v>80088.5</v>
      </c>
    </row>
    <row r="127" spans="1:17" ht="12.75" customHeight="1">
      <c r="A127" s="223">
        <v>42968</v>
      </c>
      <c r="B127" s="10" t="s">
        <v>19</v>
      </c>
      <c r="C127" s="11">
        <v>76</v>
      </c>
      <c r="D127" s="11"/>
      <c r="E127" s="11">
        <v>9</v>
      </c>
      <c r="F127" s="11"/>
      <c r="G127" s="11">
        <v>4</v>
      </c>
      <c r="H127" s="12"/>
      <c r="I127" s="12">
        <v>13</v>
      </c>
      <c r="J127" s="12"/>
      <c r="K127" s="12">
        <v>1</v>
      </c>
      <c r="L127" s="24"/>
      <c r="M127" s="24"/>
      <c r="N127" s="83">
        <f>SUM(C127*15,F127*12,G127*7.5,H127*7.5,I127*7.5,J127*7.5,K127*7.5,L127*100,M127*20)</f>
        <v>1275</v>
      </c>
      <c r="O127" s="25"/>
      <c r="P127" s="25"/>
      <c r="Q127" s="15"/>
    </row>
    <row r="128" spans="1:17" ht="12.75" customHeight="1">
      <c r="A128" s="223"/>
      <c r="B128" s="10" t="s">
        <v>20</v>
      </c>
      <c r="C128" s="11">
        <v>121</v>
      </c>
      <c r="D128" s="11"/>
      <c r="E128" s="11">
        <v>16</v>
      </c>
      <c r="F128" s="11"/>
      <c r="G128" s="11">
        <v>12</v>
      </c>
      <c r="H128" s="12"/>
      <c r="I128" s="12">
        <v>9</v>
      </c>
      <c r="J128" s="12"/>
      <c r="K128" s="12">
        <v>8</v>
      </c>
      <c r="L128" s="24"/>
      <c r="M128" s="24"/>
      <c r="N128" s="83">
        <f>SUM(C128*15,F128*12,G128*7.5,H128*7.5,I128*7.5,J128*7.5,K128*7.5,L128*100,M128*20)</f>
        <v>2032.5</v>
      </c>
      <c r="O128" s="26"/>
      <c r="P128" s="25"/>
      <c r="Q128" s="15"/>
    </row>
    <row r="129" spans="1:19" ht="12.75" customHeight="1">
      <c r="A129" s="223"/>
      <c r="B129" s="10" t="s">
        <v>21</v>
      </c>
      <c r="C129" s="11">
        <v>58</v>
      </c>
      <c r="D129" s="11"/>
      <c r="E129" s="11">
        <v>10</v>
      </c>
      <c r="F129" s="11">
        <v>1</v>
      </c>
      <c r="G129" s="11">
        <v>7</v>
      </c>
      <c r="H129" s="12"/>
      <c r="I129" s="12">
        <v>3</v>
      </c>
      <c r="J129" s="12"/>
      <c r="K129" s="12">
        <v>6</v>
      </c>
      <c r="L129" s="24"/>
      <c r="M129" s="24"/>
      <c r="N129" s="83">
        <f>SUM(C129*15,F129*12,G129*7.5,H129*7.5,I129*7.5,J129*7.5,K129*7.5,L129*100,M129*20)</f>
        <v>1002</v>
      </c>
      <c r="O129" s="26"/>
      <c r="P129" s="25"/>
      <c r="Q129" s="15"/>
      <c r="S129" s="102"/>
    </row>
    <row r="130" spans="1:19" ht="12.75" customHeight="1">
      <c r="A130" s="223"/>
      <c r="B130" s="10" t="s">
        <v>22</v>
      </c>
      <c r="C130" s="11">
        <v>48</v>
      </c>
      <c r="D130" s="11"/>
      <c r="E130" s="11">
        <v>9</v>
      </c>
      <c r="F130" s="11"/>
      <c r="G130" s="11">
        <v>20</v>
      </c>
      <c r="H130" s="12"/>
      <c r="I130" s="12">
        <v>2</v>
      </c>
      <c r="J130" s="12"/>
      <c r="K130" s="12">
        <v>2</v>
      </c>
      <c r="L130" s="24"/>
      <c r="M130" s="24"/>
      <c r="N130" s="83">
        <f>SUM(C130*15,F130*12,G130*7.5,H130*7.5,I130*7.5,J130*7.5,K130*7.5,L130*100,M130*20)</f>
        <v>900</v>
      </c>
      <c r="O130" s="26"/>
      <c r="P130" s="25"/>
      <c r="Q130" s="15"/>
      <c r="S130" s="102"/>
    </row>
    <row r="131" spans="1:19" ht="12.75" customHeight="1">
      <c r="A131" s="223"/>
      <c r="B131" s="10" t="s">
        <v>23</v>
      </c>
      <c r="C131" s="11">
        <v>18</v>
      </c>
      <c r="D131" s="11"/>
      <c r="E131" s="11"/>
      <c r="F131" s="11"/>
      <c r="G131" s="11">
        <v>8</v>
      </c>
      <c r="H131" s="12"/>
      <c r="I131" s="12"/>
      <c r="J131" s="12"/>
      <c r="K131" s="12">
        <v>3</v>
      </c>
      <c r="L131" s="24"/>
      <c r="M131" s="24"/>
      <c r="N131" s="83">
        <f>SUM(C131*15,F131*12,G131*7.5,H131*7.5,I131*7.5,J131*7.5,K131*7.5,L131*100,M131*20)</f>
        <v>352.5</v>
      </c>
      <c r="O131" s="26"/>
      <c r="P131" s="25"/>
      <c r="Q131" s="15"/>
      <c r="S131" s="102"/>
    </row>
    <row r="132" spans="1:19" ht="12.75" customHeight="1">
      <c r="A132" s="223"/>
      <c r="B132" s="17" t="s">
        <v>24</v>
      </c>
      <c r="C132" s="18">
        <f>SUM(C127:C131)</f>
        <v>321</v>
      </c>
      <c r="D132" s="18">
        <v>81</v>
      </c>
      <c r="E132" s="18">
        <f aca="true" t="shared" si="23" ref="E132:P132">SUM(E127:E131)</f>
        <v>44</v>
      </c>
      <c r="F132" s="18">
        <f t="shared" si="23"/>
        <v>1</v>
      </c>
      <c r="G132" s="18">
        <f t="shared" si="23"/>
        <v>51</v>
      </c>
      <c r="H132" s="18">
        <f t="shared" si="23"/>
        <v>0</v>
      </c>
      <c r="I132" s="18">
        <f t="shared" si="23"/>
        <v>27</v>
      </c>
      <c r="J132" s="18">
        <f t="shared" si="23"/>
        <v>0</v>
      </c>
      <c r="K132" s="18">
        <f t="shared" si="23"/>
        <v>20</v>
      </c>
      <c r="L132" s="18">
        <f t="shared" si="23"/>
        <v>0</v>
      </c>
      <c r="M132" s="18">
        <f t="shared" si="23"/>
        <v>0</v>
      </c>
      <c r="N132" s="44">
        <f t="shared" si="23"/>
        <v>5562</v>
      </c>
      <c r="O132" s="44">
        <f t="shared" si="23"/>
        <v>0</v>
      </c>
      <c r="P132" s="44">
        <f t="shared" si="23"/>
        <v>0</v>
      </c>
      <c r="Q132" s="20">
        <f>SUM(N127:N131)-O132+P132</f>
        <v>5562</v>
      </c>
      <c r="S132" s="102"/>
    </row>
    <row r="133" spans="1:19" ht="12.75" customHeight="1">
      <c r="A133" s="223">
        <v>42969</v>
      </c>
      <c r="B133" s="10" t="s">
        <v>19</v>
      </c>
      <c r="C133" s="11">
        <v>78</v>
      </c>
      <c r="D133" s="11"/>
      <c r="E133" s="11">
        <v>4</v>
      </c>
      <c r="F133" s="11"/>
      <c r="G133" s="11">
        <v>7</v>
      </c>
      <c r="H133" s="12"/>
      <c r="I133" s="12">
        <v>10</v>
      </c>
      <c r="J133" s="12"/>
      <c r="K133" s="12">
        <v>6</v>
      </c>
      <c r="L133" s="24"/>
      <c r="M133" s="24"/>
      <c r="N133" s="83">
        <f>SUM(C133*15,F133*12,G133*7.5,H133*7.5,I133*7.5,J133*7.5,K133*7.5,L133*100,M133*20)</f>
        <v>1342.5</v>
      </c>
      <c r="O133" s="25"/>
      <c r="P133" s="25"/>
      <c r="Q133" s="15"/>
      <c r="S133" s="102"/>
    </row>
    <row r="134" spans="1:19" ht="12.75" customHeight="1">
      <c r="A134" s="223"/>
      <c r="B134" s="10" t="s">
        <v>20</v>
      </c>
      <c r="C134" s="11">
        <v>232</v>
      </c>
      <c r="D134" s="11"/>
      <c r="E134" s="11">
        <v>28</v>
      </c>
      <c r="F134" s="11">
        <v>3</v>
      </c>
      <c r="G134" s="11">
        <v>14</v>
      </c>
      <c r="H134" s="12"/>
      <c r="I134" s="12">
        <v>17</v>
      </c>
      <c r="J134" s="12"/>
      <c r="K134" s="12">
        <v>29</v>
      </c>
      <c r="L134" s="24">
        <v>1</v>
      </c>
      <c r="M134" s="24">
        <v>1</v>
      </c>
      <c r="N134" s="83">
        <f>SUM(C134*15,F134*12,G134*7.5,H134*7.5,I134*7.5,J134*7.5,K134*7.5,L134*100,M134*20)</f>
        <v>4086</v>
      </c>
      <c r="O134" s="26"/>
      <c r="P134" s="25">
        <v>0</v>
      </c>
      <c r="Q134" s="15"/>
      <c r="S134" s="102"/>
    </row>
    <row r="135" spans="1:19" ht="12.75" customHeight="1">
      <c r="A135" s="223"/>
      <c r="B135" s="10" t="s">
        <v>21</v>
      </c>
      <c r="C135" s="11">
        <v>142</v>
      </c>
      <c r="D135" s="11"/>
      <c r="E135" s="11">
        <v>17</v>
      </c>
      <c r="F135" s="11">
        <v>2</v>
      </c>
      <c r="G135" s="11">
        <v>28</v>
      </c>
      <c r="H135" s="12"/>
      <c r="I135" s="12">
        <v>30</v>
      </c>
      <c r="J135" s="12"/>
      <c r="K135" s="12">
        <v>11</v>
      </c>
      <c r="L135" s="24"/>
      <c r="M135" s="24"/>
      <c r="N135" s="83">
        <f>SUM(C135*15,F135*12,G135*7.5,H135*7.5,I135*7.5,J135*7.5,K135*7.5,L135*100,M135*20)</f>
        <v>2671.5</v>
      </c>
      <c r="O135" s="26"/>
      <c r="P135" s="25"/>
      <c r="Q135" s="15"/>
      <c r="S135" s="102"/>
    </row>
    <row r="136" spans="1:19" ht="12.75" customHeight="1">
      <c r="A136" s="223"/>
      <c r="B136" s="10" t="s">
        <v>22</v>
      </c>
      <c r="C136" s="11">
        <v>87</v>
      </c>
      <c r="D136" s="11"/>
      <c r="E136" s="11">
        <v>7</v>
      </c>
      <c r="F136" s="11">
        <v>1</v>
      </c>
      <c r="G136" s="11">
        <v>11</v>
      </c>
      <c r="H136" s="12"/>
      <c r="I136" s="12">
        <v>4</v>
      </c>
      <c r="J136" s="12"/>
      <c r="K136" s="12">
        <v>10</v>
      </c>
      <c r="L136" s="24"/>
      <c r="M136" s="24"/>
      <c r="N136" s="83">
        <f>SUM(C136*15,F136*12,G136*7.5,H136*7.5,I136*7.5,J136*7.5,K136*7.5,L136*100,M136*20)</f>
        <v>1504.5</v>
      </c>
      <c r="O136" s="26"/>
      <c r="P136" s="25"/>
      <c r="Q136" s="15"/>
      <c r="S136" s="102"/>
    </row>
    <row r="137" spans="1:17" ht="12.75" customHeight="1">
      <c r="A137" s="223"/>
      <c r="B137" s="10" t="s">
        <v>23</v>
      </c>
      <c r="C137" s="11">
        <v>31</v>
      </c>
      <c r="D137" s="11"/>
      <c r="E137" s="11">
        <v>3</v>
      </c>
      <c r="F137" s="11">
        <v>0</v>
      </c>
      <c r="G137" s="11">
        <v>10</v>
      </c>
      <c r="H137" s="12">
        <v>1</v>
      </c>
      <c r="I137" s="12">
        <v>4</v>
      </c>
      <c r="J137" s="12"/>
      <c r="K137" s="12">
        <v>1</v>
      </c>
      <c r="L137" s="24"/>
      <c r="M137" s="24"/>
      <c r="N137" s="83">
        <f>SUM(C137*15,F137*12,G137*7.5,H137*7.5,I137*7.5,J137*7.5,K137*7.5,L137*100,M137*20)</f>
        <v>585</v>
      </c>
      <c r="O137" s="26"/>
      <c r="P137" s="25"/>
      <c r="Q137" s="15"/>
    </row>
    <row r="138" spans="1:17" ht="12.75" customHeight="1">
      <c r="A138" s="223"/>
      <c r="B138" s="17" t="s">
        <v>24</v>
      </c>
      <c r="C138" s="18">
        <f>SUM(C133:C137)</f>
        <v>570</v>
      </c>
      <c r="D138" s="18">
        <v>108</v>
      </c>
      <c r="E138" s="18">
        <f aca="true" t="shared" si="24" ref="E138:P138">SUM(E133:E137)</f>
        <v>59</v>
      </c>
      <c r="F138" s="18">
        <f t="shared" si="24"/>
        <v>6</v>
      </c>
      <c r="G138" s="18">
        <f t="shared" si="24"/>
        <v>70</v>
      </c>
      <c r="H138" s="18">
        <f t="shared" si="24"/>
        <v>1</v>
      </c>
      <c r="I138" s="18">
        <f t="shared" si="24"/>
        <v>65</v>
      </c>
      <c r="J138" s="18">
        <f t="shared" si="24"/>
        <v>0</v>
      </c>
      <c r="K138" s="18">
        <f t="shared" si="24"/>
        <v>57</v>
      </c>
      <c r="L138" s="18">
        <f t="shared" si="24"/>
        <v>1</v>
      </c>
      <c r="M138" s="18">
        <f t="shared" si="24"/>
        <v>1</v>
      </c>
      <c r="N138" s="44">
        <f t="shared" si="24"/>
        <v>10189.5</v>
      </c>
      <c r="O138" s="44">
        <f t="shared" si="24"/>
        <v>0</v>
      </c>
      <c r="P138" s="44">
        <f t="shared" si="24"/>
        <v>0</v>
      </c>
      <c r="Q138" s="20">
        <f>SUM(N133:N137)-O138+P138</f>
        <v>10189.5</v>
      </c>
    </row>
    <row r="139" spans="1:17" ht="12.75" customHeight="1">
      <c r="A139" s="223">
        <v>42970</v>
      </c>
      <c r="B139" s="10" t="s">
        <v>19</v>
      </c>
      <c r="C139" s="11">
        <v>65</v>
      </c>
      <c r="D139" s="11"/>
      <c r="E139" s="11">
        <v>98</v>
      </c>
      <c r="F139" s="11">
        <v>0</v>
      </c>
      <c r="G139" s="11">
        <v>12</v>
      </c>
      <c r="H139" s="12"/>
      <c r="I139" s="12">
        <v>5</v>
      </c>
      <c r="J139" s="12"/>
      <c r="K139" s="12">
        <v>8</v>
      </c>
      <c r="L139" s="24"/>
      <c r="M139" s="24"/>
      <c r="N139" s="83">
        <f>SUM(C139*15,F139*12,G139*7.5,H139*7.5,I139*7.5,J139*7.5,K139*7.5,L139*100,M139*20)</f>
        <v>1162.5</v>
      </c>
      <c r="O139" s="25"/>
      <c r="P139" s="25"/>
      <c r="Q139" s="15"/>
    </row>
    <row r="140" spans="1:17" ht="12.75" customHeight="1">
      <c r="A140" s="223"/>
      <c r="B140" s="10" t="s">
        <v>20</v>
      </c>
      <c r="C140" s="11">
        <v>151</v>
      </c>
      <c r="D140" s="11"/>
      <c r="E140" s="11">
        <v>42</v>
      </c>
      <c r="F140" s="11">
        <v>6</v>
      </c>
      <c r="G140" s="11">
        <v>17</v>
      </c>
      <c r="H140" s="12"/>
      <c r="I140" s="12">
        <v>10</v>
      </c>
      <c r="J140" s="12"/>
      <c r="K140" s="12">
        <v>20</v>
      </c>
      <c r="L140" s="24"/>
      <c r="M140" s="24"/>
      <c r="N140" s="83">
        <f>SUM(C140*15,F140*12,G140*7.5,H140*7.5,I140*7.5,J140*7.5,K140*7.5,L140*100,M140*20)</f>
        <v>2689.5</v>
      </c>
      <c r="O140" s="26"/>
      <c r="P140" s="25">
        <v>0.5</v>
      </c>
      <c r="Q140" s="15"/>
    </row>
    <row r="141" spans="1:17" ht="12.75" customHeight="1">
      <c r="A141" s="223"/>
      <c r="B141" s="10" t="s">
        <v>21</v>
      </c>
      <c r="C141" s="11">
        <v>165</v>
      </c>
      <c r="D141" s="11"/>
      <c r="E141" s="11">
        <v>42</v>
      </c>
      <c r="F141" s="11">
        <v>7</v>
      </c>
      <c r="G141" s="11">
        <v>39</v>
      </c>
      <c r="H141" s="12"/>
      <c r="I141" s="12">
        <v>11</v>
      </c>
      <c r="J141" s="12"/>
      <c r="K141" s="12">
        <v>19</v>
      </c>
      <c r="L141" s="24"/>
      <c r="M141" s="24"/>
      <c r="N141" s="83">
        <f>SUM(C141*15,F141*12,G141*7.5,H141*7.5,I141*7.5,J141*7.5,K141*7.5,L141*100,M141*20)</f>
        <v>3076.5</v>
      </c>
      <c r="O141" s="26"/>
      <c r="P141" s="25"/>
      <c r="Q141" s="15"/>
    </row>
    <row r="142" spans="1:17" ht="12.75" customHeight="1">
      <c r="A142" s="223"/>
      <c r="B142" s="10" t="s">
        <v>22</v>
      </c>
      <c r="C142" s="11">
        <v>99</v>
      </c>
      <c r="D142" s="11"/>
      <c r="E142" s="11">
        <v>34</v>
      </c>
      <c r="F142" s="11">
        <v>4</v>
      </c>
      <c r="G142" s="11">
        <v>32</v>
      </c>
      <c r="H142" s="12"/>
      <c r="I142" s="12">
        <v>13</v>
      </c>
      <c r="J142" s="12"/>
      <c r="K142" s="12">
        <v>9</v>
      </c>
      <c r="L142" s="24"/>
      <c r="M142" s="24"/>
      <c r="N142" s="83">
        <f>SUM(C142*15,F142*12,G142*7.5,H142*7.5,I142*7.5,J142*7.5,K142*7.5,L142*100,M142*20)</f>
        <v>1938</v>
      </c>
      <c r="O142" s="26"/>
      <c r="P142" s="25"/>
      <c r="Q142" s="15"/>
    </row>
    <row r="143" spans="1:17" ht="12.75" customHeight="1">
      <c r="A143" s="223"/>
      <c r="B143" s="10" t="s">
        <v>23</v>
      </c>
      <c r="C143" s="11">
        <v>13</v>
      </c>
      <c r="D143" s="11"/>
      <c r="E143" s="11">
        <v>5</v>
      </c>
      <c r="F143" s="11">
        <v>0</v>
      </c>
      <c r="G143" s="11">
        <v>1</v>
      </c>
      <c r="H143" s="12"/>
      <c r="I143" s="12"/>
      <c r="J143" s="12"/>
      <c r="K143" s="12">
        <v>3</v>
      </c>
      <c r="L143" s="24"/>
      <c r="M143" s="24"/>
      <c r="N143" s="83">
        <f>SUM(C143*15,F143*12,G143*7.5,H143*7.5,I143*7.5,J143*7.5,K143*7.5,L143*100,M143*20)</f>
        <v>225</v>
      </c>
      <c r="O143" s="26"/>
      <c r="P143" s="25"/>
      <c r="Q143" s="15"/>
    </row>
    <row r="144" spans="1:17" ht="12.75" customHeight="1">
      <c r="A144" s="223"/>
      <c r="B144" s="17" t="s">
        <v>24</v>
      </c>
      <c r="C144" s="18">
        <f>SUM(C139:C143)</f>
        <v>493</v>
      </c>
      <c r="D144" s="18">
        <v>135</v>
      </c>
      <c r="E144" s="18">
        <f aca="true" t="shared" si="25" ref="E144:P144">SUM(E139:E143)</f>
        <v>221</v>
      </c>
      <c r="F144" s="18">
        <f t="shared" si="25"/>
        <v>17</v>
      </c>
      <c r="G144" s="18">
        <f t="shared" si="25"/>
        <v>101</v>
      </c>
      <c r="H144" s="18">
        <f t="shared" si="25"/>
        <v>0</v>
      </c>
      <c r="I144" s="18">
        <f t="shared" si="25"/>
        <v>39</v>
      </c>
      <c r="J144" s="18">
        <f t="shared" si="25"/>
        <v>0</v>
      </c>
      <c r="K144" s="18">
        <f t="shared" si="25"/>
        <v>59</v>
      </c>
      <c r="L144" s="18">
        <f t="shared" si="25"/>
        <v>0</v>
      </c>
      <c r="M144" s="18">
        <f t="shared" si="25"/>
        <v>0</v>
      </c>
      <c r="N144" s="44">
        <f t="shared" si="25"/>
        <v>9091.5</v>
      </c>
      <c r="O144" s="44">
        <f t="shared" si="25"/>
        <v>0</v>
      </c>
      <c r="P144" s="44">
        <f t="shared" si="25"/>
        <v>0.5</v>
      </c>
      <c r="Q144" s="20">
        <f>SUM(N139:N143)-O144+P144</f>
        <v>9092</v>
      </c>
    </row>
    <row r="145" spans="1:17" ht="12.75" customHeight="1">
      <c r="A145" s="223">
        <v>42971</v>
      </c>
      <c r="B145" s="10" t="s">
        <v>19</v>
      </c>
      <c r="C145" s="11">
        <v>50</v>
      </c>
      <c r="D145" s="11"/>
      <c r="E145" s="11">
        <v>9</v>
      </c>
      <c r="F145" s="11">
        <v>2</v>
      </c>
      <c r="G145" s="11">
        <v>9</v>
      </c>
      <c r="H145" s="12"/>
      <c r="I145" s="12">
        <v>8</v>
      </c>
      <c r="J145" s="12"/>
      <c r="K145" s="12">
        <v>23</v>
      </c>
      <c r="L145" s="24"/>
      <c r="M145" s="24"/>
      <c r="N145" s="83">
        <f>SUM(C145*15,F145*12,G145*7.5,H145*7.5,I145*7.5,J145*7.5,K145*7.5,L145*100,M145*20)</f>
        <v>1074</v>
      </c>
      <c r="O145" s="25"/>
      <c r="P145" s="25"/>
      <c r="Q145" s="15"/>
    </row>
    <row r="146" spans="1:17" ht="12.75" customHeight="1">
      <c r="A146" s="223"/>
      <c r="B146" s="10" t="s">
        <v>20</v>
      </c>
      <c r="C146" s="11">
        <v>118</v>
      </c>
      <c r="D146" s="11"/>
      <c r="E146" s="11">
        <v>58</v>
      </c>
      <c r="F146" s="11">
        <v>4</v>
      </c>
      <c r="G146" s="11">
        <v>16</v>
      </c>
      <c r="H146" s="12"/>
      <c r="I146" s="12">
        <v>9</v>
      </c>
      <c r="J146" s="12"/>
      <c r="K146" s="12">
        <v>14</v>
      </c>
      <c r="L146" s="24">
        <v>1</v>
      </c>
      <c r="M146" s="24">
        <v>1</v>
      </c>
      <c r="N146" s="83">
        <f>SUM(C146*15,F146*12,G146*7.5,H146*7.5,I146*7.5,J146*7.5,K146*7.5,L146*100,M146*20)</f>
        <v>2230.5</v>
      </c>
      <c r="O146" s="26"/>
      <c r="P146" s="25"/>
      <c r="Q146" s="15"/>
    </row>
    <row r="147" spans="1:17" ht="12.75" customHeight="1">
      <c r="A147" s="223"/>
      <c r="B147" s="10" t="s">
        <v>21</v>
      </c>
      <c r="C147" s="11">
        <v>146</v>
      </c>
      <c r="D147" s="11"/>
      <c r="E147" s="11">
        <v>218</v>
      </c>
      <c r="F147" s="11">
        <v>6</v>
      </c>
      <c r="G147" s="11">
        <v>38</v>
      </c>
      <c r="H147" s="12"/>
      <c r="I147" s="12">
        <v>7</v>
      </c>
      <c r="J147" s="12"/>
      <c r="K147" s="12">
        <v>24</v>
      </c>
      <c r="L147" s="24"/>
      <c r="M147" s="24"/>
      <c r="N147" s="83">
        <f>SUM(C147*15,F147*12,G147*7.5,H147*7.5,I147*7.5,J147*7.5,K147*7.5,L147*100,M147*20)</f>
        <v>2779.5</v>
      </c>
      <c r="O147" s="26"/>
      <c r="P147" s="25"/>
      <c r="Q147" s="15"/>
    </row>
    <row r="148" spans="1:17" ht="12.75" customHeight="1">
      <c r="A148" s="223"/>
      <c r="B148" s="10" t="s">
        <v>22</v>
      </c>
      <c r="C148" s="11">
        <v>94</v>
      </c>
      <c r="D148" s="11"/>
      <c r="E148" s="11">
        <v>15</v>
      </c>
      <c r="F148" s="11">
        <v>5</v>
      </c>
      <c r="G148" s="11">
        <v>15</v>
      </c>
      <c r="H148" s="12"/>
      <c r="I148" s="12">
        <v>9</v>
      </c>
      <c r="J148" s="12"/>
      <c r="K148" s="12">
        <v>20</v>
      </c>
      <c r="L148" s="24"/>
      <c r="M148" s="24"/>
      <c r="N148" s="83">
        <f>SUM(C148*15,F148*12,G148*7.5,H148*7.5,I148*7.5,J148*7.5,K148*7.5,L148*100,M148*20)</f>
        <v>1800</v>
      </c>
      <c r="O148" s="26"/>
      <c r="P148" s="25"/>
      <c r="Q148" s="15"/>
    </row>
    <row r="149" spans="1:17" ht="12.75" customHeight="1">
      <c r="A149" s="223"/>
      <c r="B149" s="10" t="s">
        <v>23</v>
      </c>
      <c r="C149" s="11">
        <v>13</v>
      </c>
      <c r="D149" s="11"/>
      <c r="E149" s="11">
        <v>25</v>
      </c>
      <c r="F149" s="11"/>
      <c r="G149" s="11">
        <v>1</v>
      </c>
      <c r="H149" s="12"/>
      <c r="I149" s="12">
        <v>5</v>
      </c>
      <c r="J149" s="12"/>
      <c r="K149" s="12">
        <v>3</v>
      </c>
      <c r="L149" s="24"/>
      <c r="M149" s="24"/>
      <c r="N149" s="83">
        <f>SUM(C149*15,F149*12,G149*7.5,H149*7.5,I149*7.5,J149*7.5,K149*7.5,L149*100,M149*20)</f>
        <v>262.5</v>
      </c>
      <c r="O149" s="26"/>
      <c r="P149" s="25"/>
      <c r="Q149" s="15"/>
    </row>
    <row r="150" spans="1:17" ht="12.75" customHeight="1">
      <c r="A150" s="223"/>
      <c r="B150" s="17" t="s">
        <v>24</v>
      </c>
      <c r="C150" s="18">
        <f>SUM(C145:C149)</f>
        <v>421</v>
      </c>
      <c r="D150" s="18">
        <v>169</v>
      </c>
      <c r="E150" s="18">
        <f aca="true" t="shared" si="26" ref="E150:P150">SUM(E145:E149)</f>
        <v>325</v>
      </c>
      <c r="F150" s="18">
        <f t="shared" si="26"/>
        <v>17</v>
      </c>
      <c r="G150" s="18">
        <f t="shared" si="26"/>
        <v>79</v>
      </c>
      <c r="H150" s="18">
        <f t="shared" si="26"/>
        <v>0</v>
      </c>
      <c r="I150" s="18">
        <f t="shared" si="26"/>
        <v>38</v>
      </c>
      <c r="J150" s="18">
        <f t="shared" si="26"/>
        <v>0</v>
      </c>
      <c r="K150" s="18">
        <f t="shared" si="26"/>
        <v>84</v>
      </c>
      <c r="L150" s="18">
        <f t="shared" si="26"/>
        <v>1</v>
      </c>
      <c r="M150" s="18">
        <f t="shared" si="26"/>
        <v>1</v>
      </c>
      <c r="N150" s="44">
        <f t="shared" si="26"/>
        <v>8146.5</v>
      </c>
      <c r="O150" s="44">
        <f t="shared" si="26"/>
        <v>0</v>
      </c>
      <c r="P150" s="44">
        <f t="shared" si="26"/>
        <v>0</v>
      </c>
      <c r="Q150" s="20">
        <f>SUM(N145:N149)-O150+P150</f>
        <v>8146.5</v>
      </c>
    </row>
    <row r="151" spans="1:17" ht="12.75" customHeight="1">
      <c r="A151" s="223">
        <v>42972</v>
      </c>
      <c r="B151" s="10" t="s">
        <v>19</v>
      </c>
      <c r="C151" s="11">
        <v>50</v>
      </c>
      <c r="D151" s="11"/>
      <c r="E151" s="11">
        <v>9</v>
      </c>
      <c r="F151" s="11">
        <v>4</v>
      </c>
      <c r="G151" s="11">
        <v>17</v>
      </c>
      <c r="H151" s="12">
        <v>4</v>
      </c>
      <c r="I151" s="12">
        <v>2</v>
      </c>
      <c r="J151" s="12"/>
      <c r="K151" s="12">
        <v>8</v>
      </c>
      <c r="L151" s="24"/>
      <c r="M151" s="24"/>
      <c r="N151" s="83">
        <f>SUM(C151*15,F151*12,G151*7.5,H151*7.5,I151*7.5,J151*7.5,K151*7.5,L151*100,M151*20)</f>
        <v>1030.5</v>
      </c>
      <c r="O151" s="25"/>
      <c r="P151" s="25"/>
      <c r="Q151" s="15"/>
    </row>
    <row r="152" spans="1:17" ht="12.75" customHeight="1">
      <c r="A152" s="223"/>
      <c r="B152" s="10" t="s">
        <v>20</v>
      </c>
      <c r="C152" s="11">
        <v>172</v>
      </c>
      <c r="D152" s="11"/>
      <c r="E152" s="11">
        <v>30</v>
      </c>
      <c r="F152" s="11">
        <v>4</v>
      </c>
      <c r="G152" s="11">
        <v>31</v>
      </c>
      <c r="H152" s="12"/>
      <c r="I152" s="12">
        <v>16</v>
      </c>
      <c r="J152" s="12"/>
      <c r="K152" s="12">
        <v>18</v>
      </c>
      <c r="L152" s="24">
        <v>1</v>
      </c>
      <c r="M152" s="24">
        <v>2</v>
      </c>
      <c r="N152" s="83">
        <f>SUM(C152*15,F152*12,G152*7.5,H152*7.5,I152*7.5,J152*7.5,K152*7.5,L152*100,M152*20)</f>
        <v>3255.5</v>
      </c>
      <c r="O152" s="26"/>
      <c r="P152" s="25"/>
      <c r="Q152" s="15"/>
    </row>
    <row r="153" spans="1:17" ht="12.75" customHeight="1">
      <c r="A153" s="223"/>
      <c r="B153" s="10" t="s">
        <v>21</v>
      </c>
      <c r="C153" s="11">
        <v>144</v>
      </c>
      <c r="D153" s="11"/>
      <c r="E153" s="11">
        <v>19</v>
      </c>
      <c r="F153" s="11">
        <v>4</v>
      </c>
      <c r="G153" s="11">
        <v>11</v>
      </c>
      <c r="H153" s="12">
        <v>2</v>
      </c>
      <c r="I153" s="12">
        <v>15</v>
      </c>
      <c r="J153" s="12"/>
      <c r="K153" s="12">
        <v>19</v>
      </c>
      <c r="L153" s="24"/>
      <c r="M153" s="24"/>
      <c r="N153" s="83">
        <f>SUM(C153*15,F153*12,G153*7.5,H153*7.5,I153*7.5,J153*7.5,K153*7.5,L153*100,M153*20)</f>
        <v>2560.5</v>
      </c>
      <c r="O153" s="26"/>
      <c r="P153" s="25"/>
      <c r="Q153" s="15"/>
    </row>
    <row r="154" spans="1:17" ht="12.75" customHeight="1">
      <c r="A154" s="223"/>
      <c r="B154" s="10" t="s">
        <v>22</v>
      </c>
      <c r="C154" s="11">
        <v>94</v>
      </c>
      <c r="D154" s="11"/>
      <c r="E154" s="11">
        <v>13</v>
      </c>
      <c r="F154" s="11"/>
      <c r="G154" s="11">
        <v>31</v>
      </c>
      <c r="H154" s="12"/>
      <c r="I154" s="12">
        <v>15</v>
      </c>
      <c r="J154" s="12"/>
      <c r="K154" s="12">
        <v>23</v>
      </c>
      <c r="L154" s="24"/>
      <c r="M154" s="24"/>
      <c r="N154" s="83">
        <f>SUM(C154*15,F154*12,G154*7.5,H154*7.5,I154*7.5,J154*7.5,K154*7.5,L154*100,M154*20)</f>
        <v>1927.5</v>
      </c>
      <c r="O154" s="26"/>
      <c r="P154" s="25"/>
      <c r="Q154" s="15"/>
    </row>
    <row r="155" spans="1:17" ht="12.75" customHeight="1">
      <c r="A155" s="223"/>
      <c r="B155" s="10" t="s">
        <v>23</v>
      </c>
      <c r="C155" s="11">
        <v>48</v>
      </c>
      <c r="D155" s="11"/>
      <c r="E155" s="11">
        <v>12</v>
      </c>
      <c r="F155" s="11"/>
      <c r="G155" s="11">
        <v>3</v>
      </c>
      <c r="H155" s="12"/>
      <c r="I155" s="12">
        <v>3</v>
      </c>
      <c r="J155" s="12"/>
      <c r="K155" s="12">
        <v>10</v>
      </c>
      <c r="L155" s="24"/>
      <c r="M155" s="24"/>
      <c r="N155" s="83">
        <f>SUM(C155*15,F155*12,G155*7.5,H155*7.5,I155*7.5,J155*7.5,K155*7.5,L155*100,M155*20)</f>
        <v>840</v>
      </c>
      <c r="O155" s="26"/>
      <c r="P155" s="25"/>
      <c r="Q155" s="15"/>
    </row>
    <row r="156" spans="1:17" ht="12.75" customHeight="1">
      <c r="A156" s="223"/>
      <c r="B156" s="17" t="s">
        <v>24</v>
      </c>
      <c r="C156" s="18">
        <f>SUM(C151:C155)</f>
        <v>508</v>
      </c>
      <c r="D156" s="18">
        <v>239</v>
      </c>
      <c r="E156" s="18">
        <f aca="true" t="shared" si="27" ref="E156:P156">SUM(E151:E155)</f>
        <v>83</v>
      </c>
      <c r="F156" s="18">
        <f t="shared" si="27"/>
        <v>12</v>
      </c>
      <c r="G156" s="18">
        <f t="shared" si="27"/>
        <v>93</v>
      </c>
      <c r="H156" s="18">
        <f t="shared" si="27"/>
        <v>6</v>
      </c>
      <c r="I156" s="18">
        <f t="shared" si="27"/>
        <v>51</v>
      </c>
      <c r="J156" s="18">
        <f t="shared" si="27"/>
        <v>0</v>
      </c>
      <c r="K156" s="18">
        <f t="shared" si="27"/>
        <v>78</v>
      </c>
      <c r="L156" s="18">
        <f t="shared" si="27"/>
        <v>1</v>
      </c>
      <c r="M156" s="18">
        <f t="shared" si="27"/>
        <v>2</v>
      </c>
      <c r="N156" s="44">
        <f t="shared" si="27"/>
        <v>9614</v>
      </c>
      <c r="O156" s="44">
        <f t="shared" si="27"/>
        <v>0</v>
      </c>
      <c r="P156" s="44">
        <f t="shared" si="27"/>
        <v>0</v>
      </c>
      <c r="Q156" s="20">
        <f>SUM(N151:N155)-O156+P156</f>
        <v>9614</v>
      </c>
    </row>
    <row r="157" spans="1:17" ht="12.75" customHeight="1">
      <c r="A157" s="223">
        <v>42973</v>
      </c>
      <c r="B157" s="10" t="s">
        <v>19</v>
      </c>
      <c r="C157" s="11">
        <v>259</v>
      </c>
      <c r="D157" s="11"/>
      <c r="E157" s="11">
        <v>17</v>
      </c>
      <c r="F157" s="11">
        <v>38</v>
      </c>
      <c r="G157" s="11">
        <v>57</v>
      </c>
      <c r="H157" s="12">
        <v>3</v>
      </c>
      <c r="I157" s="12">
        <v>48</v>
      </c>
      <c r="J157" s="12"/>
      <c r="K157" s="12">
        <v>43</v>
      </c>
      <c r="L157" s="24">
        <v>1</v>
      </c>
      <c r="M157" s="24">
        <v>3</v>
      </c>
      <c r="N157" s="83">
        <f>SUM(C157*15,F157*12,G157*7.5,H157*7.5,I157*7.5,J157*7.5,K157*7.5,L157*100,M157*20)</f>
        <v>5633.5</v>
      </c>
      <c r="O157" s="25"/>
      <c r="P157" s="25"/>
      <c r="Q157" s="15"/>
    </row>
    <row r="158" spans="1:17" ht="12.75" customHeight="1">
      <c r="A158" s="223"/>
      <c r="B158" s="10" t="s">
        <v>20</v>
      </c>
      <c r="C158" s="11">
        <v>323</v>
      </c>
      <c r="D158" s="11"/>
      <c r="E158" s="11">
        <v>17</v>
      </c>
      <c r="F158" s="11">
        <v>49</v>
      </c>
      <c r="G158" s="11">
        <v>51</v>
      </c>
      <c r="H158" s="12">
        <v>2</v>
      </c>
      <c r="I158" s="12">
        <v>91</v>
      </c>
      <c r="J158" s="12"/>
      <c r="K158" s="12">
        <v>56</v>
      </c>
      <c r="L158" s="24">
        <v>3</v>
      </c>
      <c r="M158" s="24">
        <v>5</v>
      </c>
      <c r="N158" s="83">
        <f>SUM(C158*15,F158*12,G158*7.5,H158*7.5,I158*7.5,J158*7.5,K158*7.5,L158*100,M158*20)</f>
        <v>7333</v>
      </c>
      <c r="O158" s="26"/>
      <c r="P158" s="25">
        <v>10</v>
      </c>
      <c r="Q158" s="15"/>
    </row>
    <row r="159" spans="1:17" ht="12.75" customHeight="1">
      <c r="A159" s="223"/>
      <c r="B159" s="10" t="s">
        <v>21</v>
      </c>
      <c r="C159" s="11">
        <v>247</v>
      </c>
      <c r="D159" s="11"/>
      <c r="E159" s="11">
        <v>3</v>
      </c>
      <c r="F159" s="11">
        <v>38</v>
      </c>
      <c r="G159" s="11">
        <v>84</v>
      </c>
      <c r="H159" s="12">
        <v>6</v>
      </c>
      <c r="I159" s="12">
        <v>16</v>
      </c>
      <c r="J159" s="12"/>
      <c r="K159" s="12">
        <v>62</v>
      </c>
      <c r="L159" s="24"/>
      <c r="M159" s="24"/>
      <c r="N159" s="83">
        <f>SUM(C159*15,F159*12,G159*7.5,H159*7.5,I159*7.5,J159*7.5,K159*7.5,L159*100,M159*20)</f>
        <v>5421</v>
      </c>
      <c r="O159" s="26"/>
      <c r="P159" s="25"/>
      <c r="Q159" s="15"/>
    </row>
    <row r="160" spans="1:17" ht="12.75" customHeight="1">
      <c r="A160" s="223"/>
      <c r="B160" s="10" t="s">
        <v>22</v>
      </c>
      <c r="C160" s="11">
        <v>191</v>
      </c>
      <c r="D160" s="11"/>
      <c r="E160" s="11">
        <v>17</v>
      </c>
      <c r="F160" s="11">
        <v>26</v>
      </c>
      <c r="G160" s="11">
        <v>47</v>
      </c>
      <c r="H160" s="12"/>
      <c r="I160" s="12">
        <v>35</v>
      </c>
      <c r="J160" s="12"/>
      <c r="K160" s="12">
        <v>57</v>
      </c>
      <c r="L160" s="24"/>
      <c r="M160" s="24"/>
      <c r="N160" s="83">
        <f>SUM(C160*15,F160*12,G160*7.5,H160*7.5,I160*7.5,J160*7.5,K160*7.5,L160*100,M160*20)</f>
        <v>4219.5</v>
      </c>
      <c r="O160" s="26">
        <v>38</v>
      </c>
      <c r="P160" s="25"/>
      <c r="Q160" s="15"/>
    </row>
    <row r="161" spans="1:17" ht="12.75" customHeight="1">
      <c r="A161" s="223"/>
      <c r="B161" s="10" t="s">
        <v>23</v>
      </c>
      <c r="C161" s="11">
        <v>37</v>
      </c>
      <c r="D161" s="11"/>
      <c r="E161" s="11">
        <v>10</v>
      </c>
      <c r="F161" s="11">
        <v>21</v>
      </c>
      <c r="G161" s="11">
        <v>17</v>
      </c>
      <c r="H161" s="12">
        <v>4</v>
      </c>
      <c r="I161" s="12">
        <v>8</v>
      </c>
      <c r="J161" s="12"/>
      <c r="K161" s="12">
        <v>25</v>
      </c>
      <c r="L161" s="24"/>
      <c r="M161" s="24"/>
      <c r="N161" s="83">
        <f>SUM(C161*15,F161*12,G161*7.5,H161*7.5,I161*7.5,J161*7.5,K161*7.5,L161*100,M161*20)</f>
        <v>1212</v>
      </c>
      <c r="O161" s="26"/>
      <c r="P161" s="25"/>
      <c r="Q161" s="15"/>
    </row>
    <row r="162" spans="1:17" ht="12.75" customHeight="1">
      <c r="A162" s="223"/>
      <c r="B162" s="17" t="s">
        <v>24</v>
      </c>
      <c r="C162" s="18">
        <f>SUM(C157:C161)</f>
        <v>1057</v>
      </c>
      <c r="D162" s="18">
        <v>240</v>
      </c>
      <c r="E162" s="18">
        <f aca="true" t="shared" si="28" ref="E162:P162">SUM(E157:E161)</f>
        <v>64</v>
      </c>
      <c r="F162" s="18">
        <f t="shared" si="28"/>
        <v>172</v>
      </c>
      <c r="G162" s="18">
        <f t="shared" si="28"/>
        <v>256</v>
      </c>
      <c r="H162" s="18">
        <f t="shared" si="28"/>
        <v>15</v>
      </c>
      <c r="I162" s="18">
        <f t="shared" si="28"/>
        <v>198</v>
      </c>
      <c r="J162" s="18">
        <f t="shared" si="28"/>
        <v>0</v>
      </c>
      <c r="K162" s="18">
        <f t="shared" si="28"/>
        <v>243</v>
      </c>
      <c r="L162" s="18">
        <f t="shared" si="28"/>
        <v>4</v>
      </c>
      <c r="M162" s="18">
        <f t="shared" si="28"/>
        <v>8</v>
      </c>
      <c r="N162" s="44">
        <f t="shared" si="28"/>
        <v>23819</v>
      </c>
      <c r="O162" s="44">
        <f t="shared" si="28"/>
        <v>38</v>
      </c>
      <c r="P162" s="44">
        <f t="shared" si="28"/>
        <v>10</v>
      </c>
      <c r="Q162" s="20">
        <f>SUM(N157:N161)-O162+P162</f>
        <v>23791</v>
      </c>
    </row>
    <row r="163" spans="1:17" ht="12.75" customHeight="1">
      <c r="A163" s="223">
        <v>42974</v>
      </c>
      <c r="B163" s="10" t="s">
        <v>19</v>
      </c>
      <c r="C163" s="11">
        <v>344</v>
      </c>
      <c r="D163" s="11"/>
      <c r="E163" s="11">
        <v>22</v>
      </c>
      <c r="F163" s="11">
        <v>22</v>
      </c>
      <c r="G163" s="11">
        <v>68</v>
      </c>
      <c r="H163" s="12">
        <v>1</v>
      </c>
      <c r="I163" s="12">
        <v>66</v>
      </c>
      <c r="J163" s="12"/>
      <c r="K163" s="12">
        <v>49</v>
      </c>
      <c r="L163" s="24"/>
      <c r="M163" s="24"/>
      <c r="N163" s="83">
        <f>SUM(C163*15,F163*12,G163*7.5,H163*7.5,I163*7.5,J163*7.5,K163*7.5,L163*100,M163*20)</f>
        <v>6804</v>
      </c>
      <c r="O163" s="25"/>
      <c r="P163" s="25"/>
      <c r="Q163" s="15"/>
    </row>
    <row r="164" spans="1:17" ht="12.75" customHeight="1">
      <c r="A164" s="223"/>
      <c r="B164" s="10" t="s">
        <v>20</v>
      </c>
      <c r="C164" s="11">
        <v>396</v>
      </c>
      <c r="D164" s="11"/>
      <c r="E164" s="11">
        <v>24</v>
      </c>
      <c r="F164" s="11">
        <v>30</v>
      </c>
      <c r="G164" s="11">
        <v>78</v>
      </c>
      <c r="H164" s="12">
        <v>3</v>
      </c>
      <c r="I164" s="12">
        <v>58</v>
      </c>
      <c r="J164" s="12"/>
      <c r="K164" s="12">
        <v>60</v>
      </c>
      <c r="L164" s="24"/>
      <c r="M164" s="24"/>
      <c r="N164" s="83">
        <f>SUM(C164*15,F164*12,G164*7.5,H164*7.5,I164*7.5,J164*7.5,K164*7.5,L164*100,M164*20)</f>
        <v>7792.5</v>
      </c>
      <c r="O164" s="26"/>
      <c r="P164" s="25"/>
      <c r="Q164" s="15"/>
    </row>
    <row r="165" spans="1:17" ht="12.75" customHeight="1">
      <c r="A165" s="223"/>
      <c r="B165" s="10" t="s">
        <v>21</v>
      </c>
      <c r="C165" s="11">
        <v>392</v>
      </c>
      <c r="D165" s="11"/>
      <c r="E165" s="11">
        <v>42</v>
      </c>
      <c r="F165" s="11">
        <v>48</v>
      </c>
      <c r="G165" s="11">
        <v>82</v>
      </c>
      <c r="H165" s="12">
        <v>6</v>
      </c>
      <c r="I165" s="12">
        <v>62</v>
      </c>
      <c r="J165" s="12"/>
      <c r="K165" s="12">
        <v>106</v>
      </c>
      <c r="L165" s="24"/>
      <c r="M165" s="24"/>
      <c r="N165" s="83">
        <f>SUM(C165*15,F165*12,G165*7.5,H165*7.5,I165*7.5,J165*7.5,K165*7.5,L165*100,M165*20)</f>
        <v>8376</v>
      </c>
      <c r="O165" s="26"/>
      <c r="P165" s="25"/>
      <c r="Q165" s="15"/>
    </row>
    <row r="166" spans="1:17" ht="12.75" customHeight="1">
      <c r="A166" s="223"/>
      <c r="B166" s="10" t="s">
        <v>22</v>
      </c>
      <c r="C166" s="11">
        <v>233</v>
      </c>
      <c r="D166" s="11"/>
      <c r="E166" s="11">
        <v>4</v>
      </c>
      <c r="F166" s="11">
        <v>22</v>
      </c>
      <c r="G166" s="11">
        <v>63</v>
      </c>
      <c r="H166" s="12">
        <v>2</v>
      </c>
      <c r="I166" s="12">
        <v>19</v>
      </c>
      <c r="J166" s="12">
        <v>1</v>
      </c>
      <c r="K166" s="12">
        <v>58</v>
      </c>
      <c r="L166" s="24"/>
      <c r="M166" s="24"/>
      <c r="N166" s="83">
        <f>SUM(C166*15,F166*12,G166*7.5,H166*7.5,I166*7.5,J166*7.5,K166*7.5,L166*100,M166*20)</f>
        <v>4831.5</v>
      </c>
      <c r="O166" s="26"/>
      <c r="P166" s="25"/>
      <c r="Q166" s="15"/>
    </row>
    <row r="167" spans="1:17" ht="12.75" customHeight="1">
      <c r="A167" s="223"/>
      <c r="B167" s="10" t="s">
        <v>23</v>
      </c>
      <c r="C167" s="11">
        <v>61</v>
      </c>
      <c r="D167" s="11"/>
      <c r="E167" s="11">
        <v>12</v>
      </c>
      <c r="F167" s="11">
        <v>14</v>
      </c>
      <c r="G167" s="11">
        <v>10</v>
      </c>
      <c r="H167" s="12">
        <v>2</v>
      </c>
      <c r="I167" s="12">
        <v>11</v>
      </c>
      <c r="J167" s="12"/>
      <c r="K167" s="12">
        <v>24</v>
      </c>
      <c r="L167" s="24"/>
      <c r="M167" s="24"/>
      <c r="N167" s="83">
        <f>SUM(C167*15,F167*12,G167*7.5,H167*7.5,I167*7.5,J167*7.5,K167*7.5,L167*100,M167*20)</f>
        <v>1435.5</v>
      </c>
      <c r="O167" s="26"/>
      <c r="P167" s="25"/>
      <c r="Q167" s="15"/>
    </row>
    <row r="168" spans="1:17" ht="12.75" customHeight="1">
      <c r="A168" s="223"/>
      <c r="B168" s="17" t="s">
        <v>24</v>
      </c>
      <c r="C168" s="18">
        <f>SUM(C163:C167)</f>
        <v>1426</v>
      </c>
      <c r="D168" s="18">
        <v>69</v>
      </c>
      <c r="E168" s="18">
        <f aca="true" t="shared" si="29" ref="E168:P168">SUM(E163:E167)</f>
        <v>104</v>
      </c>
      <c r="F168" s="18">
        <f t="shared" si="29"/>
        <v>136</v>
      </c>
      <c r="G168" s="18">
        <f t="shared" si="29"/>
        <v>301</v>
      </c>
      <c r="H168" s="18">
        <f t="shared" si="29"/>
        <v>14</v>
      </c>
      <c r="I168" s="18">
        <f t="shared" si="29"/>
        <v>216</v>
      </c>
      <c r="J168" s="18">
        <f t="shared" si="29"/>
        <v>1</v>
      </c>
      <c r="K168" s="18">
        <f t="shared" si="29"/>
        <v>297</v>
      </c>
      <c r="L168" s="18">
        <f t="shared" si="29"/>
        <v>0</v>
      </c>
      <c r="M168" s="18">
        <f t="shared" si="29"/>
        <v>0</v>
      </c>
      <c r="N168" s="44">
        <f t="shared" si="29"/>
        <v>29239.5</v>
      </c>
      <c r="O168" s="44">
        <f t="shared" si="29"/>
        <v>0</v>
      </c>
      <c r="P168" s="44">
        <f t="shared" si="29"/>
        <v>0</v>
      </c>
      <c r="Q168" s="20">
        <f>SUM(N163:N167)-O168+P168</f>
        <v>29239.5</v>
      </c>
    </row>
    <row r="169" spans="1:17" ht="12.75" customHeight="1">
      <c r="A169" s="224" t="s">
        <v>25</v>
      </c>
      <c r="B169" s="224">
        <v>920</v>
      </c>
      <c r="C169" s="21">
        <f aca="true" t="shared" si="30" ref="C169:Q169">SUM(C168,C162,C156,C150,C144,C138,C132)</f>
        <v>4796</v>
      </c>
      <c r="D169" s="21">
        <f t="shared" si="30"/>
        <v>1041</v>
      </c>
      <c r="E169" s="21">
        <f t="shared" si="30"/>
        <v>900</v>
      </c>
      <c r="F169" s="21">
        <f t="shared" si="30"/>
        <v>361</v>
      </c>
      <c r="G169" s="21">
        <f t="shared" si="30"/>
        <v>951</v>
      </c>
      <c r="H169" s="21">
        <f t="shared" si="30"/>
        <v>36</v>
      </c>
      <c r="I169" s="21">
        <f t="shared" si="30"/>
        <v>634</v>
      </c>
      <c r="J169" s="21">
        <f t="shared" si="30"/>
        <v>1</v>
      </c>
      <c r="K169" s="21">
        <f t="shared" si="30"/>
        <v>838</v>
      </c>
      <c r="L169" s="21">
        <f t="shared" si="30"/>
        <v>7</v>
      </c>
      <c r="M169" s="21">
        <f t="shared" si="30"/>
        <v>12</v>
      </c>
      <c r="N169" s="48">
        <f t="shared" si="30"/>
        <v>95662</v>
      </c>
      <c r="O169" s="48">
        <f t="shared" si="30"/>
        <v>38</v>
      </c>
      <c r="P169" s="48">
        <f t="shared" si="30"/>
        <v>10.5</v>
      </c>
      <c r="Q169" s="48">
        <f t="shared" si="30"/>
        <v>95634.5</v>
      </c>
    </row>
    <row r="170" spans="1:17" ht="12.75" customHeight="1">
      <c r="A170" s="223">
        <v>42975</v>
      </c>
      <c r="B170" s="10" t="s">
        <v>19</v>
      </c>
      <c r="C170" s="11">
        <v>133</v>
      </c>
      <c r="D170" s="11"/>
      <c r="E170" s="11">
        <v>10</v>
      </c>
      <c r="F170" s="11">
        <v>5</v>
      </c>
      <c r="G170" s="11">
        <v>53</v>
      </c>
      <c r="H170" s="12"/>
      <c r="I170" s="12">
        <v>10</v>
      </c>
      <c r="J170" s="12"/>
      <c r="K170" s="12">
        <v>10</v>
      </c>
      <c r="L170" s="24">
        <v>1</v>
      </c>
      <c r="M170" s="24">
        <v>1</v>
      </c>
      <c r="N170" s="83">
        <f>SUM(C170*15,F170*12,G170*7.5,H170*7.5,I170*7.5,J170*7.5,K170*7.5,L170*100,M170*20)</f>
        <v>2722.5</v>
      </c>
      <c r="O170" s="25"/>
      <c r="P170" s="25"/>
      <c r="Q170" s="15"/>
    </row>
    <row r="171" spans="1:17" ht="12.75" customHeight="1">
      <c r="A171" s="223"/>
      <c r="B171" s="10" t="s">
        <v>20</v>
      </c>
      <c r="C171" s="11"/>
      <c r="D171" s="11"/>
      <c r="E171" s="11"/>
      <c r="F171" s="11"/>
      <c r="G171" s="11"/>
      <c r="H171" s="12"/>
      <c r="I171" s="12"/>
      <c r="J171" s="12"/>
      <c r="K171" s="12"/>
      <c r="L171" s="24"/>
      <c r="M171" s="24"/>
      <c r="N171" s="83">
        <f>SUM(C171*15,F171*12,G171*7.5,H171*7.5,I171*7.5,J171*7.5,K171*7.5,L171*100,M171*20)</f>
        <v>0</v>
      </c>
      <c r="O171" s="26"/>
      <c r="P171" s="25"/>
      <c r="Q171" s="15"/>
    </row>
    <row r="172" spans="1:17" ht="12.75" customHeight="1">
      <c r="A172" s="223"/>
      <c r="B172" s="10" t="s">
        <v>21</v>
      </c>
      <c r="C172" s="11">
        <v>135</v>
      </c>
      <c r="D172" s="11"/>
      <c r="E172" s="11">
        <v>9</v>
      </c>
      <c r="F172" s="11">
        <v>7</v>
      </c>
      <c r="G172" s="11">
        <v>65</v>
      </c>
      <c r="H172" s="12"/>
      <c r="I172" s="12">
        <v>25</v>
      </c>
      <c r="J172" s="12"/>
      <c r="K172" s="12">
        <v>16</v>
      </c>
      <c r="L172" s="24"/>
      <c r="M172" s="24"/>
      <c r="N172" s="83">
        <f>SUM(C172*15,F172*12,G172*7.5,H172*7.5,I172*7.5,J172*7.5,K172*7.5,L172*100,M172*20)</f>
        <v>2904</v>
      </c>
      <c r="O172" s="26"/>
      <c r="P172" s="25"/>
      <c r="Q172" s="15"/>
    </row>
    <row r="173" spans="1:17" ht="12.75" customHeight="1">
      <c r="A173" s="223"/>
      <c r="B173" s="10" t="s">
        <v>22</v>
      </c>
      <c r="C173" s="11">
        <v>51</v>
      </c>
      <c r="D173" s="11"/>
      <c r="E173" s="11">
        <v>22</v>
      </c>
      <c r="F173" s="11"/>
      <c r="G173" s="11">
        <v>19</v>
      </c>
      <c r="H173" s="12"/>
      <c r="I173" s="12">
        <v>5</v>
      </c>
      <c r="J173" s="12"/>
      <c r="K173" s="12">
        <v>11</v>
      </c>
      <c r="L173" s="24"/>
      <c r="M173" s="24"/>
      <c r="N173" s="83">
        <f>SUM(C173*15,F173*12,G173*7.5,H173*7.5,I173*7.5,J173*7.5,K173*7.5,L173*100,M173*20)</f>
        <v>1027.5</v>
      </c>
      <c r="O173" s="26"/>
      <c r="P173" s="25"/>
      <c r="Q173" s="15"/>
    </row>
    <row r="174" spans="1:17" ht="12.75" customHeight="1">
      <c r="A174" s="223"/>
      <c r="B174" s="10" t="s">
        <v>23</v>
      </c>
      <c r="C174" s="11">
        <v>12</v>
      </c>
      <c r="D174" s="11"/>
      <c r="E174" s="11">
        <v>12</v>
      </c>
      <c r="F174" s="11">
        <v>1</v>
      </c>
      <c r="G174" s="11">
        <v>3</v>
      </c>
      <c r="H174" s="12">
        <v>1</v>
      </c>
      <c r="I174" s="12"/>
      <c r="J174" s="12"/>
      <c r="K174" s="12">
        <v>4</v>
      </c>
      <c r="L174" s="24"/>
      <c r="M174" s="24"/>
      <c r="N174" s="83">
        <f>SUM(C174*15,F174*12,G174*7.5,H174*7.5,I174*7.5,J174*7.5,K174*7.5,L174*100,M174*20)</f>
        <v>252</v>
      </c>
      <c r="O174" s="26"/>
      <c r="P174" s="25"/>
      <c r="Q174" s="15"/>
    </row>
    <row r="175" spans="1:17" ht="12.75" customHeight="1">
      <c r="A175" s="223"/>
      <c r="B175" s="17" t="s">
        <v>24</v>
      </c>
      <c r="C175" s="18">
        <f>SUM(C170:C174)</f>
        <v>331</v>
      </c>
      <c r="D175" s="18">
        <v>239</v>
      </c>
      <c r="E175" s="18">
        <f aca="true" t="shared" si="31" ref="E175:P175">SUM(E170:E174)</f>
        <v>53</v>
      </c>
      <c r="F175" s="18">
        <f t="shared" si="31"/>
        <v>13</v>
      </c>
      <c r="G175" s="18">
        <f t="shared" si="31"/>
        <v>140</v>
      </c>
      <c r="H175" s="18">
        <f t="shared" si="31"/>
        <v>1</v>
      </c>
      <c r="I175" s="18">
        <f t="shared" si="31"/>
        <v>40</v>
      </c>
      <c r="J175" s="18">
        <f t="shared" si="31"/>
        <v>0</v>
      </c>
      <c r="K175" s="18">
        <f t="shared" si="31"/>
        <v>41</v>
      </c>
      <c r="L175" s="18">
        <f t="shared" si="31"/>
        <v>1</v>
      </c>
      <c r="M175" s="18">
        <f t="shared" si="31"/>
        <v>1</v>
      </c>
      <c r="N175" s="44">
        <f t="shared" si="31"/>
        <v>6906</v>
      </c>
      <c r="O175" s="44">
        <f t="shared" si="31"/>
        <v>0</v>
      </c>
      <c r="P175" s="44">
        <f t="shared" si="31"/>
        <v>0</v>
      </c>
      <c r="Q175" s="20">
        <f>SUM(N170:N174)-O175+P175</f>
        <v>6906</v>
      </c>
    </row>
    <row r="176" spans="1:17" ht="12.75" customHeight="1">
      <c r="A176" s="223">
        <v>42976</v>
      </c>
      <c r="B176" s="10" t="s">
        <v>19</v>
      </c>
      <c r="C176" s="11">
        <v>58</v>
      </c>
      <c r="D176" s="11"/>
      <c r="E176" s="11">
        <v>2</v>
      </c>
      <c r="F176" s="11">
        <v>1</v>
      </c>
      <c r="G176" s="11">
        <v>19</v>
      </c>
      <c r="H176" s="12"/>
      <c r="I176" s="12">
        <v>7</v>
      </c>
      <c r="J176" s="12"/>
      <c r="K176" s="12">
        <v>13</v>
      </c>
      <c r="L176" s="24"/>
      <c r="M176" s="24"/>
      <c r="N176" s="83">
        <f>SUM(C176*15,F176*12,G176*7.5,H176*7.5,I176*7.5,J176*7.5,K176*7.5,L176*100,M176*20)</f>
        <v>1174.5</v>
      </c>
      <c r="O176" s="25"/>
      <c r="P176" s="25">
        <v>0.5</v>
      </c>
      <c r="Q176" s="15"/>
    </row>
    <row r="177" spans="1:17" ht="12.75" customHeight="1">
      <c r="A177" s="223"/>
      <c r="B177" s="10" t="s">
        <v>20</v>
      </c>
      <c r="C177" s="11">
        <v>148</v>
      </c>
      <c r="D177" s="11"/>
      <c r="E177" s="11">
        <v>43</v>
      </c>
      <c r="F177" s="11">
        <v>3</v>
      </c>
      <c r="G177" s="11">
        <v>12</v>
      </c>
      <c r="H177" s="12"/>
      <c r="I177" s="12">
        <v>22</v>
      </c>
      <c r="J177" s="12"/>
      <c r="K177" s="12">
        <v>16</v>
      </c>
      <c r="L177" s="24"/>
      <c r="M177" s="24">
        <v>1</v>
      </c>
      <c r="N177" s="83">
        <f>SUM(C177*15,F177*12,G177*7.5,H177*7.5,I177*7.5,J177*7.5,K177*7.5,L177*100,M177*20)</f>
        <v>2651</v>
      </c>
      <c r="O177" s="26"/>
      <c r="P177" s="25"/>
      <c r="Q177" s="15"/>
    </row>
    <row r="178" spans="1:17" ht="12.75" customHeight="1">
      <c r="A178" s="223"/>
      <c r="B178" s="10" t="s">
        <v>21</v>
      </c>
      <c r="C178" s="11">
        <v>101</v>
      </c>
      <c r="D178" s="11"/>
      <c r="E178" s="11">
        <v>6</v>
      </c>
      <c r="F178" s="11">
        <v>4</v>
      </c>
      <c r="G178" s="11">
        <v>33</v>
      </c>
      <c r="H178" s="12"/>
      <c r="I178" s="12">
        <v>10</v>
      </c>
      <c r="J178" s="12"/>
      <c r="K178" s="12">
        <v>24</v>
      </c>
      <c r="L178" s="24"/>
      <c r="M178" s="24"/>
      <c r="N178" s="83">
        <f>SUM(C178*15,F178*12,G178*7.5,H178*7.5,I178*7.5,J178*7.5,K178*7.5,L178*100,M178*20)</f>
        <v>2065.5</v>
      </c>
      <c r="O178" s="26"/>
      <c r="P178" s="25"/>
      <c r="Q178" s="15"/>
    </row>
    <row r="179" spans="1:17" ht="12.75" customHeight="1">
      <c r="A179" s="223"/>
      <c r="B179" s="10" t="s">
        <v>22</v>
      </c>
      <c r="C179" s="11">
        <v>67</v>
      </c>
      <c r="D179" s="11"/>
      <c r="E179" s="11">
        <v>9</v>
      </c>
      <c r="F179" s="11">
        <v>3</v>
      </c>
      <c r="G179" s="11">
        <v>18</v>
      </c>
      <c r="H179" s="12"/>
      <c r="I179" s="12">
        <v>2</v>
      </c>
      <c r="J179" s="12">
        <v>0</v>
      </c>
      <c r="K179" s="12">
        <v>9</v>
      </c>
      <c r="L179" s="24"/>
      <c r="M179" s="24"/>
      <c r="N179" s="83">
        <f>SUM(C179*15,F179*12,G179*7.5,H179*7.5,I179*7.5,J179*7.5,K179*7.5,L179*100,M179*20)</f>
        <v>1258.5</v>
      </c>
      <c r="O179" s="26">
        <v>30.5</v>
      </c>
      <c r="P179" s="25"/>
      <c r="Q179" s="15"/>
    </row>
    <row r="180" spans="1:17" ht="12.75" customHeight="1">
      <c r="A180" s="223"/>
      <c r="B180" s="10" t="s">
        <v>23</v>
      </c>
      <c r="C180" s="11">
        <v>8</v>
      </c>
      <c r="D180" s="11"/>
      <c r="E180" s="11">
        <v>42</v>
      </c>
      <c r="F180" s="11">
        <v>5</v>
      </c>
      <c r="G180" s="11">
        <v>1</v>
      </c>
      <c r="H180" s="12"/>
      <c r="I180" s="12">
        <v>3</v>
      </c>
      <c r="J180" s="12"/>
      <c r="K180" s="12">
        <v>2</v>
      </c>
      <c r="L180" s="24"/>
      <c r="M180" s="24"/>
      <c r="N180" s="83">
        <f>SUM(C180*15,F180*12,G180*7.5,H180*7.5,I180*7.5,J180*7.5,K180*7.5,L180*100,M180*20)</f>
        <v>225</v>
      </c>
      <c r="O180" s="26"/>
      <c r="P180" s="25"/>
      <c r="Q180" s="15"/>
    </row>
    <row r="181" spans="1:17" ht="12.75" customHeight="1">
      <c r="A181" s="223"/>
      <c r="B181" s="17" t="s">
        <v>24</v>
      </c>
      <c r="C181" s="18">
        <f>SUM(C176:C180)</f>
        <v>382</v>
      </c>
      <c r="D181" s="18">
        <v>61</v>
      </c>
      <c r="E181" s="18">
        <f aca="true" t="shared" si="32" ref="E181:P181">SUM(E176:E180)</f>
        <v>102</v>
      </c>
      <c r="F181" s="18">
        <f t="shared" si="32"/>
        <v>16</v>
      </c>
      <c r="G181" s="18">
        <f t="shared" si="32"/>
        <v>83</v>
      </c>
      <c r="H181" s="18">
        <f t="shared" si="32"/>
        <v>0</v>
      </c>
      <c r="I181" s="18">
        <f t="shared" si="32"/>
        <v>44</v>
      </c>
      <c r="J181" s="18">
        <f t="shared" si="32"/>
        <v>0</v>
      </c>
      <c r="K181" s="18">
        <f t="shared" si="32"/>
        <v>64</v>
      </c>
      <c r="L181" s="18">
        <f t="shared" si="32"/>
        <v>0</v>
      </c>
      <c r="M181" s="18">
        <f t="shared" si="32"/>
        <v>1</v>
      </c>
      <c r="N181" s="44">
        <f t="shared" si="32"/>
        <v>7374.5</v>
      </c>
      <c r="O181" s="44">
        <f t="shared" si="32"/>
        <v>30.5</v>
      </c>
      <c r="P181" s="44">
        <f t="shared" si="32"/>
        <v>0.5</v>
      </c>
      <c r="Q181" s="20">
        <f>SUM(N176:N180)-O181+P181</f>
        <v>7344.5</v>
      </c>
    </row>
    <row r="182" spans="1:17" ht="12.75" customHeight="1">
      <c r="A182" s="223">
        <v>42977</v>
      </c>
      <c r="B182" s="10" t="s">
        <v>19</v>
      </c>
      <c r="C182" s="11">
        <v>79</v>
      </c>
      <c r="D182" s="11"/>
      <c r="E182" s="11">
        <v>30</v>
      </c>
      <c r="F182" s="11">
        <v>7</v>
      </c>
      <c r="G182" s="11">
        <v>14</v>
      </c>
      <c r="H182" s="12"/>
      <c r="I182" s="12">
        <v>7</v>
      </c>
      <c r="J182" s="12"/>
      <c r="K182" s="12">
        <v>22</v>
      </c>
      <c r="L182" s="24"/>
      <c r="M182" s="24">
        <v>1</v>
      </c>
      <c r="N182" s="83">
        <f>SUM(C182*15,F182*12,G182*7.5,H182*7.5,I182*7.5,J182*7.5,K182*7.5,L182*100,M182*20)</f>
        <v>1611.5</v>
      </c>
      <c r="O182" s="25"/>
      <c r="P182" s="25"/>
      <c r="Q182" s="15"/>
    </row>
    <row r="183" spans="1:17" ht="12.75" customHeight="1">
      <c r="A183" s="223"/>
      <c r="B183" s="10" t="s">
        <v>20</v>
      </c>
      <c r="C183" s="11">
        <v>76</v>
      </c>
      <c r="D183" s="11"/>
      <c r="E183" s="11">
        <v>24</v>
      </c>
      <c r="F183" s="11">
        <v>4</v>
      </c>
      <c r="G183" s="11">
        <v>44</v>
      </c>
      <c r="H183" s="12"/>
      <c r="I183" s="12">
        <v>3</v>
      </c>
      <c r="J183" s="12"/>
      <c r="K183" s="12">
        <v>20</v>
      </c>
      <c r="L183" s="24"/>
      <c r="M183" s="24"/>
      <c r="N183" s="83">
        <f>SUM(C183*15,F183*12,G183*7.5,H183*7.5,I183*7.5,J183*7.5,K183*7.5,L183*100,M183*20)</f>
        <v>1690.5</v>
      </c>
      <c r="O183" s="26">
        <v>22.5</v>
      </c>
      <c r="P183" s="25"/>
      <c r="Q183" s="15"/>
    </row>
    <row r="184" spans="1:17" ht="12.75" customHeight="1">
      <c r="A184" s="223"/>
      <c r="B184" s="10" t="s">
        <v>21</v>
      </c>
      <c r="C184" s="11">
        <v>102</v>
      </c>
      <c r="D184" s="11"/>
      <c r="E184" s="11">
        <v>130</v>
      </c>
      <c r="F184" s="11">
        <v>0</v>
      </c>
      <c r="G184" s="11">
        <v>164</v>
      </c>
      <c r="H184" s="12">
        <v>37</v>
      </c>
      <c r="I184" s="12"/>
      <c r="J184" s="12"/>
      <c r="K184" s="12">
        <v>22</v>
      </c>
      <c r="L184" s="24"/>
      <c r="M184" s="24"/>
      <c r="N184" s="83">
        <f>SUM(C184*15,F184*12,G184*7.5,H184*7.5,I184*7.5,J184*7.5,K184*7.5,L184*100,M184*20)</f>
        <v>3202.5</v>
      </c>
      <c r="O184" s="26"/>
      <c r="P184" s="25"/>
      <c r="Q184" s="15"/>
    </row>
    <row r="185" spans="1:17" ht="12.75" customHeight="1">
      <c r="A185" s="223"/>
      <c r="B185" s="10" t="s">
        <v>22</v>
      </c>
      <c r="C185" s="11">
        <v>48</v>
      </c>
      <c r="D185" s="11"/>
      <c r="E185" s="11">
        <v>2</v>
      </c>
      <c r="F185" s="11">
        <v>1</v>
      </c>
      <c r="G185" s="11">
        <v>13</v>
      </c>
      <c r="H185" s="12">
        <v>2</v>
      </c>
      <c r="I185" s="12">
        <v>4</v>
      </c>
      <c r="J185" s="12"/>
      <c r="K185" s="12">
        <v>16</v>
      </c>
      <c r="L185" s="24"/>
      <c r="M185" s="24"/>
      <c r="N185" s="83">
        <f>SUM(C185*15,F185*12,G185*7.5,H185*7.5,I185*7.5,J185*7.5,K185*7.5,L185*100,M185*20)</f>
        <v>994.5</v>
      </c>
      <c r="O185" s="26"/>
      <c r="P185" s="25"/>
      <c r="Q185" s="15"/>
    </row>
    <row r="186" spans="1:17" ht="12.75" customHeight="1">
      <c r="A186" s="223"/>
      <c r="B186" s="10" t="s">
        <v>23</v>
      </c>
      <c r="C186" s="11">
        <v>14</v>
      </c>
      <c r="D186" s="11">
        <v>1</v>
      </c>
      <c r="E186" s="11">
        <v>12</v>
      </c>
      <c r="F186" s="11"/>
      <c r="G186" s="11">
        <v>2</v>
      </c>
      <c r="H186" s="12"/>
      <c r="I186" s="12">
        <v>1</v>
      </c>
      <c r="J186" s="12"/>
      <c r="K186" s="12">
        <v>5</v>
      </c>
      <c r="L186" s="24"/>
      <c r="M186" s="24"/>
      <c r="N186" s="83">
        <f>SUM(C186*15,F186*12,G186*7.5,H186*7.5,I186*7.5,J186*7.5,K186*7.5,L186*100,M186*20)</f>
        <v>270</v>
      </c>
      <c r="O186" s="26"/>
      <c r="P186" s="25"/>
      <c r="Q186" s="15"/>
    </row>
    <row r="187" spans="1:17" ht="12.75" customHeight="1">
      <c r="A187" s="223"/>
      <c r="B187" s="17" t="s">
        <v>24</v>
      </c>
      <c r="C187" s="18">
        <f>SUM(C182:C186)</f>
        <v>319</v>
      </c>
      <c r="D187" s="18">
        <v>238</v>
      </c>
      <c r="E187" s="18">
        <f aca="true" t="shared" si="33" ref="E187:P187">SUM(E182:E186)</f>
        <v>198</v>
      </c>
      <c r="F187" s="18">
        <f t="shared" si="33"/>
        <v>12</v>
      </c>
      <c r="G187" s="18">
        <f t="shared" si="33"/>
        <v>237</v>
      </c>
      <c r="H187" s="18">
        <f t="shared" si="33"/>
        <v>39</v>
      </c>
      <c r="I187" s="18">
        <f t="shared" si="33"/>
        <v>15</v>
      </c>
      <c r="J187" s="18">
        <f t="shared" si="33"/>
        <v>0</v>
      </c>
      <c r="K187" s="18">
        <f t="shared" si="33"/>
        <v>85</v>
      </c>
      <c r="L187" s="18">
        <f t="shared" si="33"/>
        <v>0</v>
      </c>
      <c r="M187" s="18">
        <f t="shared" si="33"/>
        <v>1</v>
      </c>
      <c r="N187" s="44">
        <f t="shared" si="33"/>
        <v>7769</v>
      </c>
      <c r="O187" s="44">
        <f t="shared" si="33"/>
        <v>22.5</v>
      </c>
      <c r="P187" s="44">
        <f t="shared" si="33"/>
        <v>0</v>
      </c>
      <c r="Q187" s="20">
        <f>SUM(N182:N186)-O187+P187</f>
        <v>7746.5</v>
      </c>
    </row>
    <row r="188" spans="1:17" ht="12.75" customHeight="1">
      <c r="A188" s="223">
        <v>42978</v>
      </c>
      <c r="B188" s="10" t="s">
        <v>19</v>
      </c>
      <c r="C188" s="11">
        <v>43</v>
      </c>
      <c r="D188" s="11"/>
      <c r="E188" s="11">
        <v>9</v>
      </c>
      <c r="F188" s="11">
        <v>11</v>
      </c>
      <c r="G188" s="11">
        <v>16</v>
      </c>
      <c r="H188" s="12"/>
      <c r="I188" s="12">
        <v>3</v>
      </c>
      <c r="J188" s="12"/>
      <c r="K188" s="12">
        <v>6</v>
      </c>
      <c r="L188" s="24"/>
      <c r="M188" s="24"/>
      <c r="N188" s="83">
        <f>SUM(C188*15,F188*12,G188*7.5,H188*7.5,I188*7.5,J188*7.5,K188*7.5,L188*100,M188*20)</f>
        <v>964.5</v>
      </c>
      <c r="O188" s="25"/>
      <c r="P188" s="25">
        <v>10</v>
      </c>
      <c r="Q188" s="15"/>
    </row>
    <row r="189" spans="1:17" ht="12.75" customHeight="1">
      <c r="A189" s="223"/>
      <c r="B189" s="10" t="s">
        <v>20</v>
      </c>
      <c r="C189" s="11">
        <v>60</v>
      </c>
      <c r="D189" s="11"/>
      <c r="E189" s="11">
        <v>37</v>
      </c>
      <c r="F189" s="11">
        <v>9</v>
      </c>
      <c r="G189" s="11">
        <v>8</v>
      </c>
      <c r="H189" s="12"/>
      <c r="I189" s="12">
        <v>2</v>
      </c>
      <c r="J189" s="12"/>
      <c r="K189" s="12">
        <v>8</v>
      </c>
      <c r="L189" s="24"/>
      <c r="M189" s="24"/>
      <c r="N189" s="83">
        <f>SUM(C189*15,F189*12,G189*7.5,H189*7.5,I189*7.5,J189*7.5,K189*7.5,L189*100,M189*20)</f>
        <v>1143</v>
      </c>
      <c r="O189" s="26"/>
      <c r="P189" s="25"/>
      <c r="Q189" s="15"/>
    </row>
    <row r="190" spans="1:17" ht="12.75" customHeight="1">
      <c r="A190" s="223"/>
      <c r="B190" s="10" t="s">
        <v>21</v>
      </c>
      <c r="C190" s="11">
        <v>52</v>
      </c>
      <c r="D190" s="11"/>
      <c r="E190" s="11">
        <v>22</v>
      </c>
      <c r="F190" s="11">
        <v>1</v>
      </c>
      <c r="G190" s="11">
        <v>40</v>
      </c>
      <c r="H190" s="12"/>
      <c r="I190" s="12">
        <v>4</v>
      </c>
      <c r="J190" s="12"/>
      <c r="K190" s="12">
        <v>7</v>
      </c>
      <c r="L190" s="24"/>
      <c r="M190" s="24"/>
      <c r="N190" s="83">
        <f>SUM(C190*15,F190*12,G190*7.5,H190*7.5,I190*7.5,J190*7.5,K190*7.5,L190*100,M190*20)</f>
        <v>1174.5</v>
      </c>
      <c r="O190" s="26"/>
      <c r="P190" s="25"/>
      <c r="Q190" s="15"/>
    </row>
    <row r="191" spans="1:17" ht="12.75" customHeight="1">
      <c r="A191" s="223"/>
      <c r="B191" s="10" t="s">
        <v>22</v>
      </c>
      <c r="C191" s="11">
        <v>50</v>
      </c>
      <c r="D191" s="11"/>
      <c r="E191" s="11"/>
      <c r="F191" s="11"/>
      <c r="G191" s="11">
        <v>8</v>
      </c>
      <c r="H191" s="12">
        <v>2</v>
      </c>
      <c r="I191" s="12"/>
      <c r="J191" s="12"/>
      <c r="K191" s="12">
        <v>5</v>
      </c>
      <c r="L191" s="24"/>
      <c r="M191" s="24"/>
      <c r="N191" s="83">
        <f>SUM(C191*15,F191*12,G191*7.5,H191*7.5,I191*7.5,J191*7.5,K191*7.5,L191*100,M191*20)</f>
        <v>862.5</v>
      </c>
      <c r="O191" s="26"/>
      <c r="P191" s="25"/>
      <c r="Q191" s="15"/>
    </row>
    <row r="192" spans="1:17" ht="12.75" customHeight="1">
      <c r="A192" s="223"/>
      <c r="B192" s="10" t="s">
        <v>23</v>
      </c>
      <c r="C192" s="11">
        <v>11</v>
      </c>
      <c r="D192" s="11"/>
      <c r="E192" s="11">
        <v>17</v>
      </c>
      <c r="F192" s="11">
        <v>1</v>
      </c>
      <c r="G192" s="11">
        <v>3</v>
      </c>
      <c r="H192" s="12"/>
      <c r="I192" s="12"/>
      <c r="J192" s="12"/>
      <c r="K192" s="12">
        <v>1</v>
      </c>
      <c r="L192" s="24"/>
      <c r="M192" s="24"/>
      <c r="N192" s="83">
        <f>SUM(C192*15,F192*12,G192*7.5,H192*7.5,I192*7.5,J192*7.5,K192*7.5,L192*100,M192*20)</f>
        <v>207</v>
      </c>
      <c r="O192" s="26"/>
      <c r="P192" s="25"/>
      <c r="Q192" s="15"/>
    </row>
    <row r="193" spans="1:17" ht="12.75" customHeight="1">
      <c r="A193" s="223"/>
      <c r="B193" s="17" t="s">
        <v>24</v>
      </c>
      <c r="C193" s="18">
        <f>SUM(C188:C192)</f>
        <v>216</v>
      </c>
      <c r="D193" s="18">
        <v>278</v>
      </c>
      <c r="E193" s="18">
        <f aca="true" t="shared" si="34" ref="E193:P193">SUM(E188:E192)</f>
        <v>85</v>
      </c>
      <c r="F193" s="18">
        <f t="shared" si="34"/>
        <v>22</v>
      </c>
      <c r="G193" s="18">
        <f t="shared" si="34"/>
        <v>75</v>
      </c>
      <c r="H193" s="18">
        <f t="shared" si="34"/>
        <v>2</v>
      </c>
      <c r="I193" s="18">
        <f t="shared" si="34"/>
        <v>9</v>
      </c>
      <c r="J193" s="18">
        <f t="shared" si="34"/>
        <v>0</v>
      </c>
      <c r="K193" s="18">
        <f t="shared" si="34"/>
        <v>27</v>
      </c>
      <c r="L193" s="18">
        <f t="shared" si="34"/>
        <v>0</v>
      </c>
      <c r="M193" s="18">
        <f t="shared" si="34"/>
        <v>0</v>
      </c>
      <c r="N193" s="44">
        <f t="shared" si="34"/>
        <v>4351.5</v>
      </c>
      <c r="O193" s="44">
        <f t="shared" si="34"/>
        <v>0</v>
      </c>
      <c r="P193" s="44">
        <f t="shared" si="34"/>
        <v>10</v>
      </c>
      <c r="Q193" s="20">
        <f>SUM(N188:N192)-O193+P193</f>
        <v>4361.5</v>
      </c>
    </row>
    <row r="194" spans="1:17" ht="12.75" customHeight="1">
      <c r="A194" s="224" t="s">
        <v>25</v>
      </c>
      <c r="B194" s="224">
        <v>920</v>
      </c>
      <c r="C194" s="21">
        <f aca="true" t="shared" si="35" ref="C194:Q194">SUM(C193,C187,C181,C175)</f>
        <v>1248</v>
      </c>
      <c r="D194" s="21">
        <f t="shared" si="35"/>
        <v>816</v>
      </c>
      <c r="E194" s="21">
        <f t="shared" si="35"/>
        <v>438</v>
      </c>
      <c r="F194" s="21">
        <f t="shared" si="35"/>
        <v>63</v>
      </c>
      <c r="G194" s="21">
        <f t="shared" si="35"/>
        <v>535</v>
      </c>
      <c r="H194" s="21">
        <f t="shared" si="35"/>
        <v>42</v>
      </c>
      <c r="I194" s="21">
        <f t="shared" si="35"/>
        <v>108</v>
      </c>
      <c r="J194" s="21">
        <f t="shared" si="35"/>
        <v>0</v>
      </c>
      <c r="K194" s="21">
        <f t="shared" si="35"/>
        <v>217</v>
      </c>
      <c r="L194" s="21">
        <f t="shared" si="35"/>
        <v>1</v>
      </c>
      <c r="M194" s="21">
        <f t="shared" si="35"/>
        <v>3</v>
      </c>
      <c r="N194" s="21">
        <f t="shared" si="35"/>
        <v>26401</v>
      </c>
      <c r="O194" s="21">
        <f t="shared" si="35"/>
        <v>53</v>
      </c>
      <c r="P194" s="21">
        <f t="shared" si="35"/>
        <v>10.5</v>
      </c>
      <c r="Q194" s="21">
        <f t="shared" si="35"/>
        <v>26358.5</v>
      </c>
    </row>
    <row r="195" spans="1:17" ht="12.75" customHeight="1">
      <c r="A195" s="236" t="s">
        <v>64</v>
      </c>
      <c r="B195" s="236"/>
      <c r="C195" s="39">
        <f aca="true" t="shared" si="36" ref="C195:Q195">SUM(C40,C83,C126,C169,C194)</f>
        <v>19523</v>
      </c>
      <c r="D195" s="39">
        <f t="shared" si="36"/>
        <v>3323</v>
      </c>
      <c r="E195" s="39">
        <f t="shared" si="36"/>
        <v>2878</v>
      </c>
      <c r="F195" s="39">
        <f t="shared" si="36"/>
        <v>516</v>
      </c>
      <c r="G195" s="39">
        <f t="shared" si="36"/>
        <v>4763</v>
      </c>
      <c r="H195" s="39">
        <f t="shared" si="36"/>
        <v>225</v>
      </c>
      <c r="I195" s="39">
        <f t="shared" si="36"/>
        <v>2763</v>
      </c>
      <c r="J195" s="39">
        <f t="shared" si="36"/>
        <v>9</v>
      </c>
      <c r="K195" s="39">
        <f t="shared" si="36"/>
        <v>2944</v>
      </c>
      <c r="L195" s="39">
        <f t="shared" si="36"/>
        <v>17</v>
      </c>
      <c r="M195" s="39">
        <f t="shared" si="36"/>
        <v>35</v>
      </c>
      <c r="N195" s="39">
        <f t="shared" si="36"/>
        <v>382017</v>
      </c>
      <c r="O195" s="39">
        <f t="shared" si="36"/>
        <v>754.5</v>
      </c>
      <c r="P195" s="39">
        <f t="shared" si="36"/>
        <v>135</v>
      </c>
      <c r="Q195" s="39">
        <f t="shared" si="36"/>
        <v>381397.5</v>
      </c>
    </row>
  </sheetData>
  <sheetProtection selectLockedCells="1" selectUnlockedCells="1"/>
  <mergeCells count="42">
    <mergeCell ref="A1:Q1"/>
    <mergeCell ref="A2:B2"/>
    <mergeCell ref="C2:E2"/>
    <mergeCell ref="G2:K2"/>
    <mergeCell ref="L2:M2"/>
    <mergeCell ref="A4:A9"/>
    <mergeCell ref="A10:A15"/>
    <mergeCell ref="A16:A21"/>
    <mergeCell ref="A22:A27"/>
    <mergeCell ref="A28:A33"/>
    <mergeCell ref="A34:A39"/>
    <mergeCell ref="A40:B40"/>
    <mergeCell ref="A41:A46"/>
    <mergeCell ref="A47:A52"/>
    <mergeCell ref="A53:A58"/>
    <mergeCell ref="A59:A64"/>
    <mergeCell ref="A65:A70"/>
    <mergeCell ref="A71:A76"/>
    <mergeCell ref="A77:A82"/>
    <mergeCell ref="A83:B83"/>
    <mergeCell ref="A84:A89"/>
    <mergeCell ref="A90:A95"/>
    <mergeCell ref="A96:A101"/>
    <mergeCell ref="A102:A107"/>
    <mergeCell ref="A108:A113"/>
    <mergeCell ref="A114:A119"/>
    <mergeCell ref="A120:A125"/>
    <mergeCell ref="A126:B126"/>
    <mergeCell ref="A127:A132"/>
    <mergeCell ref="A133:A138"/>
    <mergeCell ref="A139:A144"/>
    <mergeCell ref="A145:A150"/>
    <mergeCell ref="A151:A156"/>
    <mergeCell ref="A157:A162"/>
    <mergeCell ref="A163:A168"/>
    <mergeCell ref="A169:B169"/>
    <mergeCell ref="A170:A175"/>
    <mergeCell ref="A176:A181"/>
    <mergeCell ref="A182:A187"/>
    <mergeCell ref="A188:A193"/>
    <mergeCell ref="A194:B194"/>
    <mergeCell ref="A195:B1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19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activeCellId="1" sqref="A35:IV40 A4:A9"/>
    </sheetView>
  </sheetViews>
  <sheetFormatPr defaultColWidth="8.57421875" defaultRowHeight="12.75" customHeight="1"/>
  <cols>
    <col min="1" max="1" width="10.00390625" style="1" customWidth="1"/>
    <col min="2" max="2" width="19.421875" style="1" customWidth="1"/>
    <col min="3" max="3" width="9.421875" style="1" customWidth="1"/>
    <col min="4" max="4" width="9.57421875" style="1" customWidth="1"/>
    <col min="5" max="5" width="9.421875" style="1" customWidth="1"/>
    <col min="6" max="6" width="11.421875" style="1" customWidth="1"/>
    <col min="7" max="7" width="7.7109375" style="1" customWidth="1"/>
    <col min="8" max="8" width="11.8515625" style="2" customWidth="1"/>
    <col min="9" max="9" width="13.421875" style="1" customWidth="1"/>
    <col min="10" max="10" width="10.421875" style="1" customWidth="1"/>
    <col min="11" max="11" width="10.7109375" style="1" customWidth="1"/>
    <col min="12" max="12" width="11.421875" style="0" customWidth="1"/>
    <col min="13" max="13" width="10.00390625" style="0" customWidth="1"/>
    <col min="14" max="14" width="14.421875" style="0" customWidth="1"/>
    <col min="15" max="15" width="13.00390625" style="0" customWidth="1"/>
    <col min="16" max="16" width="17.421875" style="0" customWidth="1"/>
    <col min="17" max="17" width="20.57421875" style="0" customWidth="1"/>
    <col min="18" max="18" width="12.7109375" style="0" customWidth="1"/>
  </cols>
  <sheetData>
    <row r="1" spans="1:17" ht="12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24" customHeight="1">
      <c r="A2" s="228" t="s">
        <v>65</v>
      </c>
      <c r="B2" s="228"/>
      <c r="C2" s="229" t="s">
        <v>2</v>
      </c>
      <c r="D2" s="229"/>
      <c r="E2" s="229"/>
      <c r="F2" s="4" t="s">
        <v>54</v>
      </c>
      <c r="G2" s="227" t="s">
        <v>3</v>
      </c>
      <c r="H2" s="227"/>
      <c r="I2" s="227"/>
      <c r="J2" s="227"/>
      <c r="K2" s="227"/>
      <c r="L2" s="227" t="s">
        <v>29</v>
      </c>
      <c r="M2" s="227"/>
      <c r="N2" s="42" t="s">
        <v>4</v>
      </c>
      <c r="O2" s="6" t="s">
        <v>5</v>
      </c>
      <c r="P2" s="6" t="s">
        <v>6</v>
      </c>
      <c r="Q2" s="7" t="s">
        <v>7</v>
      </c>
    </row>
    <row r="3" spans="1:246" s="9" customFormat="1" ht="12.75" customHeight="1">
      <c r="A3" s="7" t="s">
        <v>8</v>
      </c>
      <c r="B3" s="7" t="s">
        <v>9</v>
      </c>
      <c r="C3" s="7" t="s">
        <v>10</v>
      </c>
      <c r="D3" s="7" t="s">
        <v>11</v>
      </c>
      <c r="E3" s="4" t="s">
        <v>12</v>
      </c>
      <c r="F3" s="96" t="s">
        <v>55</v>
      </c>
      <c r="G3" s="4" t="s">
        <v>13</v>
      </c>
      <c r="H3" s="4" t="s">
        <v>14</v>
      </c>
      <c r="I3" s="4" t="s">
        <v>15</v>
      </c>
      <c r="J3" s="4" t="s">
        <v>30</v>
      </c>
      <c r="K3" s="4" t="s">
        <v>17</v>
      </c>
      <c r="L3" s="4" t="s">
        <v>31</v>
      </c>
      <c r="M3" s="4" t="s">
        <v>32</v>
      </c>
      <c r="N3" s="4" t="s">
        <v>18</v>
      </c>
      <c r="O3" s="4"/>
      <c r="P3" s="4"/>
      <c r="Q3" s="4" t="s">
        <v>18</v>
      </c>
      <c r="IC3"/>
      <c r="ID3"/>
      <c r="IE3"/>
      <c r="IF3"/>
      <c r="IG3"/>
      <c r="IH3"/>
      <c r="II3"/>
      <c r="IJ3"/>
      <c r="IK3"/>
      <c r="IL3"/>
    </row>
    <row r="4" spans="1:17" ht="12.75" customHeight="1">
      <c r="A4" s="223">
        <v>42979</v>
      </c>
      <c r="B4" s="10" t="s">
        <v>19</v>
      </c>
      <c r="C4" s="11">
        <v>57</v>
      </c>
      <c r="D4" s="11"/>
      <c r="E4" s="11">
        <v>17</v>
      </c>
      <c r="F4" s="11"/>
      <c r="G4" s="12">
        <v>7</v>
      </c>
      <c r="H4" s="12">
        <v>1</v>
      </c>
      <c r="I4" s="12">
        <v>6</v>
      </c>
      <c r="J4" s="24">
        <v>0</v>
      </c>
      <c r="K4" s="24">
        <v>24</v>
      </c>
      <c r="L4" s="103"/>
      <c r="M4" s="103"/>
      <c r="N4" s="83">
        <f>SUM(C4*15,F4*12,G4*7.5,H4*7.5,I4*7.5,J4*7.5,K4*7.5,L4*100,M4*20)</f>
        <v>1140</v>
      </c>
      <c r="O4" s="25"/>
      <c r="P4" s="25"/>
      <c r="Q4" s="25"/>
    </row>
    <row r="5" spans="1:17" ht="12.75" customHeight="1">
      <c r="A5" s="223"/>
      <c r="B5" s="10" t="s">
        <v>20</v>
      </c>
      <c r="C5" s="11">
        <v>264</v>
      </c>
      <c r="D5" s="11"/>
      <c r="E5" s="11">
        <v>29</v>
      </c>
      <c r="F5" s="11">
        <v>4</v>
      </c>
      <c r="G5" s="12">
        <v>25</v>
      </c>
      <c r="H5" s="12"/>
      <c r="I5" s="12">
        <v>8</v>
      </c>
      <c r="J5" s="24"/>
      <c r="K5" s="24">
        <v>88</v>
      </c>
      <c r="L5" s="104"/>
      <c r="M5" s="104"/>
      <c r="N5" s="83">
        <f>SUM(C5*15,F5*12,G5*7.5,H5*7.5,I5*7.5,J5*7.5,K5*7.5,L5*100,M5*20)</f>
        <v>4915.5</v>
      </c>
      <c r="O5" s="25"/>
      <c r="P5" s="25"/>
      <c r="Q5" s="25"/>
    </row>
    <row r="6" spans="1:17" ht="12.75" customHeight="1">
      <c r="A6" s="223"/>
      <c r="B6" s="10" t="s">
        <v>21</v>
      </c>
      <c r="C6" s="11">
        <v>252</v>
      </c>
      <c r="D6" s="11"/>
      <c r="E6" s="11">
        <v>109</v>
      </c>
      <c r="F6" s="11">
        <v>6</v>
      </c>
      <c r="G6" s="12">
        <v>123</v>
      </c>
      <c r="H6" s="12">
        <v>3</v>
      </c>
      <c r="I6" s="12">
        <v>18</v>
      </c>
      <c r="J6" s="24"/>
      <c r="K6" s="24">
        <v>92</v>
      </c>
      <c r="L6" s="104"/>
      <c r="M6" s="104"/>
      <c r="N6" s="83">
        <f>SUM(C6*15,F6*12,G6*7.5,H6*7.5,I6*7.5,J6*7.5,K6*7.5,L6*100,M6*20)</f>
        <v>5622</v>
      </c>
      <c r="O6" s="105">
        <v>9.5</v>
      </c>
      <c r="P6" s="25"/>
      <c r="Q6" s="25"/>
    </row>
    <row r="7" spans="1:17" ht="12.75" customHeight="1">
      <c r="A7" s="223"/>
      <c r="B7" s="10" t="s">
        <v>22</v>
      </c>
      <c r="C7" s="11">
        <v>123</v>
      </c>
      <c r="D7" s="11"/>
      <c r="E7" s="11">
        <v>9</v>
      </c>
      <c r="F7" s="11">
        <v>3</v>
      </c>
      <c r="G7" s="12">
        <v>22</v>
      </c>
      <c r="H7" s="12"/>
      <c r="I7" s="106">
        <v>8</v>
      </c>
      <c r="J7" s="24"/>
      <c r="K7" s="24">
        <v>24</v>
      </c>
      <c r="L7" s="104"/>
      <c r="M7" s="104"/>
      <c r="N7" s="83">
        <f>SUM(C7*15,F7*12,G7*7.5,H7*7.5,I7*7.5,J7*7.5,K7*7.5,L7*100,M7*20)</f>
        <v>2286</v>
      </c>
      <c r="O7" s="25"/>
      <c r="P7" s="25"/>
      <c r="Q7" s="25"/>
    </row>
    <row r="8" spans="1:17" ht="12.75" customHeight="1">
      <c r="A8" s="223"/>
      <c r="B8" s="10" t="s">
        <v>23</v>
      </c>
      <c r="C8" s="11">
        <v>77</v>
      </c>
      <c r="D8" s="11"/>
      <c r="E8" s="11">
        <v>11</v>
      </c>
      <c r="F8" s="11">
        <v>3</v>
      </c>
      <c r="G8" s="12">
        <v>5</v>
      </c>
      <c r="H8" s="12"/>
      <c r="I8" s="12">
        <v>4</v>
      </c>
      <c r="J8" s="24"/>
      <c r="K8" s="24">
        <v>14</v>
      </c>
      <c r="L8" s="104"/>
      <c r="M8" s="104"/>
      <c r="N8" s="83">
        <f>SUM(C8*15,F8*12,G8*7.5,H8*7.5,I8*7.5,J8*7.5,K8*7.5,L8*100,M8*20)</f>
        <v>1363.5</v>
      </c>
      <c r="O8" s="25">
        <v>105</v>
      </c>
      <c r="P8" s="25"/>
      <c r="Q8" s="25"/>
    </row>
    <row r="9" spans="1:17" ht="12.75" customHeight="1">
      <c r="A9" s="223"/>
      <c r="B9" s="17" t="s">
        <v>24</v>
      </c>
      <c r="C9" s="18">
        <f>SUM(C4:C8)</f>
        <v>773</v>
      </c>
      <c r="D9" s="18"/>
      <c r="E9" s="18">
        <f aca="true" t="shared" si="0" ref="E9:P9">SUM(E4:E8)</f>
        <v>175</v>
      </c>
      <c r="F9" s="18">
        <f t="shared" si="0"/>
        <v>16</v>
      </c>
      <c r="G9" s="18">
        <f t="shared" si="0"/>
        <v>182</v>
      </c>
      <c r="H9" s="18">
        <f t="shared" si="0"/>
        <v>4</v>
      </c>
      <c r="I9" s="18">
        <f t="shared" si="0"/>
        <v>44</v>
      </c>
      <c r="J9" s="86">
        <f t="shared" si="0"/>
        <v>0</v>
      </c>
      <c r="K9" s="86">
        <f t="shared" si="0"/>
        <v>242</v>
      </c>
      <c r="L9" s="18">
        <f t="shared" si="0"/>
        <v>0</v>
      </c>
      <c r="M9" s="18">
        <f t="shared" si="0"/>
        <v>0</v>
      </c>
      <c r="N9" s="44">
        <f t="shared" si="0"/>
        <v>15327</v>
      </c>
      <c r="O9" s="44">
        <f t="shared" si="0"/>
        <v>114.5</v>
      </c>
      <c r="P9" s="44">
        <f t="shared" si="0"/>
        <v>0</v>
      </c>
      <c r="Q9" s="107">
        <f>SUM(N4:N8)-O9+P9</f>
        <v>15212.5</v>
      </c>
    </row>
    <row r="10" spans="1:17" ht="12.75" customHeight="1">
      <c r="A10" s="223">
        <v>42249</v>
      </c>
      <c r="B10" s="10" t="s">
        <v>19</v>
      </c>
      <c r="C10" s="11">
        <v>314</v>
      </c>
      <c r="D10" s="11"/>
      <c r="E10" s="11">
        <v>28</v>
      </c>
      <c r="F10" s="11">
        <v>151</v>
      </c>
      <c r="G10" s="12">
        <v>109</v>
      </c>
      <c r="H10" s="12">
        <v>9</v>
      </c>
      <c r="I10" s="12">
        <v>77</v>
      </c>
      <c r="J10" s="24">
        <v>1</v>
      </c>
      <c r="K10" s="24">
        <v>124</v>
      </c>
      <c r="L10" s="103"/>
      <c r="M10" s="103">
        <v>3</v>
      </c>
      <c r="N10" s="83">
        <f>SUM(C10*15,F10*12,G10*7.5,H10*7.5,I10*7.5,J10*7.5,K10*7.5,L10*100,M10*20)</f>
        <v>8982</v>
      </c>
      <c r="O10" s="25"/>
      <c r="P10" s="25"/>
      <c r="Q10" s="25"/>
    </row>
    <row r="11" spans="1:17" ht="12.75" customHeight="1">
      <c r="A11" s="223"/>
      <c r="B11" s="10" t="s">
        <v>20</v>
      </c>
      <c r="C11" s="11">
        <v>440</v>
      </c>
      <c r="D11" s="11"/>
      <c r="E11" s="11">
        <v>85</v>
      </c>
      <c r="F11" s="11">
        <v>125</v>
      </c>
      <c r="G11" s="12">
        <v>135</v>
      </c>
      <c r="H11" s="12">
        <v>3</v>
      </c>
      <c r="I11" s="12">
        <v>75</v>
      </c>
      <c r="J11" s="24"/>
      <c r="K11" s="24">
        <v>186</v>
      </c>
      <c r="L11" s="104">
        <v>2</v>
      </c>
      <c r="M11" s="104">
        <v>2</v>
      </c>
      <c r="N11" s="83">
        <f>SUM(C11*15,F11*12,G11*7.5,H11*7.5,I11*7.5,J11*7.5,K11*7.5,L11*100,M11*20)</f>
        <v>11332.5</v>
      </c>
      <c r="O11" s="25">
        <v>3.5</v>
      </c>
      <c r="P11" s="25"/>
      <c r="Q11" s="25"/>
    </row>
    <row r="12" spans="1:17" ht="12.75" customHeight="1">
      <c r="A12" s="223"/>
      <c r="B12" s="10" t="s">
        <v>21</v>
      </c>
      <c r="C12" s="11">
        <v>181</v>
      </c>
      <c r="D12" s="11"/>
      <c r="E12" s="11">
        <v>27</v>
      </c>
      <c r="F12" s="11">
        <v>66</v>
      </c>
      <c r="G12" s="12">
        <v>32</v>
      </c>
      <c r="H12" s="12">
        <v>13</v>
      </c>
      <c r="I12" s="12">
        <v>38</v>
      </c>
      <c r="J12" s="24"/>
      <c r="K12" s="24">
        <v>367</v>
      </c>
      <c r="L12" s="104"/>
      <c r="M12" s="104"/>
      <c r="N12" s="83">
        <f>SUM(C12*15,F12*12,G12*7.5,H12*7.5,I12*7.5,J12*7.5,K12*7.5,L12*100,M12*20)</f>
        <v>6882</v>
      </c>
      <c r="O12" s="25"/>
      <c r="P12" s="25"/>
      <c r="Q12" s="25"/>
    </row>
    <row r="13" spans="1:17" ht="12.75" customHeight="1">
      <c r="A13" s="223"/>
      <c r="B13" s="10" t="s">
        <v>22</v>
      </c>
      <c r="C13" s="11">
        <v>171</v>
      </c>
      <c r="D13" s="11"/>
      <c r="E13" s="11">
        <v>13</v>
      </c>
      <c r="F13" s="11">
        <v>62</v>
      </c>
      <c r="G13" s="12">
        <v>48</v>
      </c>
      <c r="H13" s="12">
        <v>2</v>
      </c>
      <c r="I13" s="12">
        <v>28</v>
      </c>
      <c r="J13" s="24"/>
      <c r="K13" s="24">
        <v>89</v>
      </c>
      <c r="L13" s="104"/>
      <c r="M13" s="104"/>
      <c r="N13" s="83">
        <f>SUM(C13*15,F13*12,G13*7.5,H13*7.5,I13*7.5,J13*7.5,K13*7.5,L13*100,M13*20)</f>
        <v>4561.5</v>
      </c>
      <c r="O13" s="25"/>
      <c r="P13" s="25"/>
      <c r="Q13" s="25"/>
    </row>
    <row r="14" spans="1:17" ht="12.75" customHeight="1">
      <c r="A14" s="223"/>
      <c r="B14" s="10" t="s">
        <v>23</v>
      </c>
      <c r="C14" s="11">
        <v>62</v>
      </c>
      <c r="D14" s="11"/>
      <c r="E14" s="11">
        <v>17</v>
      </c>
      <c r="F14" s="11">
        <v>31</v>
      </c>
      <c r="G14" s="12">
        <v>11</v>
      </c>
      <c r="H14" s="12">
        <v>1</v>
      </c>
      <c r="I14" s="12">
        <v>18</v>
      </c>
      <c r="J14" s="24"/>
      <c r="K14" s="24">
        <v>55</v>
      </c>
      <c r="L14" s="104"/>
      <c r="M14" s="104"/>
      <c r="N14" s="83">
        <f>SUM(C14*15,F14*12,G14*7.5,H14*7.5,I14*7.5,J14*7.5,K14*7.5,L14*100,M14*20)</f>
        <v>1939.5</v>
      </c>
      <c r="O14" s="25">
        <v>39</v>
      </c>
      <c r="P14" s="25"/>
      <c r="Q14" s="25"/>
    </row>
    <row r="15" spans="1:17" ht="12.75" customHeight="1">
      <c r="A15" s="223"/>
      <c r="B15" s="17" t="s">
        <v>24</v>
      </c>
      <c r="C15" s="18">
        <f>SUM(C10:C14)</f>
        <v>1168</v>
      </c>
      <c r="D15" s="18"/>
      <c r="E15" s="18">
        <f aca="true" t="shared" si="1" ref="E15:P15">SUM(E10:E14)</f>
        <v>170</v>
      </c>
      <c r="F15" s="18">
        <f t="shared" si="1"/>
        <v>435</v>
      </c>
      <c r="G15" s="18">
        <f t="shared" si="1"/>
        <v>335</v>
      </c>
      <c r="H15" s="18">
        <f t="shared" si="1"/>
        <v>28</v>
      </c>
      <c r="I15" s="18">
        <f t="shared" si="1"/>
        <v>236</v>
      </c>
      <c r="J15" s="86">
        <f t="shared" si="1"/>
        <v>1</v>
      </c>
      <c r="K15" s="86">
        <f t="shared" si="1"/>
        <v>821</v>
      </c>
      <c r="L15" s="18">
        <f t="shared" si="1"/>
        <v>2</v>
      </c>
      <c r="M15" s="18">
        <f t="shared" si="1"/>
        <v>5</v>
      </c>
      <c r="N15" s="44">
        <f t="shared" si="1"/>
        <v>33697.5</v>
      </c>
      <c r="O15" s="44">
        <f t="shared" si="1"/>
        <v>42.5</v>
      </c>
      <c r="P15" s="44">
        <f t="shared" si="1"/>
        <v>0</v>
      </c>
      <c r="Q15" s="107">
        <f>SUM(N10:N14)-O15+P15</f>
        <v>33655</v>
      </c>
    </row>
    <row r="16" spans="1:17" ht="12.75" customHeight="1">
      <c r="A16" s="223">
        <v>42250</v>
      </c>
      <c r="B16" s="10" t="s">
        <v>19</v>
      </c>
      <c r="C16" s="11">
        <v>556</v>
      </c>
      <c r="D16" s="11"/>
      <c r="E16" s="11">
        <v>27</v>
      </c>
      <c r="F16" s="11">
        <v>139</v>
      </c>
      <c r="G16" s="12">
        <v>140</v>
      </c>
      <c r="H16" s="12">
        <v>6</v>
      </c>
      <c r="I16" s="12">
        <v>107</v>
      </c>
      <c r="J16" s="24"/>
      <c r="K16" s="24">
        <v>235</v>
      </c>
      <c r="L16" s="103"/>
      <c r="M16" s="103"/>
      <c r="N16" s="83">
        <f>SUM(C16*15,F16*12,G16*7.5,H16*7.5,I16*7.5,J16*7.5,K16*7.5,L16*100,M16*20)</f>
        <v>13668</v>
      </c>
      <c r="O16" s="25"/>
      <c r="P16" s="25">
        <v>12</v>
      </c>
      <c r="Q16" s="25"/>
    </row>
    <row r="17" spans="1:17" ht="12.75" customHeight="1">
      <c r="A17" s="223"/>
      <c r="B17" s="10" t="s">
        <v>20</v>
      </c>
      <c r="C17" s="11">
        <v>574</v>
      </c>
      <c r="D17" s="11"/>
      <c r="E17" s="11">
        <v>12</v>
      </c>
      <c r="F17" s="11">
        <v>125</v>
      </c>
      <c r="G17" s="12">
        <v>115</v>
      </c>
      <c r="H17" s="12">
        <v>24</v>
      </c>
      <c r="I17" s="12">
        <v>95</v>
      </c>
      <c r="J17" s="24"/>
      <c r="K17" s="24">
        <v>239</v>
      </c>
      <c r="L17" s="104"/>
      <c r="M17" s="104"/>
      <c r="N17" s="83">
        <f>SUM(C17*15,F17*12,G17*7.5,H17*7.5,I17*7.5,J17*7.5,K17*7.5,L17*100,M17*20)</f>
        <v>13657.5</v>
      </c>
      <c r="O17" s="25"/>
      <c r="P17" s="25"/>
      <c r="Q17" s="25"/>
    </row>
    <row r="18" spans="1:17" ht="12.75" customHeight="1">
      <c r="A18" s="223"/>
      <c r="B18" s="10" t="s">
        <v>21</v>
      </c>
      <c r="C18" s="97">
        <v>393</v>
      </c>
      <c r="D18" s="97">
        <v>0</v>
      </c>
      <c r="E18" s="97">
        <v>6</v>
      </c>
      <c r="F18" s="97">
        <v>449</v>
      </c>
      <c r="G18" s="99">
        <v>70</v>
      </c>
      <c r="H18" s="99">
        <v>36</v>
      </c>
      <c r="I18" s="99">
        <v>149</v>
      </c>
      <c r="J18" s="108"/>
      <c r="K18" s="108">
        <v>737</v>
      </c>
      <c r="L18" s="109"/>
      <c r="M18" s="109"/>
      <c r="N18" s="83">
        <f>SUM(C18*15,F18*12,G18*7.5,H18*7.5,I18*7.5,J18*7.5,K18*7.5,L18*100,M18*20)</f>
        <v>18723</v>
      </c>
      <c r="O18" s="25"/>
      <c r="P18" s="25">
        <v>5</v>
      </c>
      <c r="Q18" s="25"/>
    </row>
    <row r="19" spans="1:17" ht="12.75" customHeight="1">
      <c r="A19" s="223"/>
      <c r="B19" s="10" t="s">
        <v>22</v>
      </c>
      <c r="C19" s="97">
        <v>241</v>
      </c>
      <c r="D19" s="97"/>
      <c r="E19" s="97">
        <v>15</v>
      </c>
      <c r="F19" s="97">
        <v>113</v>
      </c>
      <c r="G19" s="99">
        <v>63</v>
      </c>
      <c r="H19" s="99">
        <v>6</v>
      </c>
      <c r="I19" s="99">
        <v>67</v>
      </c>
      <c r="J19" s="108"/>
      <c r="K19" s="108">
        <v>167</v>
      </c>
      <c r="L19" s="109"/>
      <c r="M19" s="109"/>
      <c r="N19" s="83">
        <f>SUM(C19*15,F19*12,G19*7.5,H19*7.5,I19*7.5,J19*7.5,K19*7.5,L19*100,M19*20)</f>
        <v>7243.5</v>
      </c>
      <c r="O19" s="25"/>
      <c r="P19" s="25"/>
      <c r="Q19" s="25"/>
    </row>
    <row r="20" spans="1:17" ht="12.75" customHeight="1">
      <c r="A20" s="223"/>
      <c r="B20" s="10" t="s">
        <v>23</v>
      </c>
      <c r="C20" s="97">
        <v>109</v>
      </c>
      <c r="D20" s="97"/>
      <c r="E20" s="97"/>
      <c r="F20" s="97">
        <v>55</v>
      </c>
      <c r="G20" s="99">
        <v>18</v>
      </c>
      <c r="H20" s="99"/>
      <c r="I20" s="99">
        <v>17</v>
      </c>
      <c r="J20" s="108"/>
      <c r="K20" s="108">
        <v>96</v>
      </c>
      <c r="L20" s="109"/>
      <c r="M20" s="109"/>
      <c r="N20" s="83">
        <f>SUM(C20*15,F20*12,G20*7.5,H20*7.5,I20*7.5,J20*7.5,K20*7.5,L20*100,M20*20)</f>
        <v>3277.5</v>
      </c>
      <c r="O20" s="25">
        <v>180.5</v>
      </c>
      <c r="P20" s="25"/>
      <c r="Q20" s="25"/>
    </row>
    <row r="21" spans="1:18" ht="12.75" customHeight="1">
      <c r="A21" s="223"/>
      <c r="B21" s="17" t="s">
        <v>24</v>
      </c>
      <c r="C21" s="18">
        <f>SUM(C16:C20)</f>
        <v>1873</v>
      </c>
      <c r="D21" s="18"/>
      <c r="E21" s="18">
        <f aca="true" t="shared" si="2" ref="E21:P21">SUM(E16:E20)</f>
        <v>60</v>
      </c>
      <c r="F21" s="18">
        <f t="shared" si="2"/>
        <v>881</v>
      </c>
      <c r="G21" s="18">
        <f t="shared" si="2"/>
        <v>406</v>
      </c>
      <c r="H21" s="18">
        <f t="shared" si="2"/>
        <v>72</v>
      </c>
      <c r="I21" s="18">
        <f t="shared" si="2"/>
        <v>435</v>
      </c>
      <c r="J21" s="86">
        <f t="shared" si="2"/>
        <v>0</v>
      </c>
      <c r="K21" s="86">
        <f t="shared" si="2"/>
        <v>1474</v>
      </c>
      <c r="L21" s="18">
        <f t="shared" si="2"/>
        <v>0</v>
      </c>
      <c r="M21" s="18">
        <f t="shared" si="2"/>
        <v>0</v>
      </c>
      <c r="N21" s="44">
        <f t="shared" si="2"/>
        <v>56569.5</v>
      </c>
      <c r="O21" s="44">
        <f t="shared" si="2"/>
        <v>180.5</v>
      </c>
      <c r="P21" s="44">
        <f t="shared" si="2"/>
        <v>17</v>
      </c>
      <c r="Q21" s="107">
        <f>SUM(N16:N20)-O21+P21</f>
        <v>56406</v>
      </c>
      <c r="R21" s="69"/>
    </row>
    <row r="22" spans="1:18" ht="12.75" customHeight="1">
      <c r="A22" s="224" t="s">
        <v>25</v>
      </c>
      <c r="B22" s="224">
        <v>920</v>
      </c>
      <c r="C22" s="21">
        <f aca="true" t="shared" si="3" ref="C22:Q22">SUM(C21,C15,C9)</f>
        <v>3814</v>
      </c>
      <c r="D22" s="21">
        <f t="shared" si="3"/>
        <v>0</v>
      </c>
      <c r="E22" s="21">
        <f t="shared" si="3"/>
        <v>405</v>
      </c>
      <c r="F22" s="21">
        <f t="shared" si="3"/>
        <v>1332</v>
      </c>
      <c r="G22" s="21">
        <f t="shared" si="3"/>
        <v>923</v>
      </c>
      <c r="H22" s="21">
        <f t="shared" si="3"/>
        <v>104</v>
      </c>
      <c r="I22" s="21">
        <f t="shared" si="3"/>
        <v>715</v>
      </c>
      <c r="J22" s="101">
        <f t="shared" si="3"/>
        <v>1</v>
      </c>
      <c r="K22" s="101">
        <f t="shared" si="3"/>
        <v>2537</v>
      </c>
      <c r="L22" s="101">
        <f t="shared" si="3"/>
        <v>2</v>
      </c>
      <c r="M22" s="101">
        <f t="shared" si="3"/>
        <v>5</v>
      </c>
      <c r="N22" s="48">
        <f t="shared" si="3"/>
        <v>105594</v>
      </c>
      <c r="O22" s="48">
        <f t="shared" si="3"/>
        <v>337.5</v>
      </c>
      <c r="P22" s="48">
        <f t="shared" si="3"/>
        <v>17</v>
      </c>
      <c r="Q22" s="48">
        <f t="shared" si="3"/>
        <v>105273.5</v>
      </c>
      <c r="R22" s="69"/>
    </row>
    <row r="23" spans="1:18" ht="12.75" customHeight="1">
      <c r="A23" s="223">
        <v>42251</v>
      </c>
      <c r="B23" s="10" t="s">
        <v>19</v>
      </c>
      <c r="C23" s="11"/>
      <c r="D23" s="11"/>
      <c r="E23" s="11"/>
      <c r="F23" s="11"/>
      <c r="G23" s="12"/>
      <c r="H23" s="12"/>
      <c r="I23" s="12"/>
      <c r="J23" s="24"/>
      <c r="K23" s="24"/>
      <c r="L23" s="103"/>
      <c r="M23" s="103"/>
      <c r="N23" s="83">
        <f>SUM(C23*15,F23*12,G23*7.5,H23*7.5,I23*7.5,J23*7.5,K23*7.5,L23*100,M23*20)</f>
        <v>0</v>
      </c>
      <c r="O23" s="110"/>
      <c r="P23" s="110"/>
      <c r="Q23" s="110"/>
      <c r="R23" s="69"/>
    </row>
    <row r="24" spans="1:18" ht="12.75" customHeight="1">
      <c r="A24" s="223"/>
      <c r="B24" s="10" t="s">
        <v>20</v>
      </c>
      <c r="C24" s="11">
        <v>88</v>
      </c>
      <c r="D24" s="11"/>
      <c r="E24" s="11">
        <v>3</v>
      </c>
      <c r="F24" s="11">
        <v>4</v>
      </c>
      <c r="G24" s="12">
        <v>37</v>
      </c>
      <c r="H24" s="12">
        <v>1</v>
      </c>
      <c r="I24" s="12">
        <v>11</v>
      </c>
      <c r="J24" s="24"/>
      <c r="K24" s="24">
        <v>9</v>
      </c>
      <c r="L24" s="24">
        <v>1</v>
      </c>
      <c r="M24" s="104">
        <v>2</v>
      </c>
      <c r="N24" s="83">
        <f>SUM(C24*15,F24*12,G24*7.5,H24*7.5,I24*7.5,J24*7.5,K24*7.5,L24*100,M24*20)</f>
        <v>1943</v>
      </c>
      <c r="O24" s="111"/>
      <c r="P24" s="111"/>
      <c r="Q24" s="111"/>
      <c r="R24" s="69"/>
    </row>
    <row r="25" spans="1:18" ht="12.75" customHeight="1">
      <c r="A25" s="223"/>
      <c r="B25" s="10" t="s">
        <v>21</v>
      </c>
      <c r="C25" s="11">
        <v>142</v>
      </c>
      <c r="D25" s="11"/>
      <c r="E25" s="11">
        <v>87</v>
      </c>
      <c r="F25" s="11">
        <v>2</v>
      </c>
      <c r="G25" s="12">
        <v>40</v>
      </c>
      <c r="H25" s="12"/>
      <c r="I25" s="12">
        <v>6</v>
      </c>
      <c r="J25" s="24"/>
      <c r="K25" s="24">
        <v>24</v>
      </c>
      <c r="L25" s="104"/>
      <c r="M25" s="104"/>
      <c r="N25" s="83">
        <f>SUM(C25*15,F25*12,G25*7.5,H25*7.5,I25*7.5,J25*7.5,K25*7.5,L25*100,M25*20)</f>
        <v>2679</v>
      </c>
      <c r="O25" s="112"/>
      <c r="P25" s="112"/>
      <c r="Q25" s="112"/>
      <c r="R25" s="69"/>
    </row>
    <row r="26" spans="1:18" ht="12.75" customHeight="1">
      <c r="A26" s="223"/>
      <c r="B26" s="10" t="s">
        <v>22</v>
      </c>
      <c r="C26" s="11">
        <v>55</v>
      </c>
      <c r="D26" s="11"/>
      <c r="E26" s="11"/>
      <c r="F26" s="11">
        <v>6</v>
      </c>
      <c r="G26" s="12">
        <v>32</v>
      </c>
      <c r="H26" s="12"/>
      <c r="I26" s="12">
        <v>4</v>
      </c>
      <c r="J26" s="24"/>
      <c r="K26" s="24">
        <v>12</v>
      </c>
      <c r="L26" s="104"/>
      <c r="M26" s="104"/>
      <c r="N26" s="83">
        <f>SUM(C26*15,F26*12,G26*7.5,H26*7.5,I26*7.5,J26*7.5,K26*7.5,L26*100,M26*20)</f>
        <v>1257</v>
      </c>
      <c r="O26" s="113"/>
      <c r="P26" s="111"/>
      <c r="Q26" s="111"/>
      <c r="R26" s="69"/>
    </row>
    <row r="27" spans="1:18" ht="12.75" customHeight="1">
      <c r="A27" s="223"/>
      <c r="B27" s="10" t="s">
        <v>23</v>
      </c>
      <c r="C27" s="11">
        <v>20</v>
      </c>
      <c r="D27" s="11"/>
      <c r="E27" s="11">
        <v>4</v>
      </c>
      <c r="F27" s="11">
        <v>12</v>
      </c>
      <c r="G27" s="12">
        <v>2</v>
      </c>
      <c r="H27" s="12"/>
      <c r="I27" s="12">
        <v>2</v>
      </c>
      <c r="J27" s="24"/>
      <c r="K27" s="24">
        <v>1</v>
      </c>
      <c r="L27" s="104"/>
      <c r="M27" s="104"/>
      <c r="N27" s="83">
        <f>SUM(C27*15,F27*12,G27*7.5,H27*7.5,I27*7.5,J27*7.5,K27*7.5,L27*100,M27*20)</f>
        <v>481.5</v>
      </c>
      <c r="O27" s="114">
        <v>0.5</v>
      </c>
      <c r="P27" s="111"/>
      <c r="Q27" s="111"/>
      <c r="R27" s="69"/>
    </row>
    <row r="28" spans="1:18" ht="12.75" customHeight="1">
      <c r="A28" s="223"/>
      <c r="B28" s="17" t="s">
        <v>24</v>
      </c>
      <c r="C28" s="18">
        <f>SUM(C23:C27)</f>
        <v>305</v>
      </c>
      <c r="D28" s="18"/>
      <c r="E28" s="18">
        <f aca="true" t="shared" si="4" ref="E28:P28">SUM(E23:E27)</f>
        <v>94</v>
      </c>
      <c r="F28" s="18">
        <f t="shared" si="4"/>
        <v>24</v>
      </c>
      <c r="G28" s="18">
        <f t="shared" si="4"/>
        <v>111</v>
      </c>
      <c r="H28" s="18">
        <f t="shared" si="4"/>
        <v>1</v>
      </c>
      <c r="I28" s="18">
        <f t="shared" si="4"/>
        <v>23</v>
      </c>
      <c r="J28" s="86">
        <f t="shared" si="4"/>
        <v>0</v>
      </c>
      <c r="K28" s="86">
        <f t="shared" si="4"/>
        <v>46</v>
      </c>
      <c r="L28" s="18">
        <f t="shared" si="4"/>
        <v>1</v>
      </c>
      <c r="M28" s="18">
        <f t="shared" si="4"/>
        <v>2</v>
      </c>
      <c r="N28" s="44">
        <f t="shared" si="4"/>
        <v>6360.5</v>
      </c>
      <c r="O28" s="44">
        <f t="shared" si="4"/>
        <v>0.5</v>
      </c>
      <c r="P28" s="44">
        <f t="shared" si="4"/>
        <v>0</v>
      </c>
      <c r="Q28" s="107">
        <f>SUM(N23:N27)-O28+P28</f>
        <v>6360</v>
      </c>
      <c r="R28" s="69"/>
    </row>
    <row r="29" spans="1:18" ht="12.75" customHeight="1">
      <c r="A29" s="223">
        <v>42252</v>
      </c>
      <c r="B29" s="10" t="s">
        <v>19</v>
      </c>
      <c r="C29" s="11">
        <v>16</v>
      </c>
      <c r="D29" s="11"/>
      <c r="E29" s="115">
        <v>1</v>
      </c>
      <c r="F29" s="11">
        <v>1</v>
      </c>
      <c r="G29" s="12">
        <v>10</v>
      </c>
      <c r="H29" s="12">
        <v>2</v>
      </c>
      <c r="I29" s="116">
        <v>3</v>
      </c>
      <c r="J29" s="24">
        <v>0</v>
      </c>
      <c r="K29" s="24">
        <v>1</v>
      </c>
      <c r="L29" s="103"/>
      <c r="M29" s="103"/>
      <c r="N29" s="83">
        <f>SUM(C29*15,F29*12,G29*7.5,H29*7.5,I29*7.5,J29*7.5,K29*7.5,L29*100,M29*20)</f>
        <v>372</v>
      </c>
      <c r="O29" s="111"/>
      <c r="P29" s="111"/>
      <c r="Q29" s="111"/>
      <c r="R29" s="69"/>
    </row>
    <row r="30" spans="1:18" ht="12.75" customHeight="1">
      <c r="A30" s="223"/>
      <c r="B30" s="10" t="s">
        <v>20</v>
      </c>
      <c r="C30" s="11">
        <v>126</v>
      </c>
      <c r="D30" s="11"/>
      <c r="E30" s="11">
        <v>2</v>
      </c>
      <c r="F30" s="11">
        <v>4</v>
      </c>
      <c r="G30" s="12">
        <v>24</v>
      </c>
      <c r="H30" s="12">
        <v>2</v>
      </c>
      <c r="I30" s="12">
        <v>7</v>
      </c>
      <c r="J30" s="24"/>
      <c r="K30" s="24">
        <v>19</v>
      </c>
      <c r="L30" s="104">
        <v>1</v>
      </c>
      <c r="M30" s="104">
        <v>1</v>
      </c>
      <c r="N30" s="83">
        <f>SUM(C30*15,F30*12,G30*7.5,H30*7.5,I30*7.5,J30*7.5,K30*7.5,L30*100,M30*20)</f>
        <v>2448</v>
      </c>
      <c r="O30" s="112"/>
      <c r="P30" s="111"/>
      <c r="Q30" s="112"/>
      <c r="R30" s="69"/>
    </row>
    <row r="31" spans="1:18" ht="12.75" customHeight="1">
      <c r="A31" s="223"/>
      <c r="B31" s="10" t="s">
        <v>21</v>
      </c>
      <c r="C31" s="11">
        <v>137</v>
      </c>
      <c r="D31" s="11"/>
      <c r="E31" s="11">
        <v>192</v>
      </c>
      <c r="F31" s="11">
        <v>11</v>
      </c>
      <c r="G31" s="12">
        <v>22</v>
      </c>
      <c r="H31" s="12">
        <v>2</v>
      </c>
      <c r="I31" s="12">
        <v>9</v>
      </c>
      <c r="J31" s="24"/>
      <c r="K31" s="24">
        <v>9</v>
      </c>
      <c r="L31" s="104"/>
      <c r="M31" s="104"/>
      <c r="N31" s="83">
        <f>SUM(C31*15,F31*12,G31*7.5,H31*7.5,I31*7.5,J31*7.5,K31*7.5,L31*100,M31*20)</f>
        <v>2502</v>
      </c>
      <c r="O31" s="111"/>
      <c r="P31" s="111"/>
      <c r="Q31" s="111"/>
      <c r="R31" s="69"/>
    </row>
    <row r="32" spans="1:18" ht="12.75" customHeight="1">
      <c r="A32" s="223"/>
      <c r="B32" s="10" t="s">
        <v>22</v>
      </c>
      <c r="C32" s="11">
        <v>64</v>
      </c>
      <c r="D32" s="11"/>
      <c r="E32" s="11">
        <v>3</v>
      </c>
      <c r="F32" s="11">
        <v>1</v>
      </c>
      <c r="G32" s="12">
        <v>15</v>
      </c>
      <c r="H32" s="12">
        <v>1</v>
      </c>
      <c r="I32" s="12">
        <v>8</v>
      </c>
      <c r="J32" s="24"/>
      <c r="K32" s="24">
        <v>12</v>
      </c>
      <c r="L32" s="104"/>
      <c r="M32" s="104"/>
      <c r="N32" s="83">
        <f>SUM(C32*15,F32*12,G32*7.5,H32*7.5,I32*7.5,J32*7.5,K32*7.5,L32*100,M32*20)</f>
        <v>1242</v>
      </c>
      <c r="O32" s="111"/>
      <c r="P32" s="111"/>
      <c r="Q32" s="111"/>
      <c r="R32" s="69"/>
    </row>
    <row r="33" spans="1:17" ht="12.75" customHeight="1">
      <c r="A33" s="223"/>
      <c r="B33" s="10" t="s">
        <v>23</v>
      </c>
      <c r="C33" s="11">
        <v>5</v>
      </c>
      <c r="D33" s="11"/>
      <c r="E33" s="11">
        <v>38</v>
      </c>
      <c r="F33" s="11">
        <v>2</v>
      </c>
      <c r="G33" s="12">
        <v>4</v>
      </c>
      <c r="H33" s="12"/>
      <c r="I33" s="12"/>
      <c r="J33" s="24"/>
      <c r="K33" s="24">
        <v>3</v>
      </c>
      <c r="L33" s="104"/>
      <c r="M33" s="104"/>
      <c r="N33" s="83">
        <f>SUM(C33*15,F33*12,G33*7.5,H33*7.5,I33*7.5,J33*7.5,K33*7.5,L33*100,M33*20)</f>
        <v>151.5</v>
      </c>
      <c r="O33" s="117"/>
      <c r="P33" s="117"/>
      <c r="Q33" s="117"/>
    </row>
    <row r="34" spans="1:17" ht="12.75" customHeight="1">
      <c r="A34" s="223"/>
      <c r="B34" s="17" t="s">
        <v>24</v>
      </c>
      <c r="C34" s="18">
        <f>SUM(C29:C33)</f>
        <v>348</v>
      </c>
      <c r="D34" s="18"/>
      <c r="E34" s="18">
        <f aca="true" t="shared" si="5" ref="E34:P34">SUM(E29:E33)</f>
        <v>236</v>
      </c>
      <c r="F34" s="18">
        <f t="shared" si="5"/>
        <v>19</v>
      </c>
      <c r="G34" s="18">
        <f t="shared" si="5"/>
        <v>75</v>
      </c>
      <c r="H34" s="18">
        <f t="shared" si="5"/>
        <v>7</v>
      </c>
      <c r="I34" s="18">
        <f t="shared" si="5"/>
        <v>27</v>
      </c>
      <c r="J34" s="86">
        <f t="shared" si="5"/>
        <v>0</v>
      </c>
      <c r="K34" s="86">
        <f t="shared" si="5"/>
        <v>44</v>
      </c>
      <c r="L34" s="18">
        <f t="shared" si="5"/>
        <v>1</v>
      </c>
      <c r="M34" s="18">
        <f t="shared" si="5"/>
        <v>1</v>
      </c>
      <c r="N34" s="44">
        <f t="shared" si="5"/>
        <v>6715.5</v>
      </c>
      <c r="O34" s="44">
        <f t="shared" si="5"/>
        <v>0</v>
      </c>
      <c r="P34" s="44">
        <f t="shared" si="5"/>
        <v>0</v>
      </c>
      <c r="Q34" s="107">
        <f>SUM(N29:N33)-O34+P34</f>
        <v>6715.5</v>
      </c>
    </row>
    <row r="35" spans="1:17" ht="12.75" customHeight="1">
      <c r="A35" s="223">
        <v>42253</v>
      </c>
      <c r="B35" s="10" t="s">
        <v>19</v>
      </c>
      <c r="C35" s="11">
        <v>55</v>
      </c>
      <c r="D35" s="11"/>
      <c r="E35" s="11">
        <v>3</v>
      </c>
      <c r="F35" s="11">
        <v>1</v>
      </c>
      <c r="G35" s="12">
        <v>24</v>
      </c>
      <c r="H35" s="12"/>
      <c r="I35" s="12">
        <v>8</v>
      </c>
      <c r="J35" s="24"/>
      <c r="K35" s="24">
        <v>5</v>
      </c>
      <c r="L35" s="103"/>
      <c r="M35" s="103">
        <v>1</v>
      </c>
      <c r="N35" s="83">
        <f>SUM(C35*15,F35*12,G35*7.5,H35*7.5,I35*7.5,J35*7.5,K35*7.5,L35*100,M35*20)</f>
        <v>1134.5</v>
      </c>
      <c r="O35" s="117"/>
      <c r="P35" s="117"/>
      <c r="Q35" s="117"/>
    </row>
    <row r="36" spans="1:17" ht="12.75" customHeight="1">
      <c r="A36" s="223"/>
      <c r="B36" s="10" t="s">
        <v>20</v>
      </c>
      <c r="C36" s="11">
        <v>150</v>
      </c>
      <c r="D36" s="11"/>
      <c r="E36" s="11">
        <v>12</v>
      </c>
      <c r="F36" s="11">
        <v>2</v>
      </c>
      <c r="G36" s="12">
        <v>26</v>
      </c>
      <c r="H36" s="12"/>
      <c r="I36" s="12">
        <v>10</v>
      </c>
      <c r="J36" s="24"/>
      <c r="K36" s="24">
        <v>32</v>
      </c>
      <c r="L36" s="104"/>
      <c r="M36" s="104"/>
      <c r="N36" s="83">
        <f>SUM(C36*15,F36*12,G36*7.5,H36*7.5,I36*7.5,J36*7.5,K36*7.5,L36*100,M36*20)</f>
        <v>2784</v>
      </c>
      <c r="O36" s="117">
        <v>30</v>
      </c>
      <c r="P36" s="117"/>
      <c r="Q36" s="117"/>
    </row>
    <row r="37" spans="1:17" ht="12.75" customHeight="1">
      <c r="A37" s="223"/>
      <c r="B37" s="10" t="s">
        <v>21</v>
      </c>
      <c r="C37" s="11">
        <v>189</v>
      </c>
      <c r="D37" s="11"/>
      <c r="E37" s="11">
        <v>98</v>
      </c>
      <c r="F37" s="11">
        <v>1</v>
      </c>
      <c r="G37" s="12">
        <v>119</v>
      </c>
      <c r="H37" s="12"/>
      <c r="I37" s="12">
        <v>12</v>
      </c>
      <c r="J37" s="24"/>
      <c r="K37" s="24">
        <v>26</v>
      </c>
      <c r="L37" s="104">
        <v>0</v>
      </c>
      <c r="M37" s="104"/>
      <c r="N37" s="83">
        <f>SUM(C37*15,F37*12,G37*7.5,H37*7.5,I37*7.5,J37*7.5,K37*7.5,L37*100,M37*20)</f>
        <v>4024.5</v>
      </c>
      <c r="O37" s="25"/>
      <c r="P37" s="25"/>
      <c r="Q37" s="25"/>
    </row>
    <row r="38" spans="1:17" ht="12.75" customHeight="1">
      <c r="A38" s="223"/>
      <c r="B38" s="10" t="s">
        <v>22</v>
      </c>
      <c r="C38" s="11">
        <v>82</v>
      </c>
      <c r="D38" s="11"/>
      <c r="E38" s="11">
        <v>4</v>
      </c>
      <c r="F38" s="11"/>
      <c r="G38" s="12">
        <v>23</v>
      </c>
      <c r="H38" s="12">
        <v>1</v>
      </c>
      <c r="I38" s="12">
        <v>5</v>
      </c>
      <c r="J38" s="24"/>
      <c r="K38" s="24">
        <v>21</v>
      </c>
      <c r="L38" s="104">
        <v>0</v>
      </c>
      <c r="M38" s="104"/>
      <c r="N38" s="83">
        <f>SUM(C38*15,F38*12,G38*7.5,H38*7.5,I38*7.5,J38*7.5,K38*7.5,L38*100,M38*20)</f>
        <v>1605</v>
      </c>
      <c r="O38" s="25"/>
      <c r="P38" s="25"/>
      <c r="Q38" s="25"/>
    </row>
    <row r="39" spans="1:17" ht="12.75" customHeight="1">
      <c r="A39" s="223"/>
      <c r="B39" s="10" t="s">
        <v>23</v>
      </c>
      <c r="C39" s="11">
        <v>22</v>
      </c>
      <c r="D39" s="11"/>
      <c r="E39" s="11">
        <v>52</v>
      </c>
      <c r="F39" s="11">
        <v>1</v>
      </c>
      <c r="G39" s="12">
        <v>1</v>
      </c>
      <c r="H39" s="12"/>
      <c r="I39" s="12">
        <v>5</v>
      </c>
      <c r="J39" s="24"/>
      <c r="K39" s="24">
        <v>3</v>
      </c>
      <c r="L39" s="104"/>
      <c r="M39" s="104"/>
      <c r="N39" s="83">
        <f>SUM(C39*15,F39*12,G39*7.5,H39*7.5,I39*7.5,J39*7.5,K39*7.5,L39*100,M39*20)</f>
        <v>409.5</v>
      </c>
      <c r="O39" s="25"/>
      <c r="P39" s="25"/>
      <c r="Q39" s="25"/>
    </row>
    <row r="40" spans="1:17" ht="12.75" customHeight="1">
      <c r="A40" s="223"/>
      <c r="B40" s="17" t="s">
        <v>24</v>
      </c>
      <c r="C40" s="18">
        <f>SUM(C35:C39)</f>
        <v>498</v>
      </c>
      <c r="D40" s="18"/>
      <c r="E40" s="18">
        <f aca="true" t="shared" si="6" ref="E40:P40">SUM(E35:E39)</f>
        <v>169</v>
      </c>
      <c r="F40" s="18">
        <f t="shared" si="6"/>
        <v>5</v>
      </c>
      <c r="G40" s="18">
        <f t="shared" si="6"/>
        <v>193</v>
      </c>
      <c r="H40" s="18">
        <f t="shared" si="6"/>
        <v>1</v>
      </c>
      <c r="I40" s="18">
        <f t="shared" si="6"/>
        <v>40</v>
      </c>
      <c r="J40" s="86">
        <f t="shared" si="6"/>
        <v>0</v>
      </c>
      <c r="K40" s="86">
        <f t="shared" si="6"/>
        <v>87</v>
      </c>
      <c r="L40" s="18">
        <f t="shared" si="6"/>
        <v>0</v>
      </c>
      <c r="M40" s="18">
        <f t="shared" si="6"/>
        <v>1</v>
      </c>
      <c r="N40" s="44">
        <f t="shared" si="6"/>
        <v>9957.5</v>
      </c>
      <c r="O40" s="44">
        <f t="shared" si="6"/>
        <v>30</v>
      </c>
      <c r="P40" s="44">
        <f t="shared" si="6"/>
        <v>0</v>
      </c>
      <c r="Q40" s="107">
        <f>SUM(N35:N39)-O40+P40</f>
        <v>9927.5</v>
      </c>
    </row>
    <row r="41" spans="1:17" ht="12.75" customHeight="1">
      <c r="A41" s="223">
        <v>42254</v>
      </c>
      <c r="B41" s="10" t="s">
        <v>19</v>
      </c>
      <c r="C41" s="11">
        <v>453</v>
      </c>
      <c r="D41" s="11"/>
      <c r="E41" s="11">
        <v>9</v>
      </c>
      <c r="F41" s="11">
        <v>66</v>
      </c>
      <c r="G41" s="12">
        <v>120</v>
      </c>
      <c r="H41" s="12">
        <v>3</v>
      </c>
      <c r="I41" s="12">
        <v>135</v>
      </c>
      <c r="J41" s="24"/>
      <c r="K41" s="24">
        <v>63</v>
      </c>
      <c r="L41" s="103"/>
      <c r="M41" s="103"/>
      <c r="N41" s="83">
        <f>SUM(C41*15,F41*12,G41*7.5,H41*7.5,I41*7.5,J41*7.5,K41*7.5,L41*100,M41*20)</f>
        <v>9994.5</v>
      </c>
      <c r="O41" s="25"/>
      <c r="P41" s="25"/>
      <c r="Q41" s="25"/>
    </row>
    <row r="42" spans="1:17" ht="12.75" customHeight="1">
      <c r="A42" s="223"/>
      <c r="B42" s="10" t="s">
        <v>20</v>
      </c>
      <c r="C42" s="11">
        <v>518</v>
      </c>
      <c r="D42" s="11"/>
      <c r="E42" s="11">
        <v>52</v>
      </c>
      <c r="F42" s="11">
        <v>62</v>
      </c>
      <c r="G42" s="12">
        <v>128</v>
      </c>
      <c r="H42" s="12">
        <v>8</v>
      </c>
      <c r="I42" s="12">
        <v>130</v>
      </c>
      <c r="J42" s="24"/>
      <c r="K42" s="24">
        <v>99</v>
      </c>
      <c r="L42" s="104"/>
      <c r="M42" s="104"/>
      <c r="N42" s="83">
        <f>SUM(C42*15,F42*12,G42*7.5,H42*7.5,I42*7.5,J42*7.5,K42*7.5,L42*100,M42*20)</f>
        <v>11251.5</v>
      </c>
      <c r="O42" s="25">
        <v>10</v>
      </c>
      <c r="P42" s="25"/>
      <c r="Q42" s="25"/>
    </row>
    <row r="43" spans="1:17" ht="12.75" customHeight="1">
      <c r="A43" s="223"/>
      <c r="B43" s="10" t="s">
        <v>21</v>
      </c>
      <c r="C43" s="11">
        <v>477</v>
      </c>
      <c r="D43" s="11"/>
      <c r="E43" s="11">
        <v>52</v>
      </c>
      <c r="F43" s="11">
        <v>75</v>
      </c>
      <c r="G43" s="12">
        <v>120</v>
      </c>
      <c r="H43" s="12">
        <v>14</v>
      </c>
      <c r="I43" s="12">
        <v>102</v>
      </c>
      <c r="J43" s="24"/>
      <c r="K43" s="24">
        <v>124</v>
      </c>
      <c r="L43" s="104"/>
      <c r="M43" s="104"/>
      <c r="N43" s="83">
        <f>SUM(C43*15,F43*12,G43*7.5,H43*7.5,I43*7.5,J43*7.5,K43*7.5,L43*100,M43*20)</f>
        <v>10755</v>
      </c>
      <c r="O43" s="25">
        <v>192</v>
      </c>
      <c r="P43" s="25"/>
      <c r="Q43" s="25"/>
    </row>
    <row r="44" spans="1:17" ht="12.75" customHeight="1">
      <c r="A44" s="223"/>
      <c r="B44" s="10" t="s">
        <v>22</v>
      </c>
      <c r="C44" s="11">
        <v>273</v>
      </c>
      <c r="D44" s="11"/>
      <c r="E44" s="11">
        <v>3</v>
      </c>
      <c r="F44" s="11">
        <v>82</v>
      </c>
      <c r="G44" s="12">
        <v>102</v>
      </c>
      <c r="H44" s="12">
        <v>2</v>
      </c>
      <c r="I44" s="12">
        <v>69</v>
      </c>
      <c r="J44" s="24"/>
      <c r="K44" s="24">
        <v>61</v>
      </c>
      <c r="L44" s="104"/>
      <c r="M44" s="104"/>
      <c r="N44" s="83">
        <f>SUM(C44*15,F44*12,G44*7.5,H44*7.5,I44*7.5,J44*7.5,K44*7.5,L44*100,M44*20)</f>
        <v>6834</v>
      </c>
      <c r="O44" s="25"/>
      <c r="P44" s="25"/>
      <c r="Q44" s="25"/>
    </row>
    <row r="45" spans="1:17" ht="12.75" customHeight="1">
      <c r="A45" s="223"/>
      <c r="B45" s="10" t="s">
        <v>23</v>
      </c>
      <c r="C45" s="11">
        <v>100</v>
      </c>
      <c r="D45" s="11"/>
      <c r="E45" s="11">
        <v>13</v>
      </c>
      <c r="F45" s="11">
        <v>38</v>
      </c>
      <c r="G45" s="12">
        <v>34</v>
      </c>
      <c r="H45" s="12"/>
      <c r="I45" s="12">
        <v>20</v>
      </c>
      <c r="J45" s="24"/>
      <c r="K45" s="24">
        <v>14</v>
      </c>
      <c r="L45" s="104"/>
      <c r="M45" s="104"/>
      <c r="N45" s="83">
        <f>SUM(C45*15,F45*12,G45*7.5,H45*7.5,I45*7.5,J45*7.5,K45*7.5,L45*100,M45*20)</f>
        <v>2466</v>
      </c>
      <c r="O45" s="25"/>
      <c r="P45" s="25"/>
      <c r="Q45" s="25"/>
    </row>
    <row r="46" spans="1:17" ht="12.75" customHeight="1">
      <c r="A46" s="223"/>
      <c r="B46" s="17" t="s">
        <v>24</v>
      </c>
      <c r="C46" s="18">
        <f>SUM(C41:C45)</f>
        <v>1821</v>
      </c>
      <c r="D46" s="18"/>
      <c r="E46" s="18">
        <f aca="true" t="shared" si="7" ref="E46:P46">SUM(E41:E45)</f>
        <v>129</v>
      </c>
      <c r="F46" s="18">
        <f t="shared" si="7"/>
        <v>323</v>
      </c>
      <c r="G46" s="18">
        <f t="shared" si="7"/>
        <v>504</v>
      </c>
      <c r="H46" s="18">
        <f t="shared" si="7"/>
        <v>27</v>
      </c>
      <c r="I46" s="18">
        <f t="shared" si="7"/>
        <v>456</v>
      </c>
      <c r="J46" s="86">
        <f t="shared" si="7"/>
        <v>0</v>
      </c>
      <c r="K46" s="86">
        <f t="shared" si="7"/>
        <v>361</v>
      </c>
      <c r="L46" s="18">
        <f t="shared" si="7"/>
        <v>0</v>
      </c>
      <c r="M46" s="18">
        <f t="shared" si="7"/>
        <v>0</v>
      </c>
      <c r="N46" s="44">
        <f t="shared" si="7"/>
        <v>41301</v>
      </c>
      <c r="O46" s="44">
        <f t="shared" si="7"/>
        <v>202</v>
      </c>
      <c r="P46" s="44">
        <f t="shared" si="7"/>
        <v>0</v>
      </c>
      <c r="Q46" s="107">
        <f>SUM(N41:N45)-O46+P46</f>
        <v>41099</v>
      </c>
    </row>
    <row r="47" spans="1:17" ht="12.75" customHeight="1">
      <c r="A47" s="223">
        <v>42255</v>
      </c>
      <c r="B47" s="10" t="s">
        <v>19</v>
      </c>
      <c r="C47" s="97">
        <v>301</v>
      </c>
      <c r="D47" s="97"/>
      <c r="E47" s="97">
        <v>9</v>
      </c>
      <c r="F47" s="97">
        <v>18</v>
      </c>
      <c r="G47" s="99">
        <v>74</v>
      </c>
      <c r="H47" s="99">
        <v>1</v>
      </c>
      <c r="I47" s="99">
        <v>48</v>
      </c>
      <c r="J47" s="108"/>
      <c r="K47" s="24">
        <v>33</v>
      </c>
      <c r="L47" s="103">
        <v>1</v>
      </c>
      <c r="M47" s="103">
        <v>3</v>
      </c>
      <c r="N47" s="83">
        <f>SUM(C47*15,F47*12,G47*7.5,H47*7.5,I47*7.5,J47*7.5,K47*7.5,L47*100,M47*20)</f>
        <v>6061</v>
      </c>
      <c r="O47" s="25"/>
      <c r="P47" s="25"/>
      <c r="Q47" s="25"/>
    </row>
    <row r="48" spans="1:17" ht="12.75" customHeight="1">
      <c r="A48" s="223"/>
      <c r="B48" s="10" t="s">
        <v>20</v>
      </c>
      <c r="C48" s="97">
        <v>417</v>
      </c>
      <c r="D48" s="97"/>
      <c r="E48" s="97">
        <v>7</v>
      </c>
      <c r="F48" s="97">
        <v>23</v>
      </c>
      <c r="G48" s="99">
        <v>98</v>
      </c>
      <c r="H48" s="99"/>
      <c r="I48" s="99">
        <v>56</v>
      </c>
      <c r="J48" s="108"/>
      <c r="K48" s="24">
        <v>62</v>
      </c>
      <c r="L48" s="104">
        <v>1</v>
      </c>
      <c r="M48" s="104">
        <v>1</v>
      </c>
      <c r="N48" s="83">
        <f>SUM(C48*15,F48*12,G48*7.5,H48*7.5,I48*7.5,J48*7.5,K48*7.5,L48*100,M48*20)</f>
        <v>8271</v>
      </c>
      <c r="O48" s="25">
        <v>50</v>
      </c>
      <c r="P48" s="25"/>
      <c r="Q48" s="25"/>
    </row>
    <row r="49" spans="1:17" ht="12.75" customHeight="1">
      <c r="A49" s="223"/>
      <c r="B49" s="10" t="s">
        <v>21</v>
      </c>
      <c r="C49" s="97">
        <v>333</v>
      </c>
      <c r="D49" s="97"/>
      <c r="E49" s="97">
        <v>11</v>
      </c>
      <c r="F49" s="97">
        <v>21</v>
      </c>
      <c r="G49" s="99">
        <v>116</v>
      </c>
      <c r="H49" s="99">
        <v>1</v>
      </c>
      <c r="I49" s="99">
        <v>39</v>
      </c>
      <c r="J49" s="108"/>
      <c r="K49" s="24">
        <v>65</v>
      </c>
      <c r="L49" s="104"/>
      <c r="M49" s="104"/>
      <c r="N49" s="83">
        <f>SUM(C49*15,F49*12,G49*7.5,H49*7.5,I49*7.5,J49*7.5,K49*7.5,L49*100,M49*20)</f>
        <v>6904.5</v>
      </c>
      <c r="O49" s="25"/>
      <c r="P49" s="25"/>
      <c r="Q49" s="25"/>
    </row>
    <row r="50" spans="1:17" ht="12.75" customHeight="1">
      <c r="A50" s="223"/>
      <c r="B50" s="10" t="s">
        <v>22</v>
      </c>
      <c r="C50" s="97">
        <v>212</v>
      </c>
      <c r="D50" s="97"/>
      <c r="E50" s="97">
        <v>13</v>
      </c>
      <c r="F50" s="97">
        <v>12</v>
      </c>
      <c r="G50" s="99">
        <v>75</v>
      </c>
      <c r="H50" s="99">
        <v>4</v>
      </c>
      <c r="I50" s="99">
        <v>25</v>
      </c>
      <c r="J50" s="108"/>
      <c r="K50" s="24">
        <v>17</v>
      </c>
      <c r="L50" s="104"/>
      <c r="M50" s="104"/>
      <c r="N50" s="83">
        <f>SUM(C50*15,F50*12,G50*7.5,H50*7.5,I50*7.5,J50*7.5,K50*7.5,L50*100,M50*20)</f>
        <v>4231.5</v>
      </c>
      <c r="O50" s="25"/>
      <c r="P50" s="25"/>
      <c r="Q50" s="25"/>
    </row>
    <row r="51" spans="1:17" ht="12.75" customHeight="1">
      <c r="A51" s="223"/>
      <c r="B51" s="10" t="s">
        <v>23</v>
      </c>
      <c r="C51" s="97">
        <v>112</v>
      </c>
      <c r="D51" s="97"/>
      <c r="E51" s="97">
        <v>16</v>
      </c>
      <c r="F51" s="97">
        <v>2</v>
      </c>
      <c r="G51" s="99">
        <v>32</v>
      </c>
      <c r="H51" s="99">
        <v>2</v>
      </c>
      <c r="I51" s="99">
        <v>15</v>
      </c>
      <c r="J51" s="108"/>
      <c r="K51" s="24">
        <v>14</v>
      </c>
      <c r="L51" s="104"/>
      <c r="M51" s="104"/>
      <c r="N51" s="83">
        <f>SUM(C51*15,F51*12,G51*7.5,H51*7.5,I51*7.5,J51*7.5,K51*7.5,L51*100,M51*20)</f>
        <v>2176.5</v>
      </c>
      <c r="O51" s="25">
        <v>22.5</v>
      </c>
      <c r="P51" s="25">
        <v>1</v>
      </c>
      <c r="Q51" s="25"/>
    </row>
    <row r="52" spans="1:17" ht="12.75" customHeight="1">
      <c r="A52" s="223"/>
      <c r="B52" s="17" t="s">
        <v>24</v>
      </c>
      <c r="C52" s="18">
        <f>SUM(C47:C51)</f>
        <v>1375</v>
      </c>
      <c r="D52" s="18"/>
      <c r="E52" s="18">
        <f aca="true" t="shared" si="8" ref="E52:P52">SUM(E47:E51)</f>
        <v>56</v>
      </c>
      <c r="F52" s="18">
        <f t="shared" si="8"/>
        <v>76</v>
      </c>
      <c r="G52" s="18">
        <f t="shared" si="8"/>
        <v>395</v>
      </c>
      <c r="H52" s="18">
        <f t="shared" si="8"/>
        <v>8</v>
      </c>
      <c r="I52" s="18">
        <f t="shared" si="8"/>
        <v>183</v>
      </c>
      <c r="J52" s="86">
        <f t="shared" si="8"/>
        <v>0</v>
      </c>
      <c r="K52" s="86">
        <f t="shared" si="8"/>
        <v>191</v>
      </c>
      <c r="L52" s="18">
        <f t="shared" si="8"/>
        <v>2</v>
      </c>
      <c r="M52" s="18">
        <f t="shared" si="8"/>
        <v>4</v>
      </c>
      <c r="N52" s="44">
        <f t="shared" si="8"/>
        <v>27644.5</v>
      </c>
      <c r="O52" s="44">
        <f t="shared" si="8"/>
        <v>72.5</v>
      </c>
      <c r="P52" s="44">
        <f t="shared" si="8"/>
        <v>1</v>
      </c>
      <c r="Q52" s="107">
        <f>SUM(N47:N51)-O52+P52</f>
        <v>27573</v>
      </c>
    </row>
    <row r="53" spans="1:17" ht="12.75" customHeight="1">
      <c r="A53" s="223">
        <v>42256</v>
      </c>
      <c r="B53" s="10" t="s">
        <v>19</v>
      </c>
      <c r="C53" s="11">
        <v>344</v>
      </c>
      <c r="D53" s="11"/>
      <c r="E53" s="11">
        <v>6</v>
      </c>
      <c r="F53" s="11">
        <v>49</v>
      </c>
      <c r="G53" s="12">
        <v>120</v>
      </c>
      <c r="H53" s="12">
        <v>2</v>
      </c>
      <c r="I53" s="12">
        <v>51</v>
      </c>
      <c r="J53" s="24"/>
      <c r="K53" s="24">
        <v>47</v>
      </c>
      <c r="L53" s="103">
        <v>2</v>
      </c>
      <c r="M53" s="103">
        <v>2</v>
      </c>
      <c r="N53" s="83">
        <f>SUM(C53*15,F53*12,G53*7.5,H53*7.5,I53*7.5,J53*7.5,K53*7.5,L53*100,M53*20)</f>
        <v>7638</v>
      </c>
      <c r="O53" s="25"/>
      <c r="P53" s="25"/>
      <c r="Q53" s="25"/>
    </row>
    <row r="54" spans="1:17" ht="12.75" customHeight="1">
      <c r="A54" s="223"/>
      <c r="B54" s="10" t="s">
        <v>20</v>
      </c>
      <c r="C54" s="11">
        <v>460</v>
      </c>
      <c r="D54" s="11"/>
      <c r="E54" s="11">
        <v>20</v>
      </c>
      <c r="F54" s="11">
        <v>39</v>
      </c>
      <c r="G54" s="12">
        <v>139</v>
      </c>
      <c r="H54" s="12">
        <v>11</v>
      </c>
      <c r="I54" s="12">
        <v>65</v>
      </c>
      <c r="J54" s="24"/>
      <c r="K54" s="24">
        <v>85</v>
      </c>
      <c r="L54" s="104">
        <v>1</v>
      </c>
      <c r="M54" s="104">
        <v>1</v>
      </c>
      <c r="N54" s="83">
        <f>SUM(C54*15,F54*12,G54*7.5,H54*7.5,I54*7.5,J54*7.5,K54*7.5,L54*100,M54*20)</f>
        <v>9738</v>
      </c>
      <c r="O54" s="25"/>
      <c r="P54" s="25"/>
      <c r="Q54" s="25"/>
    </row>
    <row r="55" spans="1:17" ht="12.75" customHeight="1">
      <c r="A55" s="223"/>
      <c r="B55" s="10" t="s">
        <v>21</v>
      </c>
      <c r="C55" s="11">
        <v>452</v>
      </c>
      <c r="D55" s="11"/>
      <c r="E55" s="11">
        <v>24</v>
      </c>
      <c r="F55" s="11">
        <v>46</v>
      </c>
      <c r="G55" s="12">
        <v>144</v>
      </c>
      <c r="H55" s="12">
        <v>9</v>
      </c>
      <c r="I55" s="12">
        <v>72</v>
      </c>
      <c r="J55" s="24"/>
      <c r="K55" s="24">
        <v>116</v>
      </c>
      <c r="L55" s="104"/>
      <c r="M55" s="104"/>
      <c r="N55" s="83">
        <f>SUM(C55*15,F55*12,G55*7.5,H55*7.5,I55*7.5,J55*7.5,K55*7.5,L55*100,M55*20)</f>
        <v>9889.5</v>
      </c>
      <c r="O55" s="25"/>
      <c r="P55" s="25"/>
      <c r="Q55" s="25"/>
    </row>
    <row r="56" spans="1:17" ht="12.75" customHeight="1">
      <c r="A56" s="223"/>
      <c r="B56" s="10" t="s">
        <v>22</v>
      </c>
      <c r="C56" s="11">
        <v>281</v>
      </c>
      <c r="D56" s="11"/>
      <c r="E56" s="11">
        <v>9</v>
      </c>
      <c r="F56" s="11">
        <v>55</v>
      </c>
      <c r="G56" s="12">
        <v>115</v>
      </c>
      <c r="H56" s="12">
        <v>2</v>
      </c>
      <c r="I56" s="12">
        <v>47</v>
      </c>
      <c r="J56" s="24"/>
      <c r="K56" s="24">
        <v>45</v>
      </c>
      <c r="L56" s="104"/>
      <c r="M56" s="104"/>
      <c r="N56" s="83">
        <f>SUM(C56*15,F56*12,G56*7.5,H56*7.5,I56*7.5,J56*7.5,K56*7.5,L56*100,M56*20)</f>
        <v>6442.5</v>
      </c>
      <c r="O56" s="25"/>
      <c r="P56" s="25"/>
      <c r="Q56" s="25"/>
    </row>
    <row r="57" spans="1:17" ht="12.75" customHeight="1">
      <c r="A57" s="223"/>
      <c r="B57" s="10" t="s">
        <v>23</v>
      </c>
      <c r="C57" s="11">
        <v>87</v>
      </c>
      <c r="D57" s="11"/>
      <c r="E57" s="11">
        <v>2</v>
      </c>
      <c r="F57" s="11">
        <v>9</v>
      </c>
      <c r="G57" s="12">
        <v>39</v>
      </c>
      <c r="H57" s="12"/>
      <c r="I57" s="12">
        <v>11</v>
      </c>
      <c r="J57" s="24"/>
      <c r="K57" s="24">
        <v>16</v>
      </c>
      <c r="L57" s="104"/>
      <c r="M57" s="104"/>
      <c r="N57" s="83">
        <f>SUM(C57*15,F57*12,G57*7.5,H57*7.5,I57*7.5,J57*7.5,K57*7.5,L57*100,M57*20)</f>
        <v>1908</v>
      </c>
      <c r="O57" s="25">
        <v>61.5</v>
      </c>
      <c r="P57" s="25"/>
      <c r="Q57" s="25"/>
    </row>
    <row r="58" spans="1:17" ht="12.75" customHeight="1">
      <c r="A58" s="223"/>
      <c r="B58" s="17" t="s">
        <v>24</v>
      </c>
      <c r="C58" s="18">
        <f>SUM(C53:C57)</f>
        <v>1624</v>
      </c>
      <c r="D58" s="18"/>
      <c r="E58" s="18">
        <f aca="true" t="shared" si="9" ref="E58:P58">SUM(E53:E57)</f>
        <v>61</v>
      </c>
      <c r="F58" s="18">
        <f t="shared" si="9"/>
        <v>198</v>
      </c>
      <c r="G58" s="18">
        <f t="shared" si="9"/>
        <v>557</v>
      </c>
      <c r="H58" s="18">
        <f t="shared" si="9"/>
        <v>24</v>
      </c>
      <c r="I58" s="18">
        <f t="shared" si="9"/>
        <v>246</v>
      </c>
      <c r="J58" s="86">
        <f t="shared" si="9"/>
        <v>0</v>
      </c>
      <c r="K58" s="86">
        <f t="shared" si="9"/>
        <v>309</v>
      </c>
      <c r="L58" s="18">
        <f t="shared" si="9"/>
        <v>3</v>
      </c>
      <c r="M58" s="18">
        <f t="shared" si="9"/>
        <v>3</v>
      </c>
      <c r="N58" s="44">
        <f t="shared" si="9"/>
        <v>35616</v>
      </c>
      <c r="O58" s="44">
        <f t="shared" si="9"/>
        <v>61.5</v>
      </c>
      <c r="P58" s="44">
        <f t="shared" si="9"/>
        <v>0</v>
      </c>
      <c r="Q58" s="107">
        <f>SUM(N53:N57)-O58+P58</f>
        <v>35554.5</v>
      </c>
    </row>
    <row r="59" spans="1:17" ht="12.75" customHeight="1">
      <c r="A59" s="223">
        <v>42257</v>
      </c>
      <c r="B59" s="10" t="s">
        <v>19</v>
      </c>
      <c r="C59" s="11">
        <v>279</v>
      </c>
      <c r="D59" s="11"/>
      <c r="E59" s="11">
        <v>24</v>
      </c>
      <c r="F59" s="11">
        <v>73</v>
      </c>
      <c r="G59" s="12">
        <v>71</v>
      </c>
      <c r="H59" s="12">
        <v>1</v>
      </c>
      <c r="I59" s="12">
        <v>35</v>
      </c>
      <c r="J59" s="24"/>
      <c r="K59" s="24">
        <v>71</v>
      </c>
      <c r="L59" s="103"/>
      <c r="M59" s="103"/>
      <c r="N59" s="83">
        <f>SUM(C59*15,F59*12,G59*7.5,H59*7.5,I59*7.5,J59*7.5,K59*7.5,L59*100,M59*20)</f>
        <v>6396</v>
      </c>
      <c r="O59" s="25"/>
      <c r="P59" s="25"/>
      <c r="Q59" s="25"/>
    </row>
    <row r="60" spans="1:17" ht="12.75" customHeight="1">
      <c r="A60" s="223"/>
      <c r="B60" s="10" t="s">
        <v>20</v>
      </c>
      <c r="C60" s="11">
        <v>382</v>
      </c>
      <c r="D60" s="11"/>
      <c r="E60" s="11">
        <v>6</v>
      </c>
      <c r="F60" s="11">
        <v>54</v>
      </c>
      <c r="G60" s="12">
        <v>80</v>
      </c>
      <c r="H60" s="12"/>
      <c r="I60" s="12">
        <v>59</v>
      </c>
      <c r="J60" s="24"/>
      <c r="K60" s="24">
        <v>62</v>
      </c>
      <c r="L60" s="104"/>
      <c r="M60" s="104"/>
      <c r="N60" s="83">
        <f>SUM(C60*15,F60*12,G60*7.5,H60*7.5,I60*7.5,J60*7.5,K60*7.5,L60*100,M60*20)</f>
        <v>7885.5</v>
      </c>
      <c r="O60" s="25">
        <v>0</v>
      </c>
      <c r="P60" s="25">
        <v>54</v>
      </c>
      <c r="Q60" s="25"/>
    </row>
    <row r="61" spans="1:17" ht="12.75" customHeight="1">
      <c r="A61" s="223"/>
      <c r="B61" s="10" t="s">
        <v>21</v>
      </c>
      <c r="C61" s="11">
        <v>495</v>
      </c>
      <c r="D61" s="11"/>
      <c r="E61" s="11">
        <v>22</v>
      </c>
      <c r="F61" s="11">
        <v>44</v>
      </c>
      <c r="G61" s="12">
        <v>111</v>
      </c>
      <c r="H61" s="12">
        <v>6</v>
      </c>
      <c r="I61" s="12">
        <v>69</v>
      </c>
      <c r="J61" s="24"/>
      <c r="K61" s="24">
        <v>136</v>
      </c>
      <c r="L61" s="104"/>
      <c r="M61" s="104"/>
      <c r="N61" s="83">
        <f>SUM(C61*15,F61*12,G61*7.5,H61*7.5,I61*7.5,J61*7.5,K61*7.5,L61*100,M61*20)</f>
        <v>10368</v>
      </c>
      <c r="O61" s="25"/>
      <c r="P61" s="25"/>
      <c r="Q61" s="25"/>
    </row>
    <row r="62" spans="1:17" ht="12.75" customHeight="1">
      <c r="A62" s="223"/>
      <c r="B62" s="10" t="s">
        <v>22</v>
      </c>
      <c r="C62" s="11">
        <v>242</v>
      </c>
      <c r="D62" s="11"/>
      <c r="E62" s="11">
        <v>12</v>
      </c>
      <c r="F62" s="11">
        <v>30</v>
      </c>
      <c r="G62" s="12">
        <v>91</v>
      </c>
      <c r="H62" s="12">
        <v>2</v>
      </c>
      <c r="I62" s="12">
        <v>35</v>
      </c>
      <c r="J62" s="24"/>
      <c r="K62" s="24">
        <v>46</v>
      </c>
      <c r="L62" s="104"/>
      <c r="M62" s="104"/>
      <c r="N62" s="83">
        <f>SUM(C62*15,F62*12,G62*7.5,H62*7.5,I62*7.5,J62*7.5,K62*7.5,L62*100,M62*20)</f>
        <v>5295</v>
      </c>
      <c r="O62" s="25"/>
      <c r="P62" s="25"/>
      <c r="Q62" s="25"/>
    </row>
    <row r="63" spans="1:17" ht="12.75" customHeight="1">
      <c r="A63" s="223"/>
      <c r="B63" s="10" t="s">
        <v>23</v>
      </c>
      <c r="C63" s="11">
        <v>73</v>
      </c>
      <c r="D63" s="11"/>
      <c r="E63" s="11">
        <v>15</v>
      </c>
      <c r="F63" s="11">
        <v>12</v>
      </c>
      <c r="G63" s="12">
        <v>7</v>
      </c>
      <c r="H63" s="12"/>
      <c r="I63" s="12">
        <v>13</v>
      </c>
      <c r="J63" s="24"/>
      <c r="K63" s="24">
        <v>30</v>
      </c>
      <c r="L63" s="104"/>
      <c r="M63" s="104"/>
      <c r="N63" s="83">
        <f>SUM(C63*15,F63*12,G63*7.5,H63*7.5,I63*7.5,J63*7.5,K63*7.5,L63*100,M63*20)</f>
        <v>1614</v>
      </c>
      <c r="O63" s="25"/>
      <c r="P63" s="25"/>
      <c r="Q63" s="25"/>
    </row>
    <row r="64" spans="1:17" ht="12.75" customHeight="1">
      <c r="A64" s="223"/>
      <c r="B64" s="17" t="s">
        <v>24</v>
      </c>
      <c r="C64" s="18">
        <f>SUM(C59:C63)</f>
        <v>1471</v>
      </c>
      <c r="D64" s="18"/>
      <c r="E64" s="18">
        <f aca="true" t="shared" si="10" ref="E64:P64">SUM(E59:E63)</f>
        <v>79</v>
      </c>
      <c r="F64" s="18">
        <f t="shared" si="10"/>
        <v>213</v>
      </c>
      <c r="G64" s="18">
        <f t="shared" si="10"/>
        <v>360</v>
      </c>
      <c r="H64" s="18">
        <f t="shared" si="10"/>
        <v>9</v>
      </c>
      <c r="I64" s="18">
        <f t="shared" si="10"/>
        <v>211</v>
      </c>
      <c r="J64" s="86">
        <f t="shared" si="10"/>
        <v>0</v>
      </c>
      <c r="K64" s="86">
        <f t="shared" si="10"/>
        <v>345</v>
      </c>
      <c r="L64" s="18">
        <f t="shared" si="10"/>
        <v>0</v>
      </c>
      <c r="M64" s="18">
        <f t="shared" si="10"/>
        <v>0</v>
      </c>
      <c r="N64" s="44">
        <f t="shared" si="10"/>
        <v>31558.5</v>
      </c>
      <c r="O64" s="44">
        <f t="shared" si="10"/>
        <v>0</v>
      </c>
      <c r="P64" s="44">
        <f t="shared" si="10"/>
        <v>54</v>
      </c>
      <c r="Q64" s="107">
        <f>SUM(N59:N63)-O64+P64</f>
        <v>31612.5</v>
      </c>
    </row>
    <row r="65" spans="1:17" ht="12.75" customHeight="1">
      <c r="A65" s="224" t="s">
        <v>25</v>
      </c>
      <c r="B65" s="224">
        <v>920</v>
      </c>
      <c r="C65" s="21">
        <f aca="true" t="shared" si="11" ref="C65:Q65">SUM(C28,C34,C40,C46,C52,C58,C64)</f>
        <v>7442</v>
      </c>
      <c r="D65" s="21">
        <f t="shared" si="11"/>
        <v>0</v>
      </c>
      <c r="E65" s="21">
        <f t="shared" si="11"/>
        <v>824</v>
      </c>
      <c r="F65" s="21">
        <f t="shared" si="11"/>
        <v>858</v>
      </c>
      <c r="G65" s="21">
        <f t="shared" si="11"/>
        <v>2195</v>
      </c>
      <c r="H65" s="21">
        <f t="shared" si="11"/>
        <v>77</v>
      </c>
      <c r="I65" s="21">
        <f t="shared" si="11"/>
        <v>1186</v>
      </c>
      <c r="J65" s="101">
        <f t="shared" si="11"/>
        <v>0</v>
      </c>
      <c r="K65" s="101">
        <f t="shared" si="11"/>
        <v>1383</v>
      </c>
      <c r="L65" s="101">
        <f t="shared" si="11"/>
        <v>7</v>
      </c>
      <c r="M65" s="101">
        <f t="shared" si="11"/>
        <v>11</v>
      </c>
      <c r="N65" s="48">
        <f t="shared" si="11"/>
        <v>159153.5</v>
      </c>
      <c r="O65" s="48">
        <f t="shared" si="11"/>
        <v>366.5</v>
      </c>
      <c r="P65" s="48">
        <f t="shared" si="11"/>
        <v>55</v>
      </c>
      <c r="Q65" s="48">
        <f t="shared" si="11"/>
        <v>158842</v>
      </c>
    </row>
    <row r="66" spans="1:17" ht="12.75" customHeight="1">
      <c r="A66" s="223">
        <v>42258</v>
      </c>
      <c r="B66" s="10" t="s">
        <v>19</v>
      </c>
      <c r="C66" s="11">
        <v>93</v>
      </c>
      <c r="D66" s="11"/>
      <c r="E66" s="11">
        <v>8</v>
      </c>
      <c r="F66" s="11"/>
      <c r="G66" s="12">
        <v>25</v>
      </c>
      <c r="H66" s="12"/>
      <c r="I66" s="12">
        <v>6</v>
      </c>
      <c r="J66" s="24"/>
      <c r="K66" s="24">
        <v>5</v>
      </c>
      <c r="L66" s="103"/>
      <c r="M66" s="103"/>
      <c r="N66" s="83">
        <f>SUM(C66*15,F66*12,G66*7.5,H66*7.5,I66*7.5,J66*7.5,K66*7.5,L66*100,M66*20)</f>
        <v>1665</v>
      </c>
      <c r="O66" s="25"/>
      <c r="P66" s="25"/>
      <c r="Q66" s="25"/>
    </row>
    <row r="67" spans="1:17" ht="12.75" customHeight="1">
      <c r="A67" s="223"/>
      <c r="B67" s="10" t="s">
        <v>20</v>
      </c>
      <c r="C67" s="11">
        <v>120</v>
      </c>
      <c r="D67" s="11"/>
      <c r="E67" s="11">
        <v>11</v>
      </c>
      <c r="F67" s="11">
        <v>0</v>
      </c>
      <c r="G67" s="12">
        <v>24</v>
      </c>
      <c r="H67" s="12">
        <v>1</v>
      </c>
      <c r="I67" s="12"/>
      <c r="J67" s="24">
        <v>9</v>
      </c>
      <c r="K67" s="24">
        <v>10</v>
      </c>
      <c r="L67" s="104"/>
      <c r="M67" s="104"/>
      <c r="N67" s="83">
        <f>SUM(C67*15,F67*12,G67*7.5,H67*7.5,I67*7.5,J67*7.5,K67*7.5,L67*100,M67*20)</f>
        <v>2130</v>
      </c>
      <c r="O67" s="25"/>
      <c r="P67" s="25"/>
      <c r="Q67" s="25"/>
    </row>
    <row r="68" spans="1:17" ht="12.75" customHeight="1">
      <c r="A68" s="223"/>
      <c r="B68" s="10" t="s">
        <v>21</v>
      </c>
      <c r="C68" s="11">
        <v>117</v>
      </c>
      <c r="D68" s="11"/>
      <c r="E68" s="11">
        <v>9</v>
      </c>
      <c r="F68" s="11">
        <v>7</v>
      </c>
      <c r="G68" s="12">
        <v>26</v>
      </c>
      <c r="H68" s="12"/>
      <c r="I68" s="12">
        <v>16</v>
      </c>
      <c r="J68" s="24"/>
      <c r="K68" s="24">
        <v>19</v>
      </c>
      <c r="L68" s="104"/>
      <c r="M68" s="104"/>
      <c r="N68" s="83">
        <f>SUM(C68*15,F68*12,G68*7.5,H68*7.5,I68*7.5,J68*7.5,K68*7.5,L68*100,M68*20)</f>
        <v>2296.5</v>
      </c>
      <c r="O68" s="25"/>
      <c r="P68" s="25">
        <v>12</v>
      </c>
      <c r="Q68" s="25"/>
    </row>
    <row r="69" spans="1:17" ht="12.75" customHeight="1">
      <c r="A69" s="223"/>
      <c r="B69" s="10" t="s">
        <v>22</v>
      </c>
      <c r="C69" s="11">
        <v>67</v>
      </c>
      <c r="D69" s="11"/>
      <c r="E69" s="11">
        <v>4</v>
      </c>
      <c r="F69" s="11">
        <v>5</v>
      </c>
      <c r="G69" s="12">
        <v>39</v>
      </c>
      <c r="H69" s="12">
        <v>1</v>
      </c>
      <c r="I69" s="12">
        <v>10</v>
      </c>
      <c r="J69" s="24"/>
      <c r="K69" s="24">
        <v>9</v>
      </c>
      <c r="L69" s="104"/>
      <c r="M69" s="104"/>
      <c r="N69" s="83">
        <f>SUM(C69*15,F69*12,G69*7.5,H69*7.5,I69*7.5,J69*7.5,K69*7.5,L69*100,M69*20)</f>
        <v>1507.5</v>
      </c>
      <c r="O69" s="25"/>
      <c r="P69" s="25"/>
      <c r="Q69" s="25"/>
    </row>
    <row r="70" spans="1:17" ht="12.75" customHeight="1">
      <c r="A70" s="223"/>
      <c r="B70" s="10" t="s">
        <v>23</v>
      </c>
      <c r="C70" s="11">
        <v>21</v>
      </c>
      <c r="D70" s="11"/>
      <c r="E70" s="11">
        <v>9</v>
      </c>
      <c r="F70" s="11">
        <v>1</v>
      </c>
      <c r="G70" s="12">
        <v>2</v>
      </c>
      <c r="H70" s="12"/>
      <c r="I70" s="12"/>
      <c r="J70" s="24"/>
      <c r="K70" s="24">
        <v>2</v>
      </c>
      <c r="L70" s="104"/>
      <c r="M70" s="104"/>
      <c r="N70" s="83">
        <f>SUM(C70*15,F70*12,G70*7.5,H70*7.5,I70*7.5,J70*7.5,K70*7.5,L70*100,M70*20)</f>
        <v>357</v>
      </c>
      <c r="O70" s="25">
        <v>15</v>
      </c>
      <c r="P70" s="25"/>
      <c r="Q70" s="25"/>
    </row>
    <row r="71" spans="1:17" ht="12.75" customHeight="1">
      <c r="A71" s="223"/>
      <c r="B71" s="17" t="s">
        <v>24</v>
      </c>
      <c r="C71" s="18">
        <f>SUM(C66:C70)</f>
        <v>418</v>
      </c>
      <c r="D71" s="18"/>
      <c r="E71" s="18">
        <f aca="true" t="shared" si="12" ref="E71:P71">SUM(E66:E70)</f>
        <v>41</v>
      </c>
      <c r="F71" s="18">
        <f t="shared" si="12"/>
        <v>13</v>
      </c>
      <c r="G71" s="18">
        <f t="shared" si="12"/>
        <v>116</v>
      </c>
      <c r="H71" s="18">
        <f t="shared" si="12"/>
        <v>2</v>
      </c>
      <c r="I71" s="18">
        <f t="shared" si="12"/>
        <v>32</v>
      </c>
      <c r="J71" s="86">
        <f t="shared" si="12"/>
        <v>9</v>
      </c>
      <c r="K71" s="86">
        <f t="shared" si="12"/>
        <v>45</v>
      </c>
      <c r="L71" s="18">
        <f t="shared" si="12"/>
        <v>0</v>
      </c>
      <c r="M71" s="18">
        <f t="shared" si="12"/>
        <v>0</v>
      </c>
      <c r="N71" s="44">
        <f t="shared" si="12"/>
        <v>7956</v>
      </c>
      <c r="O71" s="44">
        <f t="shared" si="12"/>
        <v>15</v>
      </c>
      <c r="P71" s="44">
        <f t="shared" si="12"/>
        <v>12</v>
      </c>
      <c r="Q71" s="107">
        <f>SUM(N66:N70)-O71+P71</f>
        <v>7953</v>
      </c>
    </row>
    <row r="72" spans="1:17" ht="12.75" customHeight="1">
      <c r="A72" s="223">
        <v>42259</v>
      </c>
      <c r="B72" s="10" t="s">
        <v>19</v>
      </c>
      <c r="C72" s="11">
        <v>95</v>
      </c>
      <c r="D72" s="11"/>
      <c r="E72" s="11">
        <v>7</v>
      </c>
      <c r="F72" s="11">
        <v>2</v>
      </c>
      <c r="G72" s="12">
        <v>24</v>
      </c>
      <c r="H72" s="12">
        <v>4</v>
      </c>
      <c r="I72" s="116">
        <v>1</v>
      </c>
      <c r="J72" s="24"/>
      <c r="K72" s="24">
        <v>26</v>
      </c>
      <c r="L72" s="103"/>
      <c r="M72" s="103">
        <v>3</v>
      </c>
      <c r="N72" s="83">
        <f>SUM(C72*15,F72*12,G72*7.5,H72*7.5,I72*7.5,J72*7.5,K72*7.5,L72*100,M72*20)</f>
        <v>1921.5</v>
      </c>
      <c r="O72" s="25"/>
      <c r="P72" s="25"/>
      <c r="Q72" s="25"/>
    </row>
    <row r="73" spans="1:17" ht="12.75" customHeight="1">
      <c r="A73" s="223"/>
      <c r="B73" s="10" t="s">
        <v>20</v>
      </c>
      <c r="C73" s="11">
        <v>42</v>
      </c>
      <c r="D73" s="11"/>
      <c r="E73" s="11">
        <v>1</v>
      </c>
      <c r="F73" s="11">
        <v>1</v>
      </c>
      <c r="G73" s="12">
        <v>9</v>
      </c>
      <c r="H73" s="12"/>
      <c r="I73" s="12"/>
      <c r="J73" s="24">
        <v>6</v>
      </c>
      <c r="K73" s="24">
        <v>4</v>
      </c>
      <c r="L73" s="104"/>
      <c r="M73" s="104">
        <v>1</v>
      </c>
      <c r="N73" s="83">
        <f>SUM(C73*15,F73*12,G73*7.5,H73*7.5,I73*7.5,J73*7.5,K73*7.5,L73*100,M73*20)</f>
        <v>804.5</v>
      </c>
      <c r="O73" s="25"/>
      <c r="P73" s="25"/>
      <c r="Q73" s="25"/>
    </row>
    <row r="74" spans="1:17" ht="12.75" customHeight="1">
      <c r="A74" s="223"/>
      <c r="B74" s="10" t="s">
        <v>21</v>
      </c>
      <c r="C74" s="11">
        <v>111</v>
      </c>
      <c r="D74" s="11"/>
      <c r="E74" s="11">
        <v>49</v>
      </c>
      <c r="F74" s="11">
        <v>2</v>
      </c>
      <c r="G74" s="12">
        <v>51</v>
      </c>
      <c r="H74" s="12"/>
      <c r="I74" s="12">
        <v>4</v>
      </c>
      <c r="J74" s="24"/>
      <c r="K74" s="24">
        <v>37</v>
      </c>
      <c r="L74" s="104"/>
      <c r="M74" s="104"/>
      <c r="N74" s="83">
        <f>SUM(C74*15,F74*12,G74*7.5,H74*7.5,I74*7.5,J74*7.5,K74*7.5,L74*100,M74*20)</f>
        <v>2379</v>
      </c>
      <c r="O74" s="25"/>
      <c r="P74" s="25"/>
      <c r="Q74" s="25"/>
    </row>
    <row r="75" spans="1:17" ht="12.75" customHeight="1">
      <c r="A75" s="223"/>
      <c r="B75" s="10" t="s">
        <v>22</v>
      </c>
      <c r="C75" s="11">
        <v>44</v>
      </c>
      <c r="D75" s="11"/>
      <c r="E75" s="11">
        <v>9</v>
      </c>
      <c r="F75" s="11">
        <v>6</v>
      </c>
      <c r="G75" s="12">
        <v>15</v>
      </c>
      <c r="H75" s="12"/>
      <c r="I75" s="12">
        <v>7</v>
      </c>
      <c r="J75" s="24"/>
      <c r="K75" s="24">
        <v>14</v>
      </c>
      <c r="L75" s="104"/>
      <c r="M75" s="104"/>
      <c r="N75" s="83">
        <f>SUM(C75*15,F75*12,G75*7.5,H75*7.5,I75*7.5,J75*7.5,K75*7.5,L75*100,M75*20)</f>
        <v>1002</v>
      </c>
      <c r="O75" s="25"/>
      <c r="P75" s="25"/>
      <c r="Q75" s="25"/>
    </row>
    <row r="76" spans="1:17" ht="12.75" customHeight="1">
      <c r="A76" s="223"/>
      <c r="B76" s="10" t="s">
        <v>23</v>
      </c>
      <c r="C76" s="11">
        <v>24</v>
      </c>
      <c r="D76" s="11"/>
      <c r="E76" s="11">
        <v>30</v>
      </c>
      <c r="F76" s="11">
        <v>2</v>
      </c>
      <c r="G76" s="12">
        <v>2</v>
      </c>
      <c r="H76" s="12"/>
      <c r="I76" s="12"/>
      <c r="J76" s="24">
        <v>1</v>
      </c>
      <c r="K76" s="24">
        <v>4</v>
      </c>
      <c r="L76" s="104"/>
      <c r="M76" s="104"/>
      <c r="N76" s="83">
        <f>SUM(C76*15,F76*12,G76*7.5,H76*7.5,I76*7.5,J76*7.5,K76*7.5,L76*100,M76*20)</f>
        <v>436.5</v>
      </c>
      <c r="O76" s="25"/>
      <c r="P76" s="25"/>
      <c r="Q76" s="25"/>
    </row>
    <row r="77" spans="1:17" ht="12.75" customHeight="1">
      <c r="A77" s="223"/>
      <c r="B77" s="17" t="s">
        <v>24</v>
      </c>
      <c r="C77" s="18">
        <f>SUM(C72:C76)</f>
        <v>316</v>
      </c>
      <c r="D77" s="18"/>
      <c r="E77" s="18">
        <f aca="true" t="shared" si="13" ref="E77:P77">SUM(E72:E76)</f>
        <v>96</v>
      </c>
      <c r="F77" s="18">
        <f t="shared" si="13"/>
        <v>13</v>
      </c>
      <c r="G77" s="18">
        <f t="shared" si="13"/>
        <v>101</v>
      </c>
      <c r="H77" s="18">
        <f t="shared" si="13"/>
        <v>4</v>
      </c>
      <c r="I77" s="18">
        <f t="shared" si="13"/>
        <v>12</v>
      </c>
      <c r="J77" s="86">
        <f t="shared" si="13"/>
        <v>7</v>
      </c>
      <c r="K77" s="86">
        <f t="shared" si="13"/>
        <v>85</v>
      </c>
      <c r="L77" s="18">
        <f t="shared" si="13"/>
        <v>0</v>
      </c>
      <c r="M77" s="18">
        <f t="shared" si="13"/>
        <v>4</v>
      </c>
      <c r="N77" s="44">
        <f t="shared" si="13"/>
        <v>6543.5</v>
      </c>
      <c r="O77" s="44">
        <f t="shared" si="13"/>
        <v>0</v>
      </c>
      <c r="P77" s="44">
        <f t="shared" si="13"/>
        <v>0</v>
      </c>
      <c r="Q77" s="107">
        <f>SUM(N72:N76)-O77+P77</f>
        <v>6543.5</v>
      </c>
    </row>
    <row r="78" spans="1:17" ht="12.75" customHeight="1">
      <c r="A78" s="223">
        <v>42260</v>
      </c>
      <c r="B78" s="10" t="s">
        <v>19</v>
      </c>
      <c r="C78" s="11">
        <v>101</v>
      </c>
      <c r="D78" s="11"/>
      <c r="E78" s="11">
        <v>37</v>
      </c>
      <c r="F78" s="11"/>
      <c r="G78" s="12">
        <v>34</v>
      </c>
      <c r="H78" s="12"/>
      <c r="I78" s="12">
        <v>14</v>
      </c>
      <c r="J78" s="24"/>
      <c r="K78" s="24">
        <v>14</v>
      </c>
      <c r="L78" s="103">
        <v>1</v>
      </c>
      <c r="M78" s="103">
        <v>1</v>
      </c>
      <c r="N78" s="83">
        <f>SUM(C78*15,F78*12,G78*7.5,H78*7.5,I78*7.5,J78*7.5,K78*7.5,L78*100,M78*20)</f>
        <v>2100</v>
      </c>
      <c r="O78" s="25">
        <v>45</v>
      </c>
      <c r="P78" s="25"/>
      <c r="Q78" s="25"/>
    </row>
    <row r="79" spans="1:17" ht="12.75" customHeight="1">
      <c r="A79" s="223"/>
      <c r="B79" s="10" t="s">
        <v>20</v>
      </c>
      <c r="C79" s="11">
        <v>122</v>
      </c>
      <c r="D79" s="11"/>
      <c r="E79" s="11">
        <v>18</v>
      </c>
      <c r="F79" s="11">
        <v>5</v>
      </c>
      <c r="G79" s="12">
        <v>86</v>
      </c>
      <c r="H79" s="12">
        <v>1</v>
      </c>
      <c r="I79" s="12">
        <v>10</v>
      </c>
      <c r="J79" s="24"/>
      <c r="K79" s="24">
        <v>62</v>
      </c>
      <c r="L79" s="104">
        <v>2</v>
      </c>
      <c r="M79" s="104">
        <v>3</v>
      </c>
      <c r="N79" s="83">
        <f>SUM(C79*15,F79*12,G79*7.5,H79*7.5,I79*7.5,J79*7.5,K79*7.5,L79*100,M79*20)</f>
        <v>3342.5</v>
      </c>
      <c r="O79" s="25">
        <v>15</v>
      </c>
      <c r="P79" s="25"/>
      <c r="Q79" s="25"/>
    </row>
    <row r="80" spans="1:17" ht="12.75" customHeight="1">
      <c r="A80" s="223"/>
      <c r="B80" s="10" t="s">
        <v>21</v>
      </c>
      <c r="C80" s="11">
        <v>127</v>
      </c>
      <c r="D80" s="11"/>
      <c r="E80" s="11">
        <v>189</v>
      </c>
      <c r="F80" s="11">
        <v>7</v>
      </c>
      <c r="G80" s="12">
        <v>54</v>
      </c>
      <c r="H80" s="12">
        <v>2</v>
      </c>
      <c r="I80" s="12">
        <v>9</v>
      </c>
      <c r="J80" s="24"/>
      <c r="K80" s="24">
        <v>13</v>
      </c>
      <c r="L80" s="104"/>
      <c r="M80" s="104"/>
      <c r="N80" s="83">
        <f>SUM(C80*15,F80*12,G80*7.5,H80*7.5,I80*7.5,J80*7.5,K80*7.5,L80*100,M80*20)</f>
        <v>2574</v>
      </c>
      <c r="O80" s="25"/>
      <c r="P80" s="25">
        <v>15</v>
      </c>
      <c r="Q80" s="25"/>
    </row>
    <row r="81" spans="1:17" ht="12.75" customHeight="1">
      <c r="A81" s="223"/>
      <c r="B81" s="10" t="s">
        <v>22</v>
      </c>
      <c r="C81" s="11">
        <v>82</v>
      </c>
      <c r="D81" s="11"/>
      <c r="E81" s="11">
        <v>3</v>
      </c>
      <c r="F81" s="11">
        <v>2</v>
      </c>
      <c r="G81" s="12">
        <v>40</v>
      </c>
      <c r="H81" s="12"/>
      <c r="I81" s="12">
        <v>7</v>
      </c>
      <c r="J81" s="24"/>
      <c r="K81" s="24">
        <v>14</v>
      </c>
      <c r="L81" s="104"/>
      <c r="M81" s="104"/>
      <c r="N81" s="83">
        <f>SUM(C81*15,F81*12,G81*7.5,H81*7.5,I81*7.5,J81*7.5,K81*7.5,L81*100,M81*20)</f>
        <v>1711.5</v>
      </c>
      <c r="O81" s="25"/>
      <c r="P81" s="25"/>
      <c r="Q81" s="25"/>
    </row>
    <row r="82" spans="1:17" ht="12.75" customHeight="1">
      <c r="A82" s="223"/>
      <c r="B82" s="10" t="s">
        <v>23</v>
      </c>
      <c r="C82" s="11">
        <v>21</v>
      </c>
      <c r="D82" s="11"/>
      <c r="E82" s="11">
        <v>34</v>
      </c>
      <c r="F82" s="11"/>
      <c r="G82" s="12">
        <v>31</v>
      </c>
      <c r="H82" s="12"/>
      <c r="I82" s="12"/>
      <c r="J82" s="24"/>
      <c r="K82" s="24">
        <v>10</v>
      </c>
      <c r="L82" s="104"/>
      <c r="M82" s="104"/>
      <c r="N82" s="83">
        <f>SUM(C82*15,F82*12,G82*7.5,H82*7.5,I82*7.5,J82*7.5,K82*7.5,L82*100,M82*20)</f>
        <v>622.5</v>
      </c>
      <c r="O82" s="25">
        <v>105</v>
      </c>
      <c r="P82" s="25"/>
      <c r="Q82" s="25"/>
    </row>
    <row r="83" spans="1:17" ht="12.75" customHeight="1">
      <c r="A83" s="223"/>
      <c r="B83" s="17" t="s">
        <v>24</v>
      </c>
      <c r="C83" s="18">
        <f>SUM(C78:C82)</f>
        <v>453</v>
      </c>
      <c r="D83" s="18"/>
      <c r="E83" s="18">
        <f aca="true" t="shared" si="14" ref="E83:P83">SUM(E78:E82)</f>
        <v>281</v>
      </c>
      <c r="F83" s="18">
        <f t="shared" si="14"/>
        <v>14</v>
      </c>
      <c r="G83" s="18">
        <f t="shared" si="14"/>
        <v>245</v>
      </c>
      <c r="H83" s="18">
        <f t="shared" si="14"/>
        <v>3</v>
      </c>
      <c r="I83" s="18">
        <f t="shared" si="14"/>
        <v>40</v>
      </c>
      <c r="J83" s="86">
        <f t="shared" si="14"/>
        <v>0</v>
      </c>
      <c r="K83" s="86">
        <f t="shared" si="14"/>
        <v>113</v>
      </c>
      <c r="L83" s="18">
        <f t="shared" si="14"/>
        <v>3</v>
      </c>
      <c r="M83" s="18">
        <f t="shared" si="14"/>
        <v>4</v>
      </c>
      <c r="N83" s="44">
        <f t="shared" si="14"/>
        <v>10350.5</v>
      </c>
      <c r="O83" s="44">
        <f t="shared" si="14"/>
        <v>165</v>
      </c>
      <c r="P83" s="44">
        <f t="shared" si="14"/>
        <v>15</v>
      </c>
      <c r="Q83" s="107">
        <f>SUM(N78:N82)-O83+P83</f>
        <v>10200.5</v>
      </c>
    </row>
    <row r="84" spans="1:17" ht="12.75" customHeight="1">
      <c r="A84" s="223">
        <v>42261</v>
      </c>
      <c r="B84" s="10" t="s">
        <v>19</v>
      </c>
      <c r="C84" s="11">
        <v>108</v>
      </c>
      <c r="D84" s="11"/>
      <c r="E84" s="11">
        <v>6</v>
      </c>
      <c r="F84" s="11">
        <v>5</v>
      </c>
      <c r="G84" s="12">
        <v>49</v>
      </c>
      <c r="H84" s="12"/>
      <c r="I84" s="12">
        <v>6</v>
      </c>
      <c r="J84" s="24"/>
      <c r="K84" s="24">
        <v>10</v>
      </c>
      <c r="L84" s="103"/>
      <c r="M84" s="103">
        <v>1</v>
      </c>
      <c r="N84" s="83">
        <f>SUM(C84*15,F84*12,G84*7.5,H84*7.5,I84*7.5,J84*7.5,K84*7.5,L84*100,M84*20)</f>
        <v>2187.5</v>
      </c>
      <c r="O84" s="25"/>
      <c r="P84" s="25"/>
      <c r="Q84" s="25"/>
    </row>
    <row r="85" spans="1:17" ht="12.75" customHeight="1">
      <c r="A85" s="223"/>
      <c r="B85" s="10" t="s">
        <v>20</v>
      </c>
      <c r="C85" s="11">
        <v>170</v>
      </c>
      <c r="D85" s="11"/>
      <c r="E85" s="11">
        <v>8</v>
      </c>
      <c r="F85" s="11">
        <v>5</v>
      </c>
      <c r="G85" s="12">
        <v>87</v>
      </c>
      <c r="H85" s="12">
        <v>5</v>
      </c>
      <c r="I85" s="12">
        <v>18</v>
      </c>
      <c r="J85" s="24">
        <v>0</v>
      </c>
      <c r="K85" s="24">
        <v>24</v>
      </c>
      <c r="L85" s="104"/>
      <c r="M85" s="104">
        <v>1</v>
      </c>
      <c r="N85" s="83">
        <f>SUM(C85*15,F85*12,G85*7.5,H85*7.5,I85*7.5,J85*7.5,K85*7.5,L85*100,M85*20)</f>
        <v>3635</v>
      </c>
      <c r="O85" s="25">
        <v>22.5</v>
      </c>
      <c r="P85" s="25"/>
      <c r="Q85" s="25"/>
    </row>
    <row r="86" spans="1:17" ht="12.75" customHeight="1">
      <c r="A86" s="223"/>
      <c r="B86" s="10" t="s">
        <v>21</v>
      </c>
      <c r="C86" s="11">
        <v>166</v>
      </c>
      <c r="D86" s="11"/>
      <c r="E86" s="11">
        <v>95</v>
      </c>
      <c r="F86" s="11">
        <v>8</v>
      </c>
      <c r="G86" s="12">
        <v>250</v>
      </c>
      <c r="H86" s="12">
        <v>4</v>
      </c>
      <c r="I86" s="12">
        <v>39</v>
      </c>
      <c r="J86" s="24"/>
      <c r="K86" s="24">
        <v>22</v>
      </c>
      <c r="L86" s="104"/>
      <c r="M86" s="104"/>
      <c r="N86" s="83">
        <f>SUM(C86*15,F86*12,G86*7.5,H86*7.5,I86*7.5,J86*7.5,K86*7.5,L86*100,M86*20)</f>
        <v>4948.5</v>
      </c>
      <c r="O86" s="25"/>
      <c r="P86" s="25">
        <v>1.5</v>
      </c>
      <c r="Q86" s="25"/>
    </row>
    <row r="87" spans="1:17" ht="12.75" customHeight="1">
      <c r="A87" s="223"/>
      <c r="B87" s="10" t="s">
        <v>22</v>
      </c>
      <c r="C87" s="11">
        <v>106</v>
      </c>
      <c r="D87" s="11"/>
      <c r="E87" s="11">
        <v>9</v>
      </c>
      <c r="F87" s="11">
        <v>2</v>
      </c>
      <c r="G87" s="12">
        <v>81</v>
      </c>
      <c r="H87" s="12"/>
      <c r="I87" s="12">
        <v>12</v>
      </c>
      <c r="J87" s="24"/>
      <c r="K87" s="24">
        <v>17</v>
      </c>
      <c r="L87" s="104"/>
      <c r="M87" s="104"/>
      <c r="N87" s="83">
        <f>SUM(C87*15,F87*12,G87*7.5,H87*7.5,I87*7.5,J87*7.5,K87*7.5,L87*100,M87*20)</f>
        <v>2439</v>
      </c>
      <c r="O87" s="25"/>
      <c r="P87" s="25"/>
      <c r="Q87" s="25"/>
    </row>
    <row r="88" spans="1:17" ht="12.75" customHeight="1">
      <c r="A88" s="223"/>
      <c r="B88" s="10" t="s">
        <v>23</v>
      </c>
      <c r="C88" s="11">
        <v>29</v>
      </c>
      <c r="D88" s="11"/>
      <c r="E88" s="11">
        <v>4</v>
      </c>
      <c r="F88" s="11">
        <v>1</v>
      </c>
      <c r="G88" s="12">
        <v>28</v>
      </c>
      <c r="H88" s="12"/>
      <c r="I88" s="12">
        <v>2</v>
      </c>
      <c r="J88" s="24"/>
      <c r="K88" s="24">
        <v>7</v>
      </c>
      <c r="L88" s="104"/>
      <c r="M88" s="104"/>
      <c r="N88" s="83">
        <f>SUM(C88*15,F88*12,G88*7.5,H88*7.5,I88*7.5,J88*7.5,K88*7.5,L88*100,M88*20)</f>
        <v>724.5</v>
      </c>
      <c r="O88" s="25"/>
      <c r="P88" s="25"/>
      <c r="Q88" s="25"/>
    </row>
    <row r="89" spans="1:17" ht="12.75" customHeight="1">
      <c r="A89" s="223"/>
      <c r="B89" s="17" t="s">
        <v>24</v>
      </c>
      <c r="C89" s="18">
        <f>SUM(C84:C88)</f>
        <v>579</v>
      </c>
      <c r="D89" s="18"/>
      <c r="E89" s="18">
        <f aca="true" t="shared" si="15" ref="E89:P89">SUM(E84:E88)</f>
        <v>122</v>
      </c>
      <c r="F89" s="18">
        <f t="shared" si="15"/>
        <v>21</v>
      </c>
      <c r="G89" s="18">
        <f t="shared" si="15"/>
        <v>495</v>
      </c>
      <c r="H89" s="18">
        <f t="shared" si="15"/>
        <v>9</v>
      </c>
      <c r="I89" s="18">
        <f t="shared" si="15"/>
        <v>77</v>
      </c>
      <c r="J89" s="86">
        <f t="shared" si="15"/>
        <v>0</v>
      </c>
      <c r="K89" s="86">
        <f t="shared" si="15"/>
        <v>80</v>
      </c>
      <c r="L89" s="18">
        <f t="shared" si="15"/>
        <v>0</v>
      </c>
      <c r="M89" s="18">
        <f t="shared" si="15"/>
        <v>2</v>
      </c>
      <c r="N89" s="44">
        <f t="shared" si="15"/>
        <v>13934.5</v>
      </c>
      <c r="O89" s="44">
        <f t="shared" si="15"/>
        <v>22.5</v>
      </c>
      <c r="P89" s="44">
        <f t="shared" si="15"/>
        <v>1.5</v>
      </c>
      <c r="Q89" s="107">
        <f>SUM(N84:N88)-O89+P89</f>
        <v>13913.5</v>
      </c>
    </row>
    <row r="90" spans="1:17" ht="12.75" customHeight="1">
      <c r="A90" s="223">
        <v>42262</v>
      </c>
      <c r="B90" s="10" t="s">
        <v>19</v>
      </c>
      <c r="C90" s="11">
        <v>106</v>
      </c>
      <c r="D90" s="11"/>
      <c r="E90" s="11">
        <v>25</v>
      </c>
      <c r="F90" s="11"/>
      <c r="G90" s="12">
        <v>53</v>
      </c>
      <c r="H90" s="12"/>
      <c r="I90" s="12">
        <v>4</v>
      </c>
      <c r="J90" s="24"/>
      <c r="K90" s="24">
        <v>16</v>
      </c>
      <c r="L90" s="103"/>
      <c r="M90" s="103">
        <v>1</v>
      </c>
      <c r="N90" s="83">
        <f>SUM(C90*15,F90*12,G90*7.5,H90*7.5,I90*7.5,J90*7.5,K90*7.5,L90*100,M90*20)</f>
        <v>2157.5</v>
      </c>
      <c r="O90" s="25"/>
      <c r="P90" s="25">
        <v>26</v>
      </c>
      <c r="Q90" s="25"/>
    </row>
    <row r="91" spans="1:22" ht="12.75" customHeight="1">
      <c r="A91" s="223"/>
      <c r="B91" s="10" t="s">
        <v>20</v>
      </c>
      <c r="C91" s="11">
        <v>198</v>
      </c>
      <c r="D91" s="11"/>
      <c r="E91" s="11">
        <v>34</v>
      </c>
      <c r="F91" s="11">
        <v>4</v>
      </c>
      <c r="G91" s="12">
        <v>101</v>
      </c>
      <c r="H91" s="12">
        <v>2</v>
      </c>
      <c r="I91" s="12">
        <v>18</v>
      </c>
      <c r="J91" s="24"/>
      <c r="K91" s="24">
        <v>28</v>
      </c>
      <c r="L91" s="104"/>
      <c r="M91" s="104"/>
      <c r="N91" s="83">
        <f>SUM(C91*15,F91*12,G91*7.5,H91*7.5,I91*7.5,J91*7.5,K91*7.5,L91*100,M91*20)</f>
        <v>4135.5</v>
      </c>
      <c r="O91" s="25">
        <v>82.5</v>
      </c>
      <c r="P91" s="25"/>
      <c r="Q91" s="25"/>
      <c r="V91" s="25"/>
    </row>
    <row r="92" spans="1:22" ht="12.75" customHeight="1">
      <c r="A92" s="223"/>
      <c r="B92" s="10" t="s">
        <v>21</v>
      </c>
      <c r="C92" s="11">
        <v>152</v>
      </c>
      <c r="D92" s="11"/>
      <c r="E92" s="11">
        <v>162</v>
      </c>
      <c r="F92" s="11">
        <v>11</v>
      </c>
      <c r="G92" s="12">
        <v>115</v>
      </c>
      <c r="H92" s="12"/>
      <c r="I92" s="12">
        <v>19</v>
      </c>
      <c r="J92" s="24"/>
      <c r="K92" s="24">
        <v>18</v>
      </c>
      <c r="L92" s="104"/>
      <c r="M92" s="104"/>
      <c r="N92" s="83">
        <f>SUM(C92*15,F92*12,G92*7.5,H92*7.5,I92*7.5,J92*7.5,K92*7.5,L92*100,M92*20)</f>
        <v>3552</v>
      </c>
      <c r="O92" s="25"/>
      <c r="P92" s="25"/>
      <c r="V92" s="25"/>
    </row>
    <row r="93" spans="1:16" ht="12.75" customHeight="1">
      <c r="A93" s="223"/>
      <c r="B93" s="10" t="s">
        <v>22</v>
      </c>
      <c r="C93" s="11">
        <v>93</v>
      </c>
      <c r="D93" s="11"/>
      <c r="E93" s="11">
        <v>8</v>
      </c>
      <c r="F93" s="11">
        <v>0</v>
      </c>
      <c r="G93" s="12">
        <v>93</v>
      </c>
      <c r="H93" s="12"/>
      <c r="I93" s="12">
        <v>13</v>
      </c>
      <c r="J93" s="24"/>
      <c r="K93" s="24">
        <v>19</v>
      </c>
      <c r="L93" s="104"/>
      <c r="M93" s="104"/>
      <c r="N93" s="83">
        <f>SUM(C93*15,F93*12,G93*7.5,H93*7.5,I93*7.5,J93*7.5,K93*7.5,L93*100,M93*20)</f>
        <v>2332.5</v>
      </c>
      <c r="O93" s="25">
        <v>15</v>
      </c>
      <c r="P93" s="25"/>
    </row>
    <row r="94" spans="1:17" ht="12.75" customHeight="1">
      <c r="A94" s="223"/>
      <c r="B94" s="10" t="s">
        <v>23</v>
      </c>
      <c r="C94" s="11">
        <v>38</v>
      </c>
      <c r="D94" s="11"/>
      <c r="E94" s="11">
        <v>5</v>
      </c>
      <c r="F94" s="11">
        <v>7</v>
      </c>
      <c r="G94" s="12">
        <v>10</v>
      </c>
      <c r="H94" s="12"/>
      <c r="I94" s="12">
        <v>2</v>
      </c>
      <c r="J94" s="24"/>
      <c r="K94" s="24">
        <v>9</v>
      </c>
      <c r="L94" s="104"/>
      <c r="M94" s="104"/>
      <c r="N94" s="83">
        <f>SUM(C94*15,F94*12,G94*7.5,H94*7.5,I94*7.5,J94*7.5,K94*7.5,L94*100,M94*20)</f>
        <v>811.5</v>
      </c>
      <c r="O94" s="25">
        <v>30</v>
      </c>
      <c r="P94" s="25"/>
      <c r="Q94" s="25"/>
    </row>
    <row r="95" spans="1:17" ht="12.75" customHeight="1">
      <c r="A95" s="223"/>
      <c r="B95" s="17" t="s">
        <v>24</v>
      </c>
      <c r="C95" s="18">
        <f>SUM(C90:C94)</f>
        <v>587</v>
      </c>
      <c r="D95" s="18"/>
      <c r="E95" s="18">
        <f aca="true" t="shared" si="16" ref="E95:P95">SUM(E90:E94)</f>
        <v>234</v>
      </c>
      <c r="F95" s="18">
        <f t="shared" si="16"/>
        <v>22</v>
      </c>
      <c r="G95" s="18">
        <f t="shared" si="16"/>
        <v>372</v>
      </c>
      <c r="H95" s="18">
        <f t="shared" si="16"/>
        <v>2</v>
      </c>
      <c r="I95" s="18">
        <f t="shared" si="16"/>
        <v>56</v>
      </c>
      <c r="J95" s="86">
        <f t="shared" si="16"/>
        <v>0</v>
      </c>
      <c r="K95" s="86">
        <f t="shared" si="16"/>
        <v>90</v>
      </c>
      <c r="L95" s="18">
        <f t="shared" si="16"/>
        <v>0</v>
      </c>
      <c r="M95" s="18">
        <f t="shared" si="16"/>
        <v>1</v>
      </c>
      <c r="N95" s="44">
        <f t="shared" si="16"/>
        <v>12989</v>
      </c>
      <c r="O95" s="44">
        <f t="shared" si="16"/>
        <v>127.5</v>
      </c>
      <c r="P95" s="44">
        <f t="shared" si="16"/>
        <v>26</v>
      </c>
      <c r="Q95" s="107">
        <f>SUM(N90:N94)-O95+P95</f>
        <v>12887.5</v>
      </c>
    </row>
    <row r="96" spans="1:17" ht="12.75" customHeight="1">
      <c r="A96" s="223">
        <v>42263</v>
      </c>
      <c r="B96" s="10" t="s">
        <v>19</v>
      </c>
      <c r="C96" s="11">
        <v>223</v>
      </c>
      <c r="D96" s="11"/>
      <c r="E96" s="11">
        <v>14</v>
      </c>
      <c r="F96" s="11">
        <v>19</v>
      </c>
      <c r="G96" s="12">
        <v>139</v>
      </c>
      <c r="H96" s="12">
        <v>4</v>
      </c>
      <c r="I96" s="12">
        <v>37</v>
      </c>
      <c r="J96" s="24"/>
      <c r="K96" s="24">
        <v>33</v>
      </c>
      <c r="L96" s="103"/>
      <c r="M96" s="103">
        <v>1</v>
      </c>
      <c r="N96" s="83">
        <f>SUM(C96*15,F96*12,G96*7.5,H96*7.5,I96*7.5,J96*7.5,K96*7.5,L96*100,M96*20)</f>
        <v>5190.5</v>
      </c>
      <c r="O96" s="25"/>
      <c r="P96" s="25"/>
      <c r="Q96" s="25"/>
    </row>
    <row r="97" spans="1:17" ht="12.75" customHeight="1">
      <c r="A97" s="223"/>
      <c r="B97" s="10" t="s">
        <v>20</v>
      </c>
      <c r="C97" s="11">
        <v>147</v>
      </c>
      <c r="D97" s="11"/>
      <c r="E97" s="11">
        <v>19</v>
      </c>
      <c r="F97" s="11">
        <v>25</v>
      </c>
      <c r="G97" s="12">
        <v>79</v>
      </c>
      <c r="H97" s="12"/>
      <c r="I97" s="12">
        <v>23</v>
      </c>
      <c r="J97" s="24"/>
      <c r="K97" s="24">
        <v>16</v>
      </c>
      <c r="L97" s="104">
        <v>2</v>
      </c>
      <c r="M97" s="104">
        <v>4</v>
      </c>
      <c r="N97" s="83">
        <f>SUM(C97*15,F97*12,G97*7.5,H97*7.5,I97*7.5,J97*7.5,K97*7.5,L97*100,M97*20)</f>
        <v>3670</v>
      </c>
      <c r="O97" s="25"/>
      <c r="P97" s="25"/>
      <c r="Q97" s="25"/>
    </row>
    <row r="98" spans="1:17" ht="12.75" customHeight="1">
      <c r="A98" s="223"/>
      <c r="B98" s="10" t="s">
        <v>21</v>
      </c>
      <c r="C98" s="11">
        <v>520</v>
      </c>
      <c r="D98" s="11"/>
      <c r="E98" s="11">
        <v>79</v>
      </c>
      <c r="F98" s="11">
        <v>27</v>
      </c>
      <c r="G98" s="12">
        <v>257</v>
      </c>
      <c r="H98" s="12">
        <v>6</v>
      </c>
      <c r="I98" s="12">
        <v>65</v>
      </c>
      <c r="J98" s="24"/>
      <c r="K98" s="24">
        <v>144</v>
      </c>
      <c r="L98" s="104"/>
      <c r="M98" s="104"/>
      <c r="N98" s="83">
        <f>SUM(C98*15,F98*12,G98*7.5,H98*7.5,I98*7.5,J98*7.5,K98*7.5,L98*100,M98*20)</f>
        <v>11664</v>
      </c>
      <c r="O98" s="25"/>
      <c r="P98" s="25"/>
      <c r="Q98" s="25"/>
    </row>
    <row r="99" spans="1:17" ht="12.75" customHeight="1">
      <c r="A99" s="223"/>
      <c r="B99" s="10" t="s">
        <v>22</v>
      </c>
      <c r="C99" s="11">
        <v>210</v>
      </c>
      <c r="D99" s="11"/>
      <c r="E99" s="11">
        <v>7</v>
      </c>
      <c r="F99" s="11">
        <v>14</v>
      </c>
      <c r="G99" s="12">
        <v>149</v>
      </c>
      <c r="H99" s="12">
        <v>3</v>
      </c>
      <c r="I99" s="12">
        <v>30</v>
      </c>
      <c r="J99" s="24"/>
      <c r="K99" s="24">
        <v>39</v>
      </c>
      <c r="L99" s="104"/>
      <c r="M99" s="104"/>
      <c r="N99" s="83">
        <f>SUM(C99*15,F99*12,G99*7.5,H99*7.5,I99*7.5,J99*7.5,K99*7.5,L99*100,M99*20)</f>
        <v>4975.5</v>
      </c>
      <c r="O99" s="25"/>
      <c r="P99" s="25"/>
      <c r="Q99" s="25"/>
    </row>
    <row r="100" spans="1:17" ht="12.75" customHeight="1">
      <c r="A100" s="223"/>
      <c r="B100" s="10" t="s">
        <v>23</v>
      </c>
      <c r="C100" s="11">
        <v>49</v>
      </c>
      <c r="D100" s="11"/>
      <c r="E100" s="11">
        <v>4</v>
      </c>
      <c r="F100" s="11">
        <v>6</v>
      </c>
      <c r="G100" s="12">
        <v>16</v>
      </c>
      <c r="H100" s="12"/>
      <c r="I100" s="12">
        <v>9</v>
      </c>
      <c r="J100" s="24"/>
      <c r="K100" s="24">
        <v>11</v>
      </c>
      <c r="L100" s="104"/>
      <c r="M100" s="104"/>
      <c r="N100" s="83">
        <f>SUM(C100*15,F100*12,G100*7.5,H100*7.5,I100*7.5,J100*7.5,K100*7.5,L100*100,M100*20)</f>
        <v>1077</v>
      </c>
      <c r="O100" s="25"/>
      <c r="P100" s="25"/>
      <c r="Q100" s="25"/>
    </row>
    <row r="101" spans="1:17" ht="12.75" customHeight="1">
      <c r="A101" s="223"/>
      <c r="B101" s="17" t="s">
        <v>24</v>
      </c>
      <c r="C101" s="18">
        <f>SUM(C96:C100)</f>
        <v>1149</v>
      </c>
      <c r="D101" s="18"/>
      <c r="E101" s="18">
        <f aca="true" t="shared" si="17" ref="E101:P101">SUM(E96:E100)</f>
        <v>123</v>
      </c>
      <c r="F101" s="18">
        <f t="shared" si="17"/>
        <v>91</v>
      </c>
      <c r="G101" s="18">
        <f t="shared" si="17"/>
        <v>640</v>
      </c>
      <c r="H101" s="18">
        <f t="shared" si="17"/>
        <v>13</v>
      </c>
      <c r="I101" s="18">
        <f t="shared" si="17"/>
        <v>164</v>
      </c>
      <c r="J101" s="86">
        <f t="shared" si="17"/>
        <v>0</v>
      </c>
      <c r="K101" s="86">
        <f t="shared" si="17"/>
        <v>243</v>
      </c>
      <c r="L101" s="18">
        <f t="shared" si="17"/>
        <v>2</v>
      </c>
      <c r="M101" s="18">
        <f t="shared" si="17"/>
        <v>5</v>
      </c>
      <c r="N101" s="44">
        <f t="shared" si="17"/>
        <v>26577</v>
      </c>
      <c r="O101" s="44">
        <f t="shared" si="17"/>
        <v>0</v>
      </c>
      <c r="P101" s="44">
        <f t="shared" si="17"/>
        <v>0</v>
      </c>
      <c r="Q101" s="107">
        <f>SUM(N96:N100)-O101+P101</f>
        <v>26577</v>
      </c>
    </row>
    <row r="102" spans="1:17" ht="12.75" customHeight="1">
      <c r="A102" s="223">
        <v>42264</v>
      </c>
      <c r="B102" s="10" t="s">
        <v>19</v>
      </c>
      <c r="C102" s="11">
        <v>318</v>
      </c>
      <c r="D102" s="11"/>
      <c r="E102" s="11">
        <v>16</v>
      </c>
      <c r="F102" s="11">
        <v>28</v>
      </c>
      <c r="G102" s="12">
        <v>133</v>
      </c>
      <c r="H102" s="12">
        <v>2</v>
      </c>
      <c r="I102" s="12">
        <v>48</v>
      </c>
      <c r="J102" s="24"/>
      <c r="K102" s="24">
        <v>58</v>
      </c>
      <c r="L102" s="103"/>
      <c r="M102" s="103"/>
      <c r="N102" s="83">
        <f>SUM(C102*15,F102*12,G102*7.5,H102*7.5,I102*7.5,J102*7.5,K102*7.5,L102*100,M102*20)</f>
        <v>6913.5</v>
      </c>
      <c r="O102" s="25"/>
      <c r="P102" s="25"/>
      <c r="Q102" s="25"/>
    </row>
    <row r="103" spans="1:17" ht="12.75" customHeight="1">
      <c r="A103" s="223"/>
      <c r="B103" s="10" t="s">
        <v>20</v>
      </c>
      <c r="C103" s="11">
        <v>404</v>
      </c>
      <c r="D103" s="11"/>
      <c r="E103" s="11">
        <v>21</v>
      </c>
      <c r="F103" s="11">
        <v>39</v>
      </c>
      <c r="G103" s="12">
        <v>137</v>
      </c>
      <c r="H103" s="12">
        <v>6</v>
      </c>
      <c r="I103" s="12">
        <v>60</v>
      </c>
      <c r="J103" s="24"/>
      <c r="K103" s="24">
        <v>72</v>
      </c>
      <c r="L103" s="104"/>
      <c r="M103" s="104"/>
      <c r="N103" s="83">
        <f>SUM(C103*15,F103*12,G103*7.5,H103*7.5,I103*7.5,J103*7.5,K103*7.5,L103*100,M103*20)</f>
        <v>8590.5</v>
      </c>
      <c r="O103" s="25">
        <v>7.5</v>
      </c>
      <c r="P103" s="25"/>
      <c r="Q103" s="25"/>
    </row>
    <row r="104" spans="1:17" ht="12.75" customHeight="1">
      <c r="A104" s="223"/>
      <c r="B104" s="10" t="s">
        <v>21</v>
      </c>
      <c r="C104" s="11">
        <v>345</v>
      </c>
      <c r="D104" s="11"/>
      <c r="E104" s="11">
        <v>9</v>
      </c>
      <c r="F104" s="11">
        <v>34</v>
      </c>
      <c r="G104" s="12">
        <v>188</v>
      </c>
      <c r="H104" s="12">
        <v>3</v>
      </c>
      <c r="I104" s="12">
        <v>69</v>
      </c>
      <c r="J104" s="24"/>
      <c r="K104" s="24">
        <v>82</v>
      </c>
      <c r="L104" s="104"/>
      <c r="M104" s="104"/>
      <c r="N104" s="83">
        <f>SUM(C104*15,F104*12,G104*7.5,H104*7.5,I104*7.5,J104*7.5,K104*7.5,L104*100,M104*20)</f>
        <v>8148</v>
      </c>
      <c r="O104" s="25"/>
      <c r="P104" s="25"/>
      <c r="Q104" s="25"/>
    </row>
    <row r="105" spans="1:17" ht="12.75" customHeight="1">
      <c r="A105" s="223"/>
      <c r="B105" s="10" t="s">
        <v>22</v>
      </c>
      <c r="C105" s="11">
        <v>276</v>
      </c>
      <c r="D105" s="11"/>
      <c r="E105" s="11">
        <v>9</v>
      </c>
      <c r="F105" s="11">
        <v>16</v>
      </c>
      <c r="G105" s="12">
        <v>152</v>
      </c>
      <c r="H105" s="12">
        <v>1</v>
      </c>
      <c r="I105" s="12">
        <v>24</v>
      </c>
      <c r="J105" s="24"/>
      <c r="K105" s="24">
        <v>30</v>
      </c>
      <c r="L105" s="104"/>
      <c r="M105" s="104"/>
      <c r="N105" s="83">
        <f>SUM(C105*15,F105*12,G105*7.5,H105*7.5,I105*7.5,J105*7.5,K105*7.5,L105*100,M105*20)</f>
        <v>5884.5</v>
      </c>
      <c r="O105" s="25">
        <v>45</v>
      </c>
      <c r="P105" s="25"/>
      <c r="Q105" s="25"/>
    </row>
    <row r="106" spans="1:17" ht="12.75" customHeight="1">
      <c r="A106" s="223"/>
      <c r="B106" s="10" t="s">
        <v>23</v>
      </c>
      <c r="C106" s="11">
        <v>53</v>
      </c>
      <c r="D106" s="11"/>
      <c r="E106" s="11">
        <v>1</v>
      </c>
      <c r="F106" s="11">
        <v>10</v>
      </c>
      <c r="G106" s="12">
        <v>29</v>
      </c>
      <c r="H106" s="12">
        <v>1</v>
      </c>
      <c r="I106" s="12">
        <v>6</v>
      </c>
      <c r="J106" s="24"/>
      <c r="K106" s="24">
        <v>24</v>
      </c>
      <c r="L106" s="104"/>
      <c r="M106" s="104"/>
      <c r="N106" s="83">
        <f>SUM(C106*15,F106*12,G106*7.5,H106*7.5,I106*7.5,J106*7.5,K106*7.5,L106*100,M106*20)</f>
        <v>1365</v>
      </c>
      <c r="O106" s="25">
        <v>31.5</v>
      </c>
      <c r="P106" s="25">
        <v>1.5</v>
      </c>
      <c r="Q106" s="25"/>
    </row>
    <row r="107" spans="1:17" ht="12.75" customHeight="1">
      <c r="A107" s="223"/>
      <c r="B107" s="17" t="s">
        <v>24</v>
      </c>
      <c r="C107" s="18">
        <f>SUM(C102:C106)</f>
        <v>1396</v>
      </c>
      <c r="D107" s="18"/>
      <c r="E107" s="18">
        <f aca="true" t="shared" si="18" ref="E107:P107">SUM(E102:E106)</f>
        <v>56</v>
      </c>
      <c r="F107" s="18">
        <f t="shared" si="18"/>
        <v>127</v>
      </c>
      <c r="G107" s="18">
        <f t="shared" si="18"/>
        <v>639</v>
      </c>
      <c r="H107" s="18">
        <f t="shared" si="18"/>
        <v>13</v>
      </c>
      <c r="I107" s="18">
        <f t="shared" si="18"/>
        <v>207</v>
      </c>
      <c r="J107" s="86">
        <f t="shared" si="18"/>
        <v>0</v>
      </c>
      <c r="K107" s="86">
        <f t="shared" si="18"/>
        <v>266</v>
      </c>
      <c r="L107" s="18">
        <f t="shared" si="18"/>
        <v>0</v>
      </c>
      <c r="M107" s="18">
        <f t="shared" si="18"/>
        <v>0</v>
      </c>
      <c r="N107" s="44">
        <f t="shared" si="18"/>
        <v>30901.5</v>
      </c>
      <c r="O107" s="44">
        <f t="shared" si="18"/>
        <v>84</v>
      </c>
      <c r="P107" s="44">
        <f t="shared" si="18"/>
        <v>1.5</v>
      </c>
      <c r="Q107" s="107">
        <f>SUM(N102:N106)-O107+P107</f>
        <v>30819</v>
      </c>
    </row>
    <row r="108" spans="1:17" ht="12.75" customHeight="1">
      <c r="A108" s="224" t="s">
        <v>25</v>
      </c>
      <c r="B108" s="224">
        <v>920</v>
      </c>
      <c r="C108" s="21">
        <f aca="true" t="shared" si="19" ref="C108:Q108">SUM(C71,C77,C83,C89,C95,C101,C107)</f>
        <v>4898</v>
      </c>
      <c r="D108" s="21">
        <f t="shared" si="19"/>
        <v>0</v>
      </c>
      <c r="E108" s="21">
        <f t="shared" si="19"/>
        <v>953</v>
      </c>
      <c r="F108" s="21">
        <f t="shared" si="19"/>
        <v>301</v>
      </c>
      <c r="G108" s="21">
        <f t="shared" si="19"/>
        <v>2608</v>
      </c>
      <c r="H108" s="21">
        <f t="shared" si="19"/>
        <v>46</v>
      </c>
      <c r="I108" s="21">
        <f t="shared" si="19"/>
        <v>588</v>
      </c>
      <c r="J108" s="101">
        <f t="shared" si="19"/>
        <v>16</v>
      </c>
      <c r="K108" s="101">
        <f t="shared" si="19"/>
        <v>922</v>
      </c>
      <c r="L108" s="101">
        <f t="shared" si="19"/>
        <v>5</v>
      </c>
      <c r="M108" s="101">
        <f t="shared" si="19"/>
        <v>16</v>
      </c>
      <c r="N108" s="48">
        <f t="shared" si="19"/>
        <v>109252</v>
      </c>
      <c r="O108" s="48">
        <f t="shared" si="19"/>
        <v>414</v>
      </c>
      <c r="P108" s="48">
        <f t="shared" si="19"/>
        <v>56</v>
      </c>
      <c r="Q108" s="48">
        <f t="shared" si="19"/>
        <v>108894</v>
      </c>
    </row>
    <row r="109" spans="1:17" ht="12.75" customHeight="1">
      <c r="A109" s="223">
        <v>42631</v>
      </c>
      <c r="B109" s="10" t="s">
        <v>19</v>
      </c>
      <c r="C109" s="11"/>
      <c r="D109" s="11"/>
      <c r="E109" s="11"/>
      <c r="F109" s="11"/>
      <c r="G109" s="12"/>
      <c r="H109" s="12"/>
      <c r="I109" s="12"/>
      <c r="J109" s="24"/>
      <c r="K109" s="24"/>
      <c r="L109" s="103"/>
      <c r="M109" s="103"/>
      <c r="N109" s="83">
        <f>SUM(C109*15,F109*12,G109*7.5,H109*7.5,I109*7.5,J109*7.5,K109*7.5,L109*100,M109*20)</f>
        <v>0</v>
      </c>
      <c r="O109" s="25"/>
      <c r="P109" s="25"/>
      <c r="Q109" s="25"/>
    </row>
    <row r="110" spans="1:17" ht="12.75" customHeight="1">
      <c r="A110" s="223"/>
      <c r="B110" s="10" t="s">
        <v>20</v>
      </c>
      <c r="C110" s="11">
        <v>228</v>
      </c>
      <c r="D110" s="11"/>
      <c r="E110" s="11">
        <v>4</v>
      </c>
      <c r="F110" s="11"/>
      <c r="G110" s="12">
        <v>132</v>
      </c>
      <c r="H110" s="12">
        <v>1</v>
      </c>
      <c r="I110" s="12">
        <v>34</v>
      </c>
      <c r="J110" s="24"/>
      <c r="K110" s="24">
        <v>7</v>
      </c>
      <c r="L110" s="104"/>
      <c r="M110" s="104">
        <v>1</v>
      </c>
      <c r="N110" s="83">
        <f>SUM(C110*15,F110*12,G110*7.5,H110*7.5,I110*7.5,J110*7.5,K110*7.5,L110*100,M110*20)</f>
        <v>4745</v>
      </c>
      <c r="O110" s="25"/>
      <c r="P110" s="25">
        <v>16</v>
      </c>
      <c r="Q110" s="25"/>
    </row>
    <row r="111" spans="1:17" ht="12.75" customHeight="1">
      <c r="A111" s="223"/>
      <c r="B111" s="10" t="s">
        <v>21</v>
      </c>
      <c r="C111" s="11">
        <v>303</v>
      </c>
      <c r="D111" s="11"/>
      <c r="E111" s="11">
        <v>6</v>
      </c>
      <c r="F111" s="11">
        <v>1</v>
      </c>
      <c r="G111" s="12">
        <v>174</v>
      </c>
      <c r="H111" s="12">
        <v>1</v>
      </c>
      <c r="I111" s="12">
        <v>26</v>
      </c>
      <c r="J111" s="24"/>
      <c r="K111" s="24">
        <v>54</v>
      </c>
      <c r="L111" s="104"/>
      <c r="M111" s="104"/>
      <c r="N111" s="83">
        <f>SUM(C111*15,F111*12,G111*7.5,H111*7.5,I111*7.5,J111*7.5,K111*7.5,L111*100,M111*20)</f>
        <v>6469.5</v>
      </c>
      <c r="O111" s="25"/>
      <c r="P111" s="25">
        <v>0.5</v>
      </c>
      <c r="Q111" s="25"/>
    </row>
    <row r="112" spans="1:17" ht="12.75" customHeight="1">
      <c r="A112" s="223"/>
      <c r="B112" s="10" t="s">
        <v>22</v>
      </c>
      <c r="C112" s="11">
        <v>137</v>
      </c>
      <c r="D112" s="11"/>
      <c r="E112" s="11">
        <v>11</v>
      </c>
      <c r="F112" s="11">
        <v>6</v>
      </c>
      <c r="G112" s="12">
        <v>133</v>
      </c>
      <c r="H112" s="12">
        <v>2</v>
      </c>
      <c r="I112" s="12">
        <v>15</v>
      </c>
      <c r="J112" s="24"/>
      <c r="K112" s="24">
        <v>11</v>
      </c>
      <c r="L112" s="104"/>
      <c r="M112" s="104"/>
      <c r="N112" s="83">
        <f>SUM(C112*15,F112*12,G112*7.5,H112*7.5,I112*7.5,J112*7.5,K112*7.5,L112*100,M112*20)</f>
        <v>3334.5</v>
      </c>
      <c r="O112" s="25"/>
      <c r="P112" s="25"/>
      <c r="Q112" s="25"/>
    </row>
    <row r="113" spans="1:17" ht="12.75" customHeight="1">
      <c r="A113" s="223"/>
      <c r="B113" s="10" t="s">
        <v>23</v>
      </c>
      <c r="C113" s="11">
        <v>22</v>
      </c>
      <c r="D113" s="11"/>
      <c r="E113" s="11">
        <v>3</v>
      </c>
      <c r="F113" s="11"/>
      <c r="G113" s="12">
        <v>18</v>
      </c>
      <c r="H113" s="12"/>
      <c r="I113" s="12">
        <v>2</v>
      </c>
      <c r="J113" s="24"/>
      <c r="K113" s="24">
        <v>9</v>
      </c>
      <c r="L113" s="104"/>
      <c r="M113" s="104"/>
      <c r="N113" s="83">
        <f>SUM(C113*15,F113*12,G113*7.5,H113*7.5,I113*7.5,J113*7.5,K113*7.5,L113*100,M113*20)</f>
        <v>547.5</v>
      </c>
      <c r="O113" s="25"/>
      <c r="P113" s="25"/>
      <c r="Q113" s="25"/>
    </row>
    <row r="114" spans="1:17" ht="12.75" customHeight="1">
      <c r="A114" s="223"/>
      <c r="B114" s="17" t="s">
        <v>24</v>
      </c>
      <c r="C114" s="18">
        <f>SUM(C109:C113)</f>
        <v>690</v>
      </c>
      <c r="D114" s="18"/>
      <c r="E114" s="18">
        <f aca="true" t="shared" si="20" ref="E114:P114">SUM(E109:E113)</f>
        <v>24</v>
      </c>
      <c r="F114" s="18">
        <f t="shared" si="20"/>
        <v>7</v>
      </c>
      <c r="G114" s="18">
        <f t="shared" si="20"/>
        <v>457</v>
      </c>
      <c r="H114" s="18">
        <f t="shared" si="20"/>
        <v>4</v>
      </c>
      <c r="I114" s="18">
        <f t="shared" si="20"/>
        <v>77</v>
      </c>
      <c r="J114" s="86">
        <f t="shared" si="20"/>
        <v>0</v>
      </c>
      <c r="K114" s="86">
        <f t="shared" si="20"/>
        <v>81</v>
      </c>
      <c r="L114" s="18">
        <f t="shared" si="20"/>
        <v>0</v>
      </c>
      <c r="M114" s="18">
        <f t="shared" si="20"/>
        <v>1</v>
      </c>
      <c r="N114" s="44">
        <f t="shared" si="20"/>
        <v>15096.5</v>
      </c>
      <c r="O114" s="44">
        <f t="shared" si="20"/>
        <v>0</v>
      </c>
      <c r="P114" s="44">
        <f t="shared" si="20"/>
        <v>16.5</v>
      </c>
      <c r="Q114" s="107">
        <f>SUM(N109:N113)-O114+P114</f>
        <v>15113</v>
      </c>
    </row>
    <row r="115" spans="1:17" ht="12.75" customHeight="1">
      <c r="A115" s="223">
        <v>42632</v>
      </c>
      <c r="B115" s="10" t="s">
        <v>19</v>
      </c>
      <c r="C115" s="11">
        <v>41</v>
      </c>
      <c r="D115" s="11"/>
      <c r="E115" s="11">
        <v>2</v>
      </c>
      <c r="F115" s="11">
        <v>0</v>
      </c>
      <c r="G115" s="12">
        <v>19</v>
      </c>
      <c r="H115" s="12">
        <v>1</v>
      </c>
      <c r="I115" s="12"/>
      <c r="J115" s="24">
        <v>0</v>
      </c>
      <c r="K115" s="24">
        <v>19</v>
      </c>
      <c r="L115" s="103">
        <v>1</v>
      </c>
      <c r="M115" s="103">
        <v>1</v>
      </c>
      <c r="N115" s="83">
        <f>SUM(C115*15,F115*12,G115*7.5,H115*7.5,I115*7.5,J115*7.5,K115*7.5,L115*100,M115*20)</f>
        <v>1027.5</v>
      </c>
      <c r="O115" s="25">
        <v>14.5</v>
      </c>
      <c r="P115" s="25"/>
      <c r="Q115" s="25"/>
    </row>
    <row r="116" spans="1:17" ht="12.75" customHeight="1">
      <c r="A116" s="223"/>
      <c r="B116" s="10" t="s">
        <v>20</v>
      </c>
      <c r="C116" s="11">
        <v>134</v>
      </c>
      <c r="D116" s="11"/>
      <c r="E116" s="11">
        <v>4</v>
      </c>
      <c r="F116" s="11">
        <v>5</v>
      </c>
      <c r="G116" s="12">
        <v>71</v>
      </c>
      <c r="H116" s="12"/>
      <c r="I116" s="12">
        <v>18</v>
      </c>
      <c r="J116" s="24"/>
      <c r="K116" s="24">
        <v>18</v>
      </c>
      <c r="L116" s="103">
        <v>1</v>
      </c>
      <c r="M116" s="103">
        <v>1</v>
      </c>
      <c r="N116" s="83">
        <f>SUM(C116*15,F116*12,G116*7.5,H116*7.5,I116*7.5,J116*7.5,K116*7.5,L116*100,M116*20)</f>
        <v>2992.5</v>
      </c>
      <c r="O116" s="25"/>
      <c r="P116" s="25"/>
      <c r="Q116" s="25"/>
    </row>
    <row r="117" spans="1:17" ht="12.75" customHeight="1">
      <c r="A117" s="223"/>
      <c r="B117" s="10" t="s">
        <v>21</v>
      </c>
      <c r="C117" s="11">
        <v>223</v>
      </c>
      <c r="D117" s="11"/>
      <c r="E117" s="11">
        <v>122</v>
      </c>
      <c r="F117" s="11">
        <v>5</v>
      </c>
      <c r="G117" s="12">
        <v>99</v>
      </c>
      <c r="H117" s="12">
        <v>3</v>
      </c>
      <c r="I117" s="12">
        <v>82</v>
      </c>
      <c r="J117" s="24"/>
      <c r="K117" s="24">
        <v>65</v>
      </c>
      <c r="L117" s="103"/>
      <c r="M117" s="103"/>
      <c r="N117" s="83">
        <f>SUM(C117*15,F117*12,G117*7.5,H117*7.5,I117*7.5,J117*7.5,K117*7.5,L117*100,M117*20)</f>
        <v>5272.5</v>
      </c>
      <c r="O117" s="25">
        <v>15</v>
      </c>
      <c r="P117" s="25"/>
      <c r="Q117" s="25"/>
    </row>
    <row r="118" spans="1:17" ht="12.75" customHeight="1">
      <c r="A118" s="223"/>
      <c r="B118" s="10" t="s">
        <v>22</v>
      </c>
      <c r="C118" s="11">
        <v>93</v>
      </c>
      <c r="D118" s="11"/>
      <c r="E118" s="11">
        <v>2</v>
      </c>
      <c r="F118" s="11">
        <v>2</v>
      </c>
      <c r="G118" s="12">
        <v>49</v>
      </c>
      <c r="H118" s="12"/>
      <c r="I118" s="12">
        <v>1</v>
      </c>
      <c r="J118" s="24"/>
      <c r="K118" s="24">
        <v>15</v>
      </c>
      <c r="L118" s="104"/>
      <c r="M118" s="104"/>
      <c r="N118" s="83">
        <f>SUM(C118*15,F118*12,G118*7.5,H118*7.5,I118*7.5,J118*7.5,K118*7.5,L118*100,M118*20)</f>
        <v>1906.5</v>
      </c>
      <c r="O118" s="25"/>
      <c r="P118" s="25">
        <v>13.5</v>
      </c>
      <c r="Q118" s="25"/>
    </row>
    <row r="119" spans="1:17" ht="12.75" customHeight="1">
      <c r="A119" s="223"/>
      <c r="B119" s="10" t="s">
        <v>23</v>
      </c>
      <c r="C119" s="11">
        <v>46</v>
      </c>
      <c r="D119" s="11"/>
      <c r="E119" s="11"/>
      <c r="F119" s="11">
        <v>2</v>
      </c>
      <c r="G119" s="12">
        <v>6</v>
      </c>
      <c r="H119" s="12">
        <v>1</v>
      </c>
      <c r="I119" s="12">
        <v>3</v>
      </c>
      <c r="J119" s="24"/>
      <c r="K119" s="24">
        <v>8</v>
      </c>
      <c r="L119" s="104"/>
      <c r="M119" s="104"/>
      <c r="N119" s="83">
        <f>SUM(C119*15,F119*12,G119*7.5,H119*7.5,I119*7.5,J119*7.5,K119*7.5,L119*100,M119*20)</f>
        <v>849</v>
      </c>
      <c r="O119" s="25"/>
      <c r="P119" s="25"/>
      <c r="Q119" s="25"/>
    </row>
    <row r="120" spans="1:17" ht="12.75" customHeight="1" hidden="1">
      <c r="A120" s="223"/>
      <c r="B120"/>
      <c r="C120" s="11"/>
      <c r="D120" s="11"/>
      <c r="E120" s="11"/>
      <c r="F120" s="11"/>
      <c r="G120" s="12"/>
      <c r="H120" s="12"/>
      <c r="I120" s="12"/>
      <c r="J120" s="24"/>
      <c r="K120" s="24"/>
      <c r="L120" s="104"/>
      <c r="M120" s="104"/>
      <c r="N120" s="44">
        <f>SUM(N115:N119)</f>
        <v>12048</v>
      </c>
      <c r="O120" s="25"/>
      <c r="P120" s="25"/>
      <c r="Q120" s="25"/>
    </row>
    <row r="121" spans="1:17" ht="12.75" customHeight="1">
      <c r="A121" s="223"/>
      <c r="B121" s="17" t="s">
        <v>24</v>
      </c>
      <c r="C121" s="18">
        <f>SUM(C116:C120)</f>
        <v>496</v>
      </c>
      <c r="D121" s="18"/>
      <c r="E121" s="18">
        <f aca="true" t="shared" si="21" ref="E121:M121">SUM(E116:E120)</f>
        <v>128</v>
      </c>
      <c r="F121" s="18">
        <f t="shared" si="21"/>
        <v>14</v>
      </c>
      <c r="G121" s="18">
        <f t="shared" si="21"/>
        <v>225</v>
      </c>
      <c r="H121" s="18">
        <f t="shared" si="21"/>
        <v>4</v>
      </c>
      <c r="I121" s="18">
        <f t="shared" si="21"/>
        <v>104</v>
      </c>
      <c r="J121" s="86">
        <f t="shared" si="21"/>
        <v>0</v>
      </c>
      <c r="K121" s="86">
        <f t="shared" si="21"/>
        <v>106</v>
      </c>
      <c r="L121" s="18">
        <f t="shared" si="21"/>
        <v>1</v>
      </c>
      <c r="M121" s="18">
        <f t="shared" si="21"/>
        <v>1</v>
      </c>
      <c r="N121" s="44">
        <f>SUM(N115:N119)</f>
        <v>12048</v>
      </c>
      <c r="O121" s="44">
        <f>SUM(O116:O120)</f>
        <v>15</v>
      </c>
      <c r="P121" s="44">
        <f>SUM(P116:P120)</f>
        <v>13.5</v>
      </c>
      <c r="Q121" s="107">
        <f>SUM(N116:N119)-O121+P121</f>
        <v>11019</v>
      </c>
    </row>
    <row r="122" spans="1:17" ht="12.75" customHeight="1">
      <c r="A122" s="223">
        <v>42633</v>
      </c>
      <c r="B122" s="10" t="s">
        <v>19</v>
      </c>
      <c r="C122" s="11">
        <v>22</v>
      </c>
      <c r="D122" s="11"/>
      <c r="E122" s="11">
        <v>2</v>
      </c>
      <c r="F122" s="11"/>
      <c r="G122" s="12">
        <v>8</v>
      </c>
      <c r="H122" s="12"/>
      <c r="I122" s="12"/>
      <c r="J122" s="24"/>
      <c r="K122" s="24">
        <v>6</v>
      </c>
      <c r="L122" s="103"/>
      <c r="M122" s="103"/>
      <c r="N122" s="83">
        <f>SUM(C122*15,F122*12,G122*7.5,H122*7.5,I122*7.5,J122*7.5,K122*7.5,L122*100,M122*20)</f>
        <v>435</v>
      </c>
      <c r="O122" s="25"/>
      <c r="P122" s="25"/>
      <c r="Q122" s="25"/>
    </row>
    <row r="123" spans="1:17" ht="12.75" customHeight="1">
      <c r="A123" s="223"/>
      <c r="B123" s="10" t="s">
        <v>20</v>
      </c>
      <c r="C123" s="11">
        <v>320</v>
      </c>
      <c r="D123" s="11"/>
      <c r="E123" s="11">
        <v>15</v>
      </c>
      <c r="F123" s="11">
        <v>2</v>
      </c>
      <c r="G123" s="12">
        <v>108</v>
      </c>
      <c r="H123" s="12">
        <v>1</v>
      </c>
      <c r="I123" s="12">
        <v>23</v>
      </c>
      <c r="J123" s="24"/>
      <c r="K123" s="24">
        <v>32</v>
      </c>
      <c r="L123" s="104">
        <v>1</v>
      </c>
      <c r="M123" s="104">
        <v>2</v>
      </c>
      <c r="N123" s="83">
        <f>SUM(C123*15,F123*12,G123*7.5,H123*7.5,I123*7.5,J123*7.5,K123*7.5,L123*100,M123*20)</f>
        <v>6194</v>
      </c>
      <c r="O123" s="25">
        <v>15</v>
      </c>
      <c r="P123" s="25"/>
      <c r="Q123" s="25"/>
    </row>
    <row r="124" spans="1:17" ht="12.75" customHeight="1">
      <c r="A124" s="223"/>
      <c r="B124" s="10" t="s">
        <v>21</v>
      </c>
      <c r="C124" s="11">
        <v>197</v>
      </c>
      <c r="D124" s="11"/>
      <c r="E124" s="11">
        <v>128</v>
      </c>
      <c r="F124" s="11">
        <v>2</v>
      </c>
      <c r="G124" s="12">
        <v>112</v>
      </c>
      <c r="H124" s="12">
        <v>2</v>
      </c>
      <c r="I124" s="12">
        <v>17</v>
      </c>
      <c r="J124" s="24"/>
      <c r="K124" s="24">
        <v>25</v>
      </c>
      <c r="L124" s="104"/>
      <c r="M124" s="104"/>
      <c r="N124" s="83">
        <f>SUM(C124*15,F124*12,G124*7.5,H124*7.5,I124*7.5,J124*7.5,K124*7.5,L124*100,M124*20)</f>
        <v>4149</v>
      </c>
      <c r="O124" s="25"/>
      <c r="P124" s="25"/>
      <c r="Q124" s="25"/>
    </row>
    <row r="125" spans="1:17" ht="12.75" customHeight="1">
      <c r="A125" s="223"/>
      <c r="B125" s="10" t="s">
        <v>22</v>
      </c>
      <c r="C125" s="11">
        <v>101</v>
      </c>
      <c r="D125" s="11"/>
      <c r="E125" s="11">
        <v>4</v>
      </c>
      <c r="F125" s="11">
        <v>2</v>
      </c>
      <c r="G125" s="12">
        <v>78</v>
      </c>
      <c r="H125" s="12"/>
      <c r="I125" s="12">
        <v>14</v>
      </c>
      <c r="J125" s="24"/>
      <c r="K125" s="24">
        <v>16</v>
      </c>
      <c r="L125" s="104"/>
      <c r="M125" s="104"/>
      <c r="N125" s="83">
        <f>SUM(C125*15,F125*12,G125*7.5,H125*7.5,I125*7.5,J125*7.5,K125*7.5,L125*100,M125*20)</f>
        <v>2349</v>
      </c>
      <c r="O125" s="25"/>
      <c r="P125" s="25">
        <v>1</v>
      </c>
      <c r="Q125" s="25"/>
    </row>
    <row r="126" spans="1:17" ht="12.75" customHeight="1">
      <c r="A126" s="223"/>
      <c r="B126" s="10" t="s">
        <v>23</v>
      </c>
      <c r="C126" s="11">
        <v>40</v>
      </c>
      <c r="D126" s="11"/>
      <c r="E126" s="11">
        <v>3</v>
      </c>
      <c r="F126" s="11">
        <v>7</v>
      </c>
      <c r="G126" s="12">
        <v>22</v>
      </c>
      <c r="H126" s="12">
        <v>2</v>
      </c>
      <c r="I126" s="12">
        <v>2</v>
      </c>
      <c r="J126" s="24">
        <v>0</v>
      </c>
      <c r="K126" s="24">
        <v>6</v>
      </c>
      <c r="L126" s="104"/>
      <c r="M126" s="104"/>
      <c r="N126" s="83">
        <f>SUM(C126*15,F126*12,G126*7.5,H126*7.5,I126*7.5,J126*7.5,K126*7.5,L126*100,M126*20)</f>
        <v>924</v>
      </c>
      <c r="O126" s="25"/>
      <c r="P126" s="25"/>
      <c r="Q126" s="25"/>
    </row>
    <row r="127" spans="1:17" ht="12.75" customHeight="1">
      <c r="A127" s="223"/>
      <c r="B127" s="17" t="s">
        <v>24</v>
      </c>
      <c r="C127" s="18">
        <f>SUM(C122:C126)</f>
        <v>680</v>
      </c>
      <c r="D127" s="18"/>
      <c r="E127" s="18">
        <f aca="true" t="shared" si="22" ref="E127:P127">SUM(E122:E126)</f>
        <v>152</v>
      </c>
      <c r="F127" s="18">
        <f t="shared" si="22"/>
        <v>13</v>
      </c>
      <c r="G127" s="18">
        <f t="shared" si="22"/>
        <v>328</v>
      </c>
      <c r="H127" s="18">
        <f t="shared" si="22"/>
        <v>5</v>
      </c>
      <c r="I127" s="18">
        <f t="shared" si="22"/>
        <v>56</v>
      </c>
      <c r="J127" s="86">
        <f t="shared" si="22"/>
        <v>0</v>
      </c>
      <c r="K127" s="86">
        <f t="shared" si="22"/>
        <v>85</v>
      </c>
      <c r="L127" s="18">
        <f t="shared" si="22"/>
        <v>1</v>
      </c>
      <c r="M127" s="18">
        <f t="shared" si="22"/>
        <v>2</v>
      </c>
      <c r="N127" s="44">
        <f t="shared" si="22"/>
        <v>14051</v>
      </c>
      <c r="O127" s="44">
        <f t="shared" si="22"/>
        <v>15</v>
      </c>
      <c r="P127" s="44">
        <f t="shared" si="22"/>
        <v>1</v>
      </c>
      <c r="Q127" s="107">
        <f>SUM(N122:N126)-O127+P127</f>
        <v>14037</v>
      </c>
    </row>
    <row r="128" spans="1:17" ht="12.75" customHeight="1">
      <c r="A128" s="223">
        <v>42634</v>
      </c>
      <c r="B128" s="10" t="s">
        <v>19</v>
      </c>
      <c r="C128" s="11">
        <v>142</v>
      </c>
      <c r="D128" s="11"/>
      <c r="E128" s="11">
        <v>29</v>
      </c>
      <c r="F128" s="11">
        <v>3</v>
      </c>
      <c r="G128" s="12">
        <v>90</v>
      </c>
      <c r="H128" s="12"/>
      <c r="I128" s="12">
        <v>14</v>
      </c>
      <c r="J128" s="24"/>
      <c r="K128" s="24">
        <v>21</v>
      </c>
      <c r="L128" s="103">
        <v>1</v>
      </c>
      <c r="M128" s="103">
        <v>1</v>
      </c>
      <c r="N128" s="83">
        <f>SUM(C128*15,F128*12,G128*7.5,H128*7.5,I128*7.5,J128*7.5,K128*7.5,L128*100,M128*20)</f>
        <v>3223.5</v>
      </c>
      <c r="O128" s="25"/>
      <c r="P128" s="25"/>
      <c r="Q128" s="25"/>
    </row>
    <row r="129" spans="1:17" ht="12.75" customHeight="1">
      <c r="A129" s="223"/>
      <c r="B129" s="10" t="s">
        <v>20</v>
      </c>
      <c r="C129" s="11">
        <v>188</v>
      </c>
      <c r="D129" s="11"/>
      <c r="E129" s="11">
        <v>13</v>
      </c>
      <c r="F129" s="11">
        <v>8</v>
      </c>
      <c r="G129" s="12">
        <v>96</v>
      </c>
      <c r="H129" s="12"/>
      <c r="I129" s="12">
        <v>23</v>
      </c>
      <c r="J129" s="24"/>
      <c r="K129" s="24">
        <v>22</v>
      </c>
      <c r="L129" s="104"/>
      <c r="M129" s="104"/>
      <c r="N129" s="83">
        <f>SUM(C129*15,F129*12,G129*7.5,H129*7.5,I129*7.5,J129*7.5,K129*7.5,L129*100,M129*20)</f>
        <v>3973.5</v>
      </c>
      <c r="O129" s="25"/>
      <c r="P129" s="25">
        <v>6.5</v>
      </c>
      <c r="Q129" s="25"/>
    </row>
    <row r="130" spans="1:17" ht="12.75" customHeight="1">
      <c r="A130" s="223"/>
      <c r="B130" s="10" t="s">
        <v>21</v>
      </c>
      <c r="C130" s="11">
        <v>202</v>
      </c>
      <c r="D130" s="11"/>
      <c r="E130" s="11">
        <v>39</v>
      </c>
      <c r="F130" s="11">
        <v>7</v>
      </c>
      <c r="G130" s="12">
        <v>148</v>
      </c>
      <c r="H130" s="12">
        <v>5</v>
      </c>
      <c r="I130" s="12">
        <v>18</v>
      </c>
      <c r="J130" s="24"/>
      <c r="K130" s="24">
        <v>31</v>
      </c>
      <c r="L130" s="104"/>
      <c r="M130" s="104"/>
      <c r="N130" s="83">
        <f>SUM(C130*15,F130*12,G130*7.5,H130*7.5,I130*7.5,J130*7.5,K130*7.5,L130*100,M130*20)</f>
        <v>4629</v>
      </c>
      <c r="O130" s="25"/>
      <c r="P130" s="25"/>
      <c r="Q130" s="25"/>
    </row>
    <row r="131" spans="1:17" ht="12.75" customHeight="1">
      <c r="A131" s="223"/>
      <c r="B131" s="10" t="s">
        <v>22</v>
      </c>
      <c r="C131" s="11">
        <v>135</v>
      </c>
      <c r="D131" s="11"/>
      <c r="E131" s="11">
        <v>7</v>
      </c>
      <c r="F131" s="11">
        <v>1</v>
      </c>
      <c r="G131" s="12">
        <v>89</v>
      </c>
      <c r="H131" s="12">
        <v>2</v>
      </c>
      <c r="I131" s="12">
        <v>18</v>
      </c>
      <c r="J131" s="24"/>
      <c r="K131" s="24">
        <v>25</v>
      </c>
      <c r="L131" s="104"/>
      <c r="M131" s="104"/>
      <c r="N131" s="83">
        <f>SUM(C131*15,F131*12,G131*7.5,H131*7.5,I131*7.5,J131*7.5,K131*7.5,L131*100,M131*20)</f>
        <v>3042</v>
      </c>
      <c r="O131" s="25"/>
      <c r="P131" s="25"/>
      <c r="Q131" s="25"/>
    </row>
    <row r="132" spans="1:17" ht="12.75" customHeight="1">
      <c r="A132" s="223"/>
      <c r="B132" s="10" t="s">
        <v>23</v>
      </c>
      <c r="C132" s="11">
        <v>36</v>
      </c>
      <c r="D132" s="11"/>
      <c r="E132" s="11">
        <v>7</v>
      </c>
      <c r="F132" s="11"/>
      <c r="G132" s="12">
        <v>21</v>
      </c>
      <c r="H132" s="12"/>
      <c r="I132" s="12">
        <v>8</v>
      </c>
      <c r="J132" s="24"/>
      <c r="K132" s="24">
        <v>7</v>
      </c>
      <c r="L132" s="104"/>
      <c r="M132" s="104"/>
      <c r="N132" s="83">
        <f>SUM(C132*15,F132*12,G132*7.5,H132*7.5,I132*7.5,J132*7.5,K132*7.5,L132*100,M132*20)</f>
        <v>810</v>
      </c>
      <c r="O132" s="25"/>
      <c r="P132" s="25"/>
      <c r="Q132" s="25"/>
    </row>
    <row r="133" spans="1:17" ht="12.75" customHeight="1">
      <c r="A133" s="223"/>
      <c r="B133" s="17" t="s">
        <v>24</v>
      </c>
      <c r="C133" s="18">
        <f>SUM(C128:C132)</f>
        <v>703</v>
      </c>
      <c r="D133" s="18"/>
      <c r="E133" s="18">
        <f aca="true" t="shared" si="23" ref="E133:P133">SUM(E128:E132)</f>
        <v>95</v>
      </c>
      <c r="F133" s="18">
        <f t="shared" si="23"/>
        <v>19</v>
      </c>
      <c r="G133" s="18">
        <f t="shared" si="23"/>
        <v>444</v>
      </c>
      <c r="H133" s="18">
        <f t="shared" si="23"/>
        <v>7</v>
      </c>
      <c r="I133" s="18">
        <f t="shared" si="23"/>
        <v>81</v>
      </c>
      <c r="J133" s="86">
        <f t="shared" si="23"/>
        <v>0</v>
      </c>
      <c r="K133" s="86">
        <f t="shared" si="23"/>
        <v>106</v>
      </c>
      <c r="L133" s="18">
        <f t="shared" si="23"/>
        <v>1</v>
      </c>
      <c r="M133" s="18">
        <f t="shared" si="23"/>
        <v>1</v>
      </c>
      <c r="N133" s="44">
        <f t="shared" si="23"/>
        <v>15678</v>
      </c>
      <c r="O133" s="44">
        <f t="shared" si="23"/>
        <v>0</v>
      </c>
      <c r="P133" s="44">
        <f t="shared" si="23"/>
        <v>6.5</v>
      </c>
      <c r="Q133" s="107">
        <f>SUM(N128:N132)-O133+P133</f>
        <v>15684.5</v>
      </c>
    </row>
    <row r="134" spans="1:17" ht="12.75" customHeight="1">
      <c r="A134" s="223">
        <v>42635</v>
      </c>
      <c r="B134" s="10" t="s">
        <v>19</v>
      </c>
      <c r="C134" s="11">
        <v>109</v>
      </c>
      <c r="D134" s="11"/>
      <c r="E134" s="11">
        <v>7</v>
      </c>
      <c r="F134" s="11">
        <v>1</v>
      </c>
      <c r="G134" s="12">
        <v>44</v>
      </c>
      <c r="H134" s="12"/>
      <c r="I134" s="12">
        <v>7</v>
      </c>
      <c r="J134" s="24"/>
      <c r="K134" s="24">
        <v>12</v>
      </c>
      <c r="L134" s="103">
        <v>1</v>
      </c>
      <c r="M134" s="103"/>
      <c r="N134" s="83">
        <f>SUM(C134*15,F134*12,G134*7.5,H134*7.5,I134*7.5,J134*7.5,K134*7.5,L134*100,M134*20)</f>
        <v>2219.5</v>
      </c>
      <c r="O134" s="25"/>
      <c r="P134" s="25">
        <v>0.5</v>
      </c>
      <c r="Q134" s="25"/>
    </row>
    <row r="135" spans="1:17" ht="12.75" customHeight="1">
      <c r="A135" s="223"/>
      <c r="B135" s="10" t="s">
        <v>20</v>
      </c>
      <c r="C135" s="11">
        <v>236</v>
      </c>
      <c r="D135" s="11"/>
      <c r="E135" s="11">
        <v>21</v>
      </c>
      <c r="F135" s="11">
        <v>2</v>
      </c>
      <c r="G135" s="12">
        <v>84</v>
      </c>
      <c r="H135" s="12"/>
      <c r="I135" s="12">
        <v>21</v>
      </c>
      <c r="J135" s="24"/>
      <c r="K135" s="24">
        <v>24</v>
      </c>
      <c r="L135" s="104"/>
      <c r="M135" s="104">
        <v>1</v>
      </c>
      <c r="N135" s="83">
        <f>SUM(C135*15,F135*12,G135*7.5,H135*7.5,I135*7.5,J135*7.5,K135*7.5,L135*100,M135*20)</f>
        <v>4551.5</v>
      </c>
      <c r="O135" s="25"/>
      <c r="P135" s="25"/>
      <c r="Q135" s="25"/>
    </row>
    <row r="136" spans="1:17" ht="12.75" customHeight="1">
      <c r="A136" s="223"/>
      <c r="B136" s="10" t="s">
        <v>21</v>
      </c>
      <c r="C136" s="11">
        <v>240</v>
      </c>
      <c r="D136" s="11"/>
      <c r="E136" s="11">
        <v>4</v>
      </c>
      <c r="F136" s="11">
        <v>6</v>
      </c>
      <c r="G136" s="12">
        <v>121</v>
      </c>
      <c r="H136" s="12"/>
      <c r="I136" s="12">
        <v>18</v>
      </c>
      <c r="J136" s="24"/>
      <c r="K136" s="24">
        <v>30</v>
      </c>
      <c r="L136" s="104"/>
      <c r="M136" s="104"/>
      <c r="N136" s="83">
        <f>SUM(C136*15,F136*12,G136*7.5,H136*7.5,I136*7.5,J136*7.5,K136*7.5,L136*100,M136*20)</f>
        <v>4939.5</v>
      </c>
      <c r="O136" s="25"/>
      <c r="P136" s="25"/>
      <c r="Q136" s="25"/>
    </row>
    <row r="137" spans="1:17" ht="12.75" customHeight="1">
      <c r="A137" s="223"/>
      <c r="B137" s="10" t="s">
        <v>22</v>
      </c>
      <c r="C137" s="11">
        <v>148</v>
      </c>
      <c r="D137" s="11"/>
      <c r="E137" s="11">
        <v>2</v>
      </c>
      <c r="F137" s="11">
        <v>1</v>
      </c>
      <c r="G137" s="12">
        <v>76</v>
      </c>
      <c r="H137" s="12"/>
      <c r="I137" s="12">
        <v>10</v>
      </c>
      <c r="J137" s="24"/>
      <c r="K137" s="24">
        <v>11</v>
      </c>
      <c r="L137" s="104"/>
      <c r="M137" s="104"/>
      <c r="N137" s="83">
        <f>SUM(C137*15,F137*12,G137*7.5,H137*7.5,I137*7.5,J137*7.5,K137*7.5,L137*100,M137*20)</f>
        <v>2959.5</v>
      </c>
      <c r="O137" s="25"/>
      <c r="P137" s="25"/>
      <c r="Q137" s="25"/>
    </row>
    <row r="138" spans="1:17" ht="12.75" customHeight="1">
      <c r="A138" s="223"/>
      <c r="B138" s="10" t="s">
        <v>23</v>
      </c>
      <c r="C138" s="11">
        <v>32</v>
      </c>
      <c r="D138" s="11"/>
      <c r="E138" s="11">
        <v>21</v>
      </c>
      <c r="F138" s="11">
        <v>1</v>
      </c>
      <c r="G138" s="12">
        <v>18</v>
      </c>
      <c r="H138" s="12"/>
      <c r="I138" s="12">
        <v>2</v>
      </c>
      <c r="J138" s="24"/>
      <c r="K138" s="24">
        <v>5</v>
      </c>
      <c r="L138" s="104"/>
      <c r="M138" s="104"/>
      <c r="N138" s="83">
        <f>SUM(C138*15,F138*12,G138*7.5,H138*7.5,I138*7.5,J138*7.5,K138*7.5,L138*100,M138*20)</f>
        <v>679.5</v>
      </c>
      <c r="O138" s="25"/>
      <c r="P138" s="25"/>
      <c r="Q138" s="25"/>
    </row>
    <row r="139" spans="1:17" ht="12.75" customHeight="1">
      <c r="A139" s="223"/>
      <c r="B139" s="17" t="s">
        <v>24</v>
      </c>
      <c r="C139" s="18">
        <f>SUM(C134:C138)</f>
        <v>765</v>
      </c>
      <c r="D139" s="18"/>
      <c r="E139" s="18">
        <f aca="true" t="shared" si="24" ref="E139:P139">SUM(E134:E138)</f>
        <v>55</v>
      </c>
      <c r="F139" s="18">
        <f t="shared" si="24"/>
        <v>11</v>
      </c>
      <c r="G139" s="18">
        <f t="shared" si="24"/>
        <v>343</v>
      </c>
      <c r="H139" s="18">
        <f t="shared" si="24"/>
        <v>0</v>
      </c>
      <c r="I139" s="18">
        <f t="shared" si="24"/>
        <v>58</v>
      </c>
      <c r="J139" s="86">
        <f t="shared" si="24"/>
        <v>0</v>
      </c>
      <c r="K139" s="86">
        <f t="shared" si="24"/>
        <v>82</v>
      </c>
      <c r="L139" s="18">
        <f t="shared" si="24"/>
        <v>1</v>
      </c>
      <c r="M139" s="18">
        <f t="shared" si="24"/>
        <v>1</v>
      </c>
      <c r="N139" s="44">
        <f t="shared" si="24"/>
        <v>15349.5</v>
      </c>
      <c r="O139" s="44">
        <f t="shared" si="24"/>
        <v>0</v>
      </c>
      <c r="P139" s="44">
        <f t="shared" si="24"/>
        <v>0.5</v>
      </c>
      <c r="Q139" s="107">
        <f>SUM(N134:N138)-O139+P139</f>
        <v>15350</v>
      </c>
    </row>
    <row r="140" spans="1:17" ht="12.75" customHeight="1">
      <c r="A140" s="223">
        <v>43001</v>
      </c>
      <c r="B140" s="10" t="s">
        <v>19</v>
      </c>
      <c r="C140" s="11">
        <v>234</v>
      </c>
      <c r="D140" s="11"/>
      <c r="E140" s="11">
        <v>15</v>
      </c>
      <c r="F140" s="11">
        <v>17</v>
      </c>
      <c r="G140" s="12">
        <v>115</v>
      </c>
      <c r="H140" s="12"/>
      <c r="I140" s="12">
        <v>30</v>
      </c>
      <c r="J140" s="24"/>
      <c r="K140" s="24">
        <v>27</v>
      </c>
      <c r="L140" s="103"/>
      <c r="M140" s="103"/>
      <c r="N140" s="83">
        <f>SUM(C140*15,F140*12,G140*7.5,H140*7.5,I140*7.5,J140*7.5,K140*7.5,L140*100,M140*20)</f>
        <v>5004</v>
      </c>
      <c r="O140" s="25"/>
      <c r="P140" s="25"/>
      <c r="Q140" s="25"/>
    </row>
    <row r="141" spans="1:17" ht="12.75" customHeight="1">
      <c r="A141" s="223"/>
      <c r="B141" s="10" t="s">
        <v>20</v>
      </c>
      <c r="C141" s="11">
        <v>317</v>
      </c>
      <c r="D141" s="11"/>
      <c r="E141" s="11">
        <v>3</v>
      </c>
      <c r="F141" s="11">
        <v>3</v>
      </c>
      <c r="G141" s="12">
        <v>150</v>
      </c>
      <c r="H141" s="12">
        <v>2</v>
      </c>
      <c r="I141" s="12">
        <v>30</v>
      </c>
      <c r="J141" s="24">
        <v>1</v>
      </c>
      <c r="K141" s="24">
        <v>26</v>
      </c>
      <c r="L141" s="104">
        <v>1</v>
      </c>
      <c r="M141" s="104">
        <v>4</v>
      </c>
      <c r="N141" s="83">
        <f>SUM(C141*15,F141*12,G141*7.5,H141*7.5,I141*7.5,J141*7.5,K141*7.5,L141*100,M141*20)</f>
        <v>6538.5</v>
      </c>
      <c r="O141" s="25">
        <v>30</v>
      </c>
      <c r="P141" s="25"/>
      <c r="Q141" s="25"/>
    </row>
    <row r="142" spans="1:17" ht="12.75" customHeight="1">
      <c r="A142" s="223"/>
      <c r="B142" s="10" t="s">
        <v>21</v>
      </c>
      <c r="C142" s="11">
        <v>315</v>
      </c>
      <c r="D142" s="11"/>
      <c r="E142" s="11">
        <v>20</v>
      </c>
      <c r="F142" s="11">
        <v>14</v>
      </c>
      <c r="G142" s="12">
        <v>151</v>
      </c>
      <c r="H142" s="12">
        <v>8</v>
      </c>
      <c r="I142" s="12">
        <v>34</v>
      </c>
      <c r="J142" s="24"/>
      <c r="K142" s="24">
        <v>28</v>
      </c>
      <c r="L142" s="104"/>
      <c r="M142" s="104"/>
      <c r="N142" s="83">
        <f>SUM(C142*15,F142*12,G142*7.5,H142*7.5,I142*7.5,J142*7.5,K142*7.5,L142*100,M142*20)</f>
        <v>6550.5</v>
      </c>
      <c r="O142" s="25">
        <v>31.5</v>
      </c>
      <c r="P142" s="25"/>
      <c r="Q142" s="25"/>
    </row>
    <row r="143" spans="1:17" ht="12.75" customHeight="1">
      <c r="A143" s="223"/>
      <c r="B143" s="10" t="s">
        <v>22</v>
      </c>
      <c r="C143" s="11">
        <v>244</v>
      </c>
      <c r="D143" s="11"/>
      <c r="E143" s="11">
        <v>5</v>
      </c>
      <c r="F143" s="11">
        <v>6</v>
      </c>
      <c r="G143" s="12">
        <v>151</v>
      </c>
      <c r="H143" s="12">
        <v>4</v>
      </c>
      <c r="I143" s="12">
        <v>25</v>
      </c>
      <c r="J143" s="24"/>
      <c r="K143" s="24">
        <v>40</v>
      </c>
      <c r="L143" s="104"/>
      <c r="M143" s="104"/>
      <c r="N143" s="83">
        <f>SUM(C143*15,F143*12,G143*7.5,H143*7.5,I143*7.5,J143*7.5,K143*7.5,L143*100,M143*20)</f>
        <v>5382</v>
      </c>
      <c r="O143" s="25"/>
      <c r="P143" s="25"/>
      <c r="Q143" s="25"/>
    </row>
    <row r="144" spans="1:17" ht="12.75" customHeight="1">
      <c r="A144" s="223"/>
      <c r="B144" s="10" t="s">
        <v>23</v>
      </c>
      <c r="C144" s="11">
        <v>42</v>
      </c>
      <c r="D144" s="11"/>
      <c r="E144" s="11">
        <v>2</v>
      </c>
      <c r="F144" s="11">
        <v>12</v>
      </c>
      <c r="G144" s="12">
        <v>21</v>
      </c>
      <c r="H144" s="12"/>
      <c r="I144" s="12">
        <v>4</v>
      </c>
      <c r="J144" s="24"/>
      <c r="K144" s="24">
        <v>11</v>
      </c>
      <c r="L144" s="104"/>
      <c r="M144" s="104"/>
      <c r="N144" s="83">
        <f>SUM(C144*15,F144*12,G144*7.5,H144*7.5,I144*7.5,J144*7.5,K144*7.5,L144*100,M144*20)</f>
        <v>1044</v>
      </c>
      <c r="O144" s="25"/>
      <c r="P144" s="25"/>
      <c r="Q144" s="25"/>
    </row>
    <row r="145" spans="1:17" ht="12.75" customHeight="1">
      <c r="A145" s="223"/>
      <c r="B145" s="17" t="s">
        <v>24</v>
      </c>
      <c r="C145" s="18">
        <f>SUM(C140:C144)</f>
        <v>1152</v>
      </c>
      <c r="D145" s="18"/>
      <c r="E145" s="18">
        <f aca="true" t="shared" si="25" ref="E145:P145">SUM(E140:E144)</f>
        <v>45</v>
      </c>
      <c r="F145" s="18">
        <f t="shared" si="25"/>
        <v>52</v>
      </c>
      <c r="G145" s="18">
        <f t="shared" si="25"/>
        <v>588</v>
      </c>
      <c r="H145" s="18">
        <f t="shared" si="25"/>
        <v>14</v>
      </c>
      <c r="I145" s="18">
        <f t="shared" si="25"/>
        <v>123</v>
      </c>
      <c r="J145" s="86">
        <f t="shared" si="25"/>
        <v>1</v>
      </c>
      <c r="K145" s="86">
        <f t="shared" si="25"/>
        <v>132</v>
      </c>
      <c r="L145" s="18">
        <f t="shared" si="25"/>
        <v>1</v>
      </c>
      <c r="M145" s="18">
        <f t="shared" si="25"/>
        <v>4</v>
      </c>
      <c r="N145" s="44">
        <f t="shared" si="25"/>
        <v>24519</v>
      </c>
      <c r="O145" s="44">
        <f t="shared" si="25"/>
        <v>61.5</v>
      </c>
      <c r="P145" s="44">
        <f t="shared" si="25"/>
        <v>0</v>
      </c>
      <c r="Q145" s="107">
        <f>SUM(N140:N144)-O145+P145</f>
        <v>24457.5</v>
      </c>
    </row>
    <row r="146" spans="1:17" ht="12.75" customHeight="1">
      <c r="A146" s="223">
        <v>43002</v>
      </c>
      <c r="B146" s="10" t="s">
        <v>19</v>
      </c>
      <c r="C146" s="11">
        <v>165</v>
      </c>
      <c r="D146" s="11"/>
      <c r="E146" s="11">
        <v>13</v>
      </c>
      <c r="F146" s="11">
        <v>13</v>
      </c>
      <c r="G146" s="12">
        <v>57</v>
      </c>
      <c r="H146" s="12">
        <v>1</v>
      </c>
      <c r="I146" s="12">
        <v>21</v>
      </c>
      <c r="J146" s="24"/>
      <c r="K146" s="24">
        <v>26</v>
      </c>
      <c r="L146" s="103"/>
      <c r="M146" s="103"/>
      <c r="N146" s="83">
        <f>SUM(C146*15,F146*12,G146*7.5,H146*7.5,I146*7.5,J146*7.5,K146*7.5,L146*100,M146*20)</f>
        <v>3418.5</v>
      </c>
      <c r="O146" s="25">
        <v>7.5</v>
      </c>
      <c r="P146" s="25"/>
      <c r="Q146" s="25"/>
    </row>
    <row r="147" spans="1:17" ht="12.75" customHeight="1">
      <c r="A147" s="223"/>
      <c r="B147" s="10" t="s">
        <v>20</v>
      </c>
      <c r="C147" s="11">
        <v>416</v>
      </c>
      <c r="D147" s="11"/>
      <c r="E147" s="11">
        <v>7</v>
      </c>
      <c r="F147" s="11">
        <v>14</v>
      </c>
      <c r="G147" s="12">
        <v>122</v>
      </c>
      <c r="H147" s="12">
        <v>4</v>
      </c>
      <c r="I147" s="12">
        <v>56</v>
      </c>
      <c r="J147" s="24"/>
      <c r="K147" s="24">
        <v>35</v>
      </c>
      <c r="L147" s="104"/>
      <c r="M147" s="104"/>
      <c r="N147" s="83">
        <f>SUM(C147*15,F147*12,G147*7.5,H147*7.5,I147*7.5,J147*7.5,K147*7.5,L147*100,M147*20)</f>
        <v>8035.5</v>
      </c>
      <c r="O147" s="25">
        <v>7.5</v>
      </c>
      <c r="P147" s="25"/>
      <c r="Q147" s="25"/>
    </row>
    <row r="148" spans="1:17" ht="12.75" customHeight="1">
      <c r="A148" s="223"/>
      <c r="B148" s="10" t="s">
        <v>21</v>
      </c>
      <c r="C148" s="11">
        <v>280</v>
      </c>
      <c r="D148" s="11"/>
      <c r="E148" s="11">
        <v>60</v>
      </c>
      <c r="F148" s="11">
        <v>9</v>
      </c>
      <c r="G148" s="12">
        <v>96</v>
      </c>
      <c r="H148" s="12">
        <v>3</v>
      </c>
      <c r="I148" s="12">
        <v>39</v>
      </c>
      <c r="J148" s="24"/>
      <c r="K148" s="24">
        <v>32</v>
      </c>
      <c r="L148" s="104"/>
      <c r="M148" s="104"/>
      <c r="N148" s="83">
        <f>SUM(C148*15,F148*12,G148*7.5,H148*7.5,I148*7.5,J148*7.5,K148*7.5,L148*100,M148*20)</f>
        <v>5583</v>
      </c>
      <c r="O148" s="25"/>
      <c r="P148" s="25"/>
      <c r="Q148" s="25"/>
    </row>
    <row r="149" spans="1:17" ht="12.75" customHeight="1">
      <c r="A149" s="223"/>
      <c r="B149" s="10" t="s">
        <v>22</v>
      </c>
      <c r="C149" s="11">
        <v>222</v>
      </c>
      <c r="D149" s="11"/>
      <c r="E149" s="11">
        <v>10</v>
      </c>
      <c r="F149" s="11">
        <v>14</v>
      </c>
      <c r="G149" s="12">
        <v>98</v>
      </c>
      <c r="H149" s="12">
        <v>2</v>
      </c>
      <c r="I149" s="12">
        <v>15</v>
      </c>
      <c r="J149" s="24">
        <v>1</v>
      </c>
      <c r="K149" s="24">
        <v>40</v>
      </c>
      <c r="L149" s="104"/>
      <c r="M149" s="104"/>
      <c r="N149" s="83">
        <f>SUM(C149*15,F149*12,G149*7.5,H149*7.5,I149*7.5,J149*7.5,K149*7.5,L149*100,M149*20)</f>
        <v>4668</v>
      </c>
      <c r="O149" s="25"/>
      <c r="P149" s="25"/>
      <c r="Q149" s="25"/>
    </row>
    <row r="150" spans="1:17" ht="12.75" customHeight="1">
      <c r="A150" s="223"/>
      <c r="B150" s="10" t="s">
        <v>23</v>
      </c>
      <c r="C150" s="11">
        <v>51</v>
      </c>
      <c r="D150" s="11"/>
      <c r="E150" s="11">
        <v>4</v>
      </c>
      <c r="F150" s="11"/>
      <c r="G150" s="12">
        <v>11</v>
      </c>
      <c r="H150" s="12">
        <v>5</v>
      </c>
      <c r="I150" s="12">
        <v>5</v>
      </c>
      <c r="J150" s="24"/>
      <c r="K150" s="24">
        <v>9</v>
      </c>
      <c r="L150" s="104"/>
      <c r="M150" s="104"/>
      <c r="N150" s="83">
        <f>SUM(C150*15,F150*12,G150*7.5,H150*7.5,I150*7.5,J150*7.5,K150*7.5,L150*100,M150*20)</f>
        <v>990</v>
      </c>
      <c r="O150" s="25"/>
      <c r="P150" s="25"/>
      <c r="Q150" s="25"/>
    </row>
    <row r="151" spans="1:17" ht="12.75" customHeight="1">
      <c r="A151" s="223"/>
      <c r="B151" s="17" t="s">
        <v>24</v>
      </c>
      <c r="C151" s="18">
        <f>SUM(C146:C150)</f>
        <v>1134</v>
      </c>
      <c r="D151" s="18"/>
      <c r="E151" s="18">
        <f aca="true" t="shared" si="26" ref="E151:P151">SUM(E146:E150)</f>
        <v>94</v>
      </c>
      <c r="F151" s="18">
        <f t="shared" si="26"/>
        <v>50</v>
      </c>
      <c r="G151" s="18">
        <f t="shared" si="26"/>
        <v>384</v>
      </c>
      <c r="H151" s="18">
        <f t="shared" si="26"/>
        <v>15</v>
      </c>
      <c r="I151" s="18">
        <f t="shared" si="26"/>
        <v>136</v>
      </c>
      <c r="J151" s="86">
        <f t="shared" si="26"/>
        <v>1</v>
      </c>
      <c r="K151" s="86">
        <f t="shared" si="26"/>
        <v>142</v>
      </c>
      <c r="L151" s="18">
        <f t="shared" si="26"/>
        <v>0</v>
      </c>
      <c r="M151" s="18">
        <f t="shared" si="26"/>
        <v>0</v>
      </c>
      <c r="N151" s="44">
        <f t="shared" si="26"/>
        <v>22695</v>
      </c>
      <c r="O151" s="44">
        <f t="shared" si="26"/>
        <v>15</v>
      </c>
      <c r="P151" s="44">
        <f t="shared" si="26"/>
        <v>0</v>
      </c>
      <c r="Q151" s="107">
        <f>SUM(N146:N150)-O151+P151</f>
        <v>22680</v>
      </c>
    </row>
    <row r="152" spans="1:17" ht="12.75" customHeight="1">
      <c r="A152" s="224" t="s">
        <v>25</v>
      </c>
      <c r="B152" s="224">
        <v>920</v>
      </c>
      <c r="C152" s="21">
        <f aca="true" t="shared" si="27" ref="C152:Q152">SUM(C114,C121,C127,C133,C139,C145,C151)</f>
        <v>5620</v>
      </c>
      <c r="D152" s="21">
        <f t="shared" si="27"/>
        <v>0</v>
      </c>
      <c r="E152" s="21">
        <f t="shared" si="27"/>
        <v>593</v>
      </c>
      <c r="F152" s="21">
        <f t="shared" si="27"/>
        <v>166</v>
      </c>
      <c r="G152" s="21">
        <f t="shared" si="27"/>
        <v>2769</v>
      </c>
      <c r="H152" s="21">
        <f t="shared" si="27"/>
        <v>49</v>
      </c>
      <c r="I152" s="21">
        <f t="shared" si="27"/>
        <v>635</v>
      </c>
      <c r="J152" s="101">
        <f t="shared" si="27"/>
        <v>2</v>
      </c>
      <c r="K152" s="101">
        <f t="shared" si="27"/>
        <v>734</v>
      </c>
      <c r="L152" s="101">
        <f t="shared" si="27"/>
        <v>5</v>
      </c>
      <c r="M152" s="101">
        <f t="shared" si="27"/>
        <v>10</v>
      </c>
      <c r="N152" s="48">
        <f t="shared" si="27"/>
        <v>119437</v>
      </c>
      <c r="O152" s="48">
        <f t="shared" si="27"/>
        <v>106.5</v>
      </c>
      <c r="P152" s="48">
        <f t="shared" si="27"/>
        <v>38</v>
      </c>
      <c r="Q152" s="48">
        <f t="shared" si="27"/>
        <v>118341</v>
      </c>
    </row>
    <row r="153" spans="1:17" ht="12.75" customHeight="1">
      <c r="A153" s="223">
        <v>43003</v>
      </c>
      <c r="B153" s="10" t="s">
        <v>19</v>
      </c>
      <c r="C153" s="11">
        <v>184</v>
      </c>
      <c r="D153" s="11"/>
      <c r="E153" s="11">
        <v>3</v>
      </c>
      <c r="F153" s="11">
        <v>3</v>
      </c>
      <c r="G153" s="12">
        <v>76</v>
      </c>
      <c r="H153" s="12"/>
      <c r="I153" s="12">
        <v>7</v>
      </c>
      <c r="J153" s="24"/>
      <c r="K153" s="24">
        <v>12</v>
      </c>
      <c r="L153" s="103"/>
      <c r="M153" s="103">
        <v>1</v>
      </c>
      <c r="N153" s="83">
        <f>SUM(C153*15,F153*12,G153*7.5,H153*7.5,I153*7.5,J153*7.5,K153*7.5,L153*100,M153*20)</f>
        <v>3528.5</v>
      </c>
      <c r="O153" s="25"/>
      <c r="P153" s="25"/>
      <c r="Q153" s="25"/>
    </row>
    <row r="154" spans="1:17" ht="12.75" customHeight="1">
      <c r="A154" s="223"/>
      <c r="B154" s="10" t="s">
        <v>20</v>
      </c>
      <c r="C154" s="11">
        <v>162</v>
      </c>
      <c r="D154" s="11"/>
      <c r="E154" s="11">
        <v>6</v>
      </c>
      <c r="F154" s="11"/>
      <c r="G154" s="12">
        <v>80</v>
      </c>
      <c r="H154" s="12"/>
      <c r="I154" s="12">
        <v>7</v>
      </c>
      <c r="J154" s="24"/>
      <c r="K154" s="24">
        <v>15</v>
      </c>
      <c r="L154" s="104"/>
      <c r="M154" s="104"/>
      <c r="N154" s="83">
        <f>SUM(C154*15,F154*12,G154*7.5,H154*7.5,I154*7.5,J154*7.5,K154*7.5,L154*100,M154*20)</f>
        <v>3195</v>
      </c>
      <c r="O154" s="25">
        <v>7.5</v>
      </c>
      <c r="P154" s="25"/>
      <c r="Q154" s="25"/>
    </row>
    <row r="155" spans="1:17" ht="12.75" customHeight="1">
      <c r="A155" s="223"/>
      <c r="B155" s="10" t="s">
        <v>21</v>
      </c>
      <c r="C155" s="11">
        <v>159</v>
      </c>
      <c r="D155" s="11"/>
      <c r="E155" s="11">
        <v>1</v>
      </c>
      <c r="F155" s="11">
        <v>3</v>
      </c>
      <c r="G155" s="12">
        <v>93</v>
      </c>
      <c r="H155" s="12"/>
      <c r="I155" s="12">
        <v>7</v>
      </c>
      <c r="J155" s="24"/>
      <c r="K155" s="24">
        <v>5</v>
      </c>
      <c r="L155" s="104"/>
      <c r="M155" s="104"/>
      <c r="N155" s="83">
        <f>SUM(C155*15,F155*12,G155*7.5,H155*7.5,I155*7.5,J155*7.5,K155*7.5,L155*100,M155*20)</f>
        <v>3208.5</v>
      </c>
      <c r="O155" s="25"/>
      <c r="P155" s="25"/>
      <c r="Q155" s="25"/>
    </row>
    <row r="156" spans="1:17" ht="12.75" customHeight="1">
      <c r="A156" s="223"/>
      <c r="B156" s="10" t="s">
        <v>22</v>
      </c>
      <c r="C156" s="11">
        <v>122</v>
      </c>
      <c r="D156" s="11"/>
      <c r="E156" s="11">
        <v>3</v>
      </c>
      <c r="F156" s="11">
        <v>3</v>
      </c>
      <c r="G156" s="12">
        <v>82</v>
      </c>
      <c r="H156" s="12"/>
      <c r="I156" s="12">
        <v>4</v>
      </c>
      <c r="J156" s="24"/>
      <c r="K156" s="24">
        <v>10</v>
      </c>
      <c r="L156" s="104"/>
      <c r="M156" s="104"/>
      <c r="N156" s="83">
        <f>SUM(C156*15,F156*12,G156*7.5,H156*7.5,I156*7.5,J156*7.5,K156*7.5,L156*100,M156*20)</f>
        <v>2586</v>
      </c>
      <c r="O156" s="25"/>
      <c r="P156" s="25"/>
      <c r="Q156" s="25"/>
    </row>
    <row r="157" spans="1:17" ht="12.75" customHeight="1">
      <c r="A157" s="223"/>
      <c r="B157" s="10" t="s">
        <v>23</v>
      </c>
      <c r="C157" s="11">
        <v>30</v>
      </c>
      <c r="D157" s="11"/>
      <c r="E157" s="11">
        <v>5</v>
      </c>
      <c r="F157" s="11"/>
      <c r="G157" s="12">
        <v>30</v>
      </c>
      <c r="H157" s="12"/>
      <c r="I157" s="12">
        <v>4</v>
      </c>
      <c r="J157" s="24"/>
      <c r="K157" s="24"/>
      <c r="L157" s="104"/>
      <c r="M157" s="104"/>
      <c r="N157" s="83">
        <f>SUM(C157*15,F157*12,G157*7.5,H157*7.5,I157*7.5,J157*7.5,K157*7.5,L157*100,M157*20)</f>
        <v>705</v>
      </c>
      <c r="O157" s="25"/>
      <c r="P157" s="25"/>
      <c r="Q157" s="25"/>
    </row>
    <row r="158" spans="1:17" ht="12.75" customHeight="1">
      <c r="A158" s="223"/>
      <c r="B158" s="17" t="s">
        <v>24</v>
      </c>
      <c r="C158" s="18">
        <f>SUM(C153:C157)</f>
        <v>657</v>
      </c>
      <c r="D158" s="18"/>
      <c r="E158" s="18">
        <f aca="true" t="shared" si="28" ref="E158:P158">SUM(E153:E157)</f>
        <v>18</v>
      </c>
      <c r="F158" s="18">
        <f t="shared" si="28"/>
        <v>9</v>
      </c>
      <c r="G158" s="18">
        <f t="shared" si="28"/>
        <v>361</v>
      </c>
      <c r="H158" s="18">
        <f t="shared" si="28"/>
        <v>0</v>
      </c>
      <c r="I158" s="18">
        <f t="shared" si="28"/>
        <v>29</v>
      </c>
      <c r="J158" s="86">
        <f t="shared" si="28"/>
        <v>0</v>
      </c>
      <c r="K158" s="86">
        <f t="shared" si="28"/>
        <v>42</v>
      </c>
      <c r="L158" s="18">
        <f t="shared" si="28"/>
        <v>0</v>
      </c>
      <c r="M158" s="18">
        <f t="shared" si="28"/>
        <v>1</v>
      </c>
      <c r="N158" s="44">
        <f t="shared" si="28"/>
        <v>13223</v>
      </c>
      <c r="O158" s="44">
        <f t="shared" si="28"/>
        <v>7.5</v>
      </c>
      <c r="P158" s="44">
        <f t="shared" si="28"/>
        <v>0</v>
      </c>
      <c r="Q158" s="107">
        <f>SUM(N153:N157)-O158+P158</f>
        <v>13215.5</v>
      </c>
    </row>
    <row r="159" spans="1:17" ht="12.75" customHeight="1">
      <c r="A159" s="223">
        <v>42273</v>
      </c>
      <c r="B159" s="10" t="s">
        <v>19</v>
      </c>
      <c r="C159" s="11">
        <v>108</v>
      </c>
      <c r="D159" s="11"/>
      <c r="E159" s="11">
        <v>3</v>
      </c>
      <c r="F159" s="11"/>
      <c r="G159" s="12">
        <v>35</v>
      </c>
      <c r="H159" s="12">
        <v>2</v>
      </c>
      <c r="I159" s="12">
        <v>3</v>
      </c>
      <c r="J159" s="24"/>
      <c r="K159" s="24">
        <v>5</v>
      </c>
      <c r="L159" s="103"/>
      <c r="M159" s="103"/>
      <c r="N159" s="83">
        <f>SUM(C159*15,F159*12,G159*7.5,H159*7.5,I159*7.5,J159*7.5,K159*7.5,L159*100,M159*20)</f>
        <v>1957.5</v>
      </c>
      <c r="O159" s="25">
        <v>630</v>
      </c>
      <c r="P159" s="25"/>
      <c r="Q159" s="25"/>
    </row>
    <row r="160" spans="1:17" ht="12.75" customHeight="1">
      <c r="A160" s="223"/>
      <c r="B160" s="10" t="s">
        <v>20</v>
      </c>
      <c r="C160" s="11">
        <v>170</v>
      </c>
      <c r="D160" s="11"/>
      <c r="E160" s="11">
        <v>8</v>
      </c>
      <c r="F160" s="11">
        <v>5</v>
      </c>
      <c r="G160" s="12">
        <v>76</v>
      </c>
      <c r="H160" s="12">
        <v>5</v>
      </c>
      <c r="I160" s="12">
        <v>10</v>
      </c>
      <c r="J160" s="24"/>
      <c r="K160" s="24">
        <v>16</v>
      </c>
      <c r="L160" s="104"/>
      <c r="M160" s="104"/>
      <c r="N160" s="83">
        <f>SUM(C160*15,F160*12,G160*7.5,H160*7.5,I160*7.5,J160*7.5,K160*7.5,L160*100,M160*20)</f>
        <v>3412.5</v>
      </c>
      <c r="O160" s="25"/>
      <c r="P160" s="25"/>
      <c r="Q160" s="25"/>
    </row>
    <row r="161" spans="1:17" ht="12.75" customHeight="1">
      <c r="A161" s="223"/>
      <c r="B161" s="10" t="s">
        <v>21</v>
      </c>
      <c r="C161" s="11">
        <v>171</v>
      </c>
      <c r="D161" s="11"/>
      <c r="E161" s="11">
        <v>138</v>
      </c>
      <c r="F161" s="11">
        <v>6</v>
      </c>
      <c r="G161" s="12">
        <v>103</v>
      </c>
      <c r="H161" s="12">
        <v>2</v>
      </c>
      <c r="I161" s="12">
        <v>12</v>
      </c>
      <c r="J161" s="24"/>
      <c r="K161" s="24">
        <v>15</v>
      </c>
      <c r="L161" s="104"/>
      <c r="M161" s="104"/>
      <c r="N161" s="83">
        <f>SUM(C161*15,F161*12,G161*7.5,H161*7.5,I161*7.5,J161*7.5,K161*7.5,L161*100,M161*20)</f>
        <v>3627</v>
      </c>
      <c r="O161" s="25"/>
      <c r="P161" s="25"/>
      <c r="Q161" s="25"/>
    </row>
    <row r="162" spans="1:17" ht="12.75" customHeight="1">
      <c r="A162" s="223"/>
      <c r="B162" s="10" t="s">
        <v>22</v>
      </c>
      <c r="C162" s="11">
        <v>82</v>
      </c>
      <c r="D162" s="11"/>
      <c r="E162" s="11">
        <v>10</v>
      </c>
      <c r="F162" s="11"/>
      <c r="G162" s="12">
        <v>74</v>
      </c>
      <c r="H162" s="12"/>
      <c r="I162" s="12">
        <v>7</v>
      </c>
      <c r="J162" s="24"/>
      <c r="K162" s="24">
        <v>17</v>
      </c>
      <c r="L162" s="104"/>
      <c r="M162" s="104"/>
      <c r="N162" s="83">
        <f>SUM(C162*15,F162*12,G162*7.5,H162*7.5,I162*7.5,J162*7.5,K162*7.5,L162*100,M162*20)</f>
        <v>1965</v>
      </c>
      <c r="O162" s="25"/>
      <c r="P162" s="25"/>
      <c r="Q162" s="25"/>
    </row>
    <row r="163" spans="1:17" ht="12.75" customHeight="1">
      <c r="A163" s="223"/>
      <c r="B163" s="10" t="s">
        <v>23</v>
      </c>
      <c r="C163" s="11">
        <v>19</v>
      </c>
      <c r="D163" s="11"/>
      <c r="E163" s="11">
        <v>2</v>
      </c>
      <c r="F163" s="11">
        <v>2</v>
      </c>
      <c r="G163" s="12">
        <v>20</v>
      </c>
      <c r="H163" s="12"/>
      <c r="I163" s="12">
        <v>6</v>
      </c>
      <c r="J163" s="24"/>
      <c r="K163" s="24">
        <v>8</v>
      </c>
      <c r="L163" s="104"/>
      <c r="M163" s="104"/>
      <c r="N163" s="83">
        <f>SUM(C163*15,F163*12,G163*7.5,H163*7.5,I163*7.5,J163*7.5,K163*7.5,L163*100,M163*20)</f>
        <v>564</v>
      </c>
      <c r="O163" s="25"/>
      <c r="P163" s="25"/>
      <c r="Q163" s="25"/>
    </row>
    <row r="164" spans="1:17" ht="12.75" customHeight="1">
      <c r="A164" s="223"/>
      <c r="B164" s="17" t="s">
        <v>24</v>
      </c>
      <c r="C164" s="18">
        <f>SUM(C159:C163)</f>
        <v>550</v>
      </c>
      <c r="D164" s="18"/>
      <c r="E164" s="18">
        <f aca="true" t="shared" si="29" ref="E164:P164">SUM(E159:E163)</f>
        <v>161</v>
      </c>
      <c r="F164" s="18">
        <f t="shared" si="29"/>
        <v>13</v>
      </c>
      <c r="G164" s="18">
        <f t="shared" si="29"/>
        <v>308</v>
      </c>
      <c r="H164" s="18">
        <f t="shared" si="29"/>
        <v>9</v>
      </c>
      <c r="I164" s="18">
        <f t="shared" si="29"/>
        <v>38</v>
      </c>
      <c r="J164" s="86">
        <f t="shared" si="29"/>
        <v>0</v>
      </c>
      <c r="K164" s="86">
        <f t="shared" si="29"/>
        <v>61</v>
      </c>
      <c r="L164" s="18">
        <f t="shared" si="29"/>
        <v>0</v>
      </c>
      <c r="M164" s="18">
        <f t="shared" si="29"/>
        <v>0</v>
      </c>
      <c r="N164" s="44">
        <f t="shared" si="29"/>
        <v>11526</v>
      </c>
      <c r="O164" s="44">
        <f t="shared" si="29"/>
        <v>630</v>
      </c>
      <c r="P164" s="44">
        <f t="shared" si="29"/>
        <v>0</v>
      </c>
      <c r="Q164" s="107">
        <f>SUM(N159:N163)-O164+P164</f>
        <v>10896</v>
      </c>
    </row>
    <row r="165" spans="1:17" ht="12.75" customHeight="1">
      <c r="A165" s="223">
        <v>42274</v>
      </c>
      <c r="B165" s="10" t="s">
        <v>19</v>
      </c>
      <c r="C165" s="11">
        <v>98</v>
      </c>
      <c r="D165" s="11"/>
      <c r="E165" s="11">
        <v>61</v>
      </c>
      <c r="F165" s="11"/>
      <c r="G165" s="12">
        <v>5</v>
      </c>
      <c r="H165" s="12"/>
      <c r="I165" s="12">
        <v>69</v>
      </c>
      <c r="J165" s="24"/>
      <c r="K165" s="24">
        <v>2</v>
      </c>
      <c r="L165" s="103"/>
      <c r="M165" s="103"/>
      <c r="N165" s="83">
        <f>SUM(C165*15,F165*12,G165*7.5,H165*7.5,I165*7.5,J165*7.5,K165*7.5,L165*100,M165*20)</f>
        <v>2040</v>
      </c>
      <c r="O165" s="25"/>
      <c r="P165" s="25"/>
      <c r="Q165" s="25"/>
    </row>
    <row r="166" spans="1:17" ht="12.75" customHeight="1">
      <c r="A166" s="223"/>
      <c r="B166" s="10" t="s">
        <v>20</v>
      </c>
      <c r="C166" s="11">
        <v>115</v>
      </c>
      <c r="D166" s="11"/>
      <c r="E166" s="11">
        <v>8</v>
      </c>
      <c r="F166" s="11">
        <v>1</v>
      </c>
      <c r="G166" s="12">
        <v>35</v>
      </c>
      <c r="H166" s="12">
        <v>2</v>
      </c>
      <c r="I166" s="12">
        <v>4</v>
      </c>
      <c r="J166" s="24"/>
      <c r="K166" s="24">
        <v>11</v>
      </c>
      <c r="L166" s="104"/>
      <c r="M166" s="104">
        <v>3</v>
      </c>
      <c r="N166" s="83">
        <f>SUM(C166*15,F166*12,G166*7.5,H166*7.5,I166*7.5,J166*7.5,K166*7.5,L166*100,M166*20)</f>
        <v>2187</v>
      </c>
      <c r="O166" s="25"/>
      <c r="P166" s="25"/>
      <c r="Q166" s="25"/>
    </row>
    <row r="167" spans="1:17" ht="12.75" customHeight="1">
      <c r="A167" s="223"/>
      <c r="B167" s="10" t="s">
        <v>21</v>
      </c>
      <c r="C167" s="11">
        <v>115</v>
      </c>
      <c r="D167" s="11"/>
      <c r="E167" s="11">
        <v>54</v>
      </c>
      <c r="F167" s="11">
        <v>4</v>
      </c>
      <c r="G167" s="12">
        <v>85</v>
      </c>
      <c r="H167" s="12"/>
      <c r="I167" s="12">
        <v>9</v>
      </c>
      <c r="J167" s="24"/>
      <c r="K167" s="24">
        <v>28</v>
      </c>
      <c r="L167" s="104"/>
      <c r="M167" s="104"/>
      <c r="N167" s="83">
        <f>SUM(C167*15,F167*12,G167*7.5,H167*7.5,I167*7.5,J167*7.5,K167*7.5,L167*100,M167*20)</f>
        <v>2688</v>
      </c>
      <c r="O167" s="25"/>
      <c r="P167" s="25"/>
      <c r="Q167" s="25"/>
    </row>
    <row r="168" spans="1:17" ht="12.75" customHeight="1">
      <c r="A168" s="223"/>
      <c r="B168" s="10" t="s">
        <v>22</v>
      </c>
      <c r="C168" s="11">
        <v>89</v>
      </c>
      <c r="D168" s="11"/>
      <c r="E168" s="11">
        <v>3</v>
      </c>
      <c r="F168" s="11">
        <v>6</v>
      </c>
      <c r="G168" s="12">
        <v>32</v>
      </c>
      <c r="H168" s="12"/>
      <c r="I168" s="12">
        <v>9</v>
      </c>
      <c r="J168" s="24"/>
      <c r="K168" s="24">
        <v>14</v>
      </c>
      <c r="L168" s="104"/>
      <c r="M168" s="104"/>
      <c r="N168" s="83">
        <f>SUM(C168*15,F168*12,G168*7.5,H168*7.5,I168*7.5,J168*7.5,K168*7.5,L168*100,M168*20)</f>
        <v>1819.5</v>
      </c>
      <c r="O168" s="25"/>
      <c r="P168" s="25"/>
      <c r="Q168" s="25"/>
    </row>
    <row r="169" spans="1:17" ht="12.75" customHeight="1">
      <c r="A169" s="223"/>
      <c r="B169" s="10" t="s">
        <v>23</v>
      </c>
      <c r="C169" s="11">
        <v>21</v>
      </c>
      <c r="D169" s="11"/>
      <c r="E169" s="11">
        <v>3</v>
      </c>
      <c r="F169" s="11"/>
      <c r="G169" s="12">
        <v>4</v>
      </c>
      <c r="H169" s="12">
        <v>3</v>
      </c>
      <c r="I169" s="12"/>
      <c r="J169" s="24"/>
      <c r="K169" s="24">
        <v>9</v>
      </c>
      <c r="L169" s="104"/>
      <c r="M169" s="104"/>
      <c r="N169" s="83">
        <f>SUM(C169*15,F169*12,G169*7.5,H169*7.5,I169*7.5,J169*7.5,K169*7.5,L169*100,M169*20)</f>
        <v>435</v>
      </c>
      <c r="O169" s="25"/>
      <c r="P169" s="25"/>
      <c r="Q169" s="25"/>
    </row>
    <row r="170" spans="1:17" ht="12.75" customHeight="1">
      <c r="A170" s="223"/>
      <c r="B170" s="17" t="s">
        <v>24</v>
      </c>
      <c r="C170" s="18">
        <f>SUM(C165:C169)</f>
        <v>438</v>
      </c>
      <c r="D170" s="18"/>
      <c r="E170" s="18">
        <f aca="true" t="shared" si="30" ref="E170:P170">SUM(E165:E169)</f>
        <v>129</v>
      </c>
      <c r="F170" s="18">
        <f t="shared" si="30"/>
        <v>11</v>
      </c>
      <c r="G170" s="18">
        <f t="shared" si="30"/>
        <v>161</v>
      </c>
      <c r="H170" s="18">
        <f t="shared" si="30"/>
        <v>5</v>
      </c>
      <c r="I170" s="18">
        <f t="shared" si="30"/>
        <v>91</v>
      </c>
      <c r="J170" s="86">
        <f t="shared" si="30"/>
        <v>0</v>
      </c>
      <c r="K170" s="86">
        <f t="shared" si="30"/>
        <v>64</v>
      </c>
      <c r="L170" s="18">
        <f t="shared" si="30"/>
        <v>0</v>
      </c>
      <c r="M170" s="18">
        <f t="shared" si="30"/>
        <v>3</v>
      </c>
      <c r="N170" s="44">
        <f t="shared" si="30"/>
        <v>9169.5</v>
      </c>
      <c r="O170" s="44">
        <f t="shared" si="30"/>
        <v>0</v>
      </c>
      <c r="P170" s="44">
        <f t="shared" si="30"/>
        <v>0</v>
      </c>
      <c r="Q170" s="107">
        <f>SUM(N165:N169)-O170+P170</f>
        <v>9169.5</v>
      </c>
    </row>
    <row r="171" spans="1:17" ht="12.75" customHeight="1">
      <c r="A171" s="223">
        <v>42275</v>
      </c>
      <c r="B171" s="10" t="s">
        <v>19</v>
      </c>
      <c r="C171" s="11">
        <v>85</v>
      </c>
      <c r="D171" s="11"/>
      <c r="E171" s="11">
        <v>7</v>
      </c>
      <c r="F171" s="11">
        <v>1</v>
      </c>
      <c r="G171" s="12">
        <v>14</v>
      </c>
      <c r="H171" s="12">
        <v>0</v>
      </c>
      <c r="I171" s="12">
        <v>13</v>
      </c>
      <c r="J171" s="24"/>
      <c r="K171" s="24">
        <v>18</v>
      </c>
      <c r="L171" s="103"/>
      <c r="M171" s="103"/>
      <c r="N171" s="83">
        <f>SUM(C171*15,F171*12,G171*7.5,H171*7.5,I171*7.5,J171*7.5,K171*7.5,L171*100,M171*20)</f>
        <v>1624.5</v>
      </c>
      <c r="O171" s="25"/>
      <c r="P171" s="25"/>
      <c r="Q171" s="25"/>
    </row>
    <row r="172" spans="1:17" ht="12.75" customHeight="1">
      <c r="A172" s="223"/>
      <c r="B172" s="10" t="s">
        <v>20</v>
      </c>
      <c r="C172" s="11">
        <v>184</v>
      </c>
      <c r="D172" s="11"/>
      <c r="E172" s="11">
        <v>9</v>
      </c>
      <c r="F172" s="11">
        <v>4</v>
      </c>
      <c r="G172" s="12">
        <v>53</v>
      </c>
      <c r="H172" s="12">
        <v>2</v>
      </c>
      <c r="I172" s="12">
        <v>12</v>
      </c>
      <c r="J172" s="24"/>
      <c r="K172" s="24">
        <v>11</v>
      </c>
      <c r="L172" s="104">
        <v>1</v>
      </c>
      <c r="M172" s="104">
        <v>3</v>
      </c>
      <c r="N172" s="83">
        <f>SUM(C172*15,F172*12,G172*7.5,H172*7.5,I172*7.5,J172*7.5,K172*7.5,L172*100,M172*20)</f>
        <v>3553</v>
      </c>
      <c r="O172" s="25"/>
      <c r="P172" s="25"/>
      <c r="Q172" s="25"/>
    </row>
    <row r="173" spans="1:17" ht="12.75" customHeight="1">
      <c r="A173" s="223"/>
      <c r="B173" s="10" t="s">
        <v>21</v>
      </c>
      <c r="C173" s="11">
        <v>112</v>
      </c>
      <c r="D173" s="11"/>
      <c r="E173" s="11">
        <v>61</v>
      </c>
      <c r="F173" s="11">
        <v>6</v>
      </c>
      <c r="G173" s="12">
        <v>33</v>
      </c>
      <c r="H173" s="12">
        <v>4</v>
      </c>
      <c r="I173" s="12">
        <v>9</v>
      </c>
      <c r="J173" s="24"/>
      <c r="K173" s="24">
        <v>23</v>
      </c>
      <c r="L173" s="104"/>
      <c r="M173" s="104"/>
      <c r="N173" s="83">
        <f>SUM(C173*15,F173*12,G173*7.5,H173*7.5,I173*7.5,J173*7.5,K173*7.5,L173*100,M173*20)</f>
        <v>2269.5</v>
      </c>
      <c r="O173" s="25"/>
      <c r="P173" s="25"/>
      <c r="Q173" s="25"/>
    </row>
    <row r="174" spans="1:17" ht="12.75" customHeight="1">
      <c r="A174" s="223"/>
      <c r="B174" s="10" t="s">
        <v>22</v>
      </c>
      <c r="C174" s="11">
        <v>52</v>
      </c>
      <c r="D174" s="11"/>
      <c r="E174" s="11">
        <v>10</v>
      </c>
      <c r="F174" s="11">
        <v>1</v>
      </c>
      <c r="G174" s="12">
        <v>27</v>
      </c>
      <c r="H174" s="12"/>
      <c r="I174" s="12">
        <v>6</v>
      </c>
      <c r="J174" s="24"/>
      <c r="K174" s="24">
        <v>23</v>
      </c>
      <c r="L174" s="104"/>
      <c r="M174" s="104"/>
      <c r="N174" s="83">
        <f>SUM(C174*15,F174*12,G174*7.5,H174*7.5,I174*7.5,J174*7.5,K174*7.5,L174*100,M174*20)</f>
        <v>1212</v>
      </c>
      <c r="O174" s="25"/>
      <c r="P174" s="25"/>
      <c r="Q174" s="25"/>
    </row>
    <row r="175" spans="1:17" ht="12.75" customHeight="1">
      <c r="A175" s="223"/>
      <c r="B175" s="10" t="s">
        <v>23</v>
      </c>
      <c r="C175" s="11">
        <v>24</v>
      </c>
      <c r="D175" s="11"/>
      <c r="E175" s="11">
        <v>2</v>
      </c>
      <c r="F175" s="11">
        <v>1</v>
      </c>
      <c r="G175" s="12">
        <v>6</v>
      </c>
      <c r="H175" s="12"/>
      <c r="I175" s="12">
        <v>3</v>
      </c>
      <c r="J175" s="24"/>
      <c r="K175" s="24"/>
      <c r="L175" s="104"/>
      <c r="M175" s="104"/>
      <c r="N175" s="83">
        <f>SUM(C175*15,F175*12,G175*7.5,H175*7.5,I175*7.5,J175*7.5,K175*7.5,L175*100,M175*20)</f>
        <v>439.5</v>
      </c>
      <c r="O175" s="25"/>
      <c r="P175" s="25"/>
      <c r="Q175" s="25"/>
    </row>
    <row r="176" spans="1:17" ht="12.75" customHeight="1">
      <c r="A176" s="223"/>
      <c r="B176" s="17" t="s">
        <v>24</v>
      </c>
      <c r="C176" s="18">
        <f>SUM(C171:C175)</f>
        <v>457</v>
      </c>
      <c r="D176" s="18"/>
      <c r="E176" s="18">
        <f aca="true" t="shared" si="31" ref="E176:P176">SUM(E171:E175)</f>
        <v>89</v>
      </c>
      <c r="F176" s="18">
        <f t="shared" si="31"/>
        <v>13</v>
      </c>
      <c r="G176" s="18">
        <f t="shared" si="31"/>
        <v>133</v>
      </c>
      <c r="H176" s="18">
        <f t="shared" si="31"/>
        <v>6</v>
      </c>
      <c r="I176" s="18">
        <f t="shared" si="31"/>
        <v>43</v>
      </c>
      <c r="J176" s="86">
        <f t="shared" si="31"/>
        <v>0</v>
      </c>
      <c r="K176" s="86">
        <f t="shared" si="31"/>
        <v>75</v>
      </c>
      <c r="L176" s="18">
        <f t="shared" si="31"/>
        <v>1</v>
      </c>
      <c r="M176" s="18">
        <f t="shared" si="31"/>
        <v>3</v>
      </c>
      <c r="N176" s="44">
        <f t="shared" si="31"/>
        <v>9098.5</v>
      </c>
      <c r="O176" s="44">
        <f t="shared" si="31"/>
        <v>0</v>
      </c>
      <c r="P176" s="44">
        <f t="shared" si="31"/>
        <v>0</v>
      </c>
      <c r="Q176" s="107">
        <f>SUM(N171:N175)-O176+P176</f>
        <v>9098.5</v>
      </c>
    </row>
    <row r="177" spans="1:17" ht="12.75" customHeight="1">
      <c r="A177" s="223">
        <v>42276</v>
      </c>
      <c r="B177" s="10" t="s">
        <v>19</v>
      </c>
      <c r="C177" s="11">
        <v>86</v>
      </c>
      <c r="D177" s="11"/>
      <c r="E177" s="11">
        <v>1</v>
      </c>
      <c r="F177" s="11">
        <v>3</v>
      </c>
      <c r="G177" s="12">
        <v>16</v>
      </c>
      <c r="H177" s="12"/>
      <c r="I177" s="12">
        <v>5</v>
      </c>
      <c r="J177" s="24"/>
      <c r="K177" s="24">
        <v>7</v>
      </c>
      <c r="L177" s="103"/>
      <c r="M177" s="103"/>
      <c r="N177" s="83">
        <f>SUM(C177*15,F177*12,G177*7.5,H177*7.5,I177*7.5,J177*7.5,K177*7.5,L177*100,M177*20)</f>
        <v>1536</v>
      </c>
      <c r="O177" s="25"/>
      <c r="P177" s="25"/>
      <c r="Q177" s="25"/>
    </row>
    <row r="178" spans="1:17" ht="12.75" customHeight="1">
      <c r="A178" s="223"/>
      <c r="B178" s="10" t="s">
        <v>20</v>
      </c>
      <c r="C178" s="11">
        <v>91</v>
      </c>
      <c r="D178" s="11"/>
      <c r="E178" s="11">
        <v>9</v>
      </c>
      <c r="F178" s="11">
        <v>1</v>
      </c>
      <c r="G178" s="12">
        <v>42</v>
      </c>
      <c r="H178" s="12"/>
      <c r="I178" s="12">
        <v>3</v>
      </c>
      <c r="J178" s="24"/>
      <c r="K178" s="24">
        <v>21</v>
      </c>
      <c r="L178" s="104"/>
      <c r="M178" s="104">
        <v>1</v>
      </c>
      <c r="N178" s="83">
        <f>SUM(C178*15,F178*12,G178*7.5,H178*7.5,I178*7.5,J178*7.5,K178*7.5,L178*100,M178*20)</f>
        <v>1892</v>
      </c>
      <c r="O178" s="25">
        <v>30</v>
      </c>
      <c r="P178" s="25"/>
      <c r="Q178" s="25"/>
    </row>
    <row r="179" spans="1:17" ht="12.75" customHeight="1">
      <c r="A179" s="223"/>
      <c r="B179" s="10" t="s">
        <v>21</v>
      </c>
      <c r="C179" s="11">
        <v>141</v>
      </c>
      <c r="D179" s="11"/>
      <c r="E179" s="11">
        <v>52</v>
      </c>
      <c r="F179" s="11">
        <v>2</v>
      </c>
      <c r="G179" s="12">
        <v>30</v>
      </c>
      <c r="H179" s="12"/>
      <c r="I179" s="12">
        <v>8</v>
      </c>
      <c r="J179" s="24"/>
      <c r="K179" s="24">
        <v>29</v>
      </c>
      <c r="L179" s="104"/>
      <c r="M179" s="104"/>
      <c r="N179" s="83">
        <f>SUM(C179*15,F179*12,G179*7.5,H179*7.5,I179*7.5,J179*7.5,K179*7.5,L179*100,M179*20)</f>
        <v>2641.5</v>
      </c>
      <c r="O179" s="25"/>
      <c r="P179" s="25">
        <v>7.5</v>
      </c>
      <c r="Q179" s="25"/>
    </row>
    <row r="180" spans="1:17" ht="12.75" customHeight="1">
      <c r="A180" s="223"/>
      <c r="B180" s="10" t="s">
        <v>22</v>
      </c>
      <c r="C180" s="11">
        <v>66</v>
      </c>
      <c r="D180" s="11"/>
      <c r="E180" s="11">
        <v>5</v>
      </c>
      <c r="F180" s="11">
        <v>1</v>
      </c>
      <c r="G180" s="12">
        <v>20</v>
      </c>
      <c r="H180" s="12"/>
      <c r="I180" s="12">
        <v>9</v>
      </c>
      <c r="J180" s="24"/>
      <c r="K180" s="24">
        <v>7</v>
      </c>
      <c r="L180" s="104"/>
      <c r="M180" s="104"/>
      <c r="N180" s="83">
        <f>SUM(C180*15,F180*12,G180*7.5,H180*7.5,I180*7.5,J180*7.5,K180*7.5,L180*100,M180*20)</f>
        <v>1272</v>
      </c>
      <c r="O180" s="25"/>
      <c r="P180" s="25"/>
      <c r="Q180" s="25"/>
    </row>
    <row r="181" spans="1:17" ht="12.75" customHeight="1">
      <c r="A181" s="223"/>
      <c r="B181" s="10" t="s">
        <v>23</v>
      </c>
      <c r="C181" s="11">
        <v>16</v>
      </c>
      <c r="D181" s="11"/>
      <c r="E181" s="11">
        <v>9</v>
      </c>
      <c r="F181" s="11">
        <v>1</v>
      </c>
      <c r="G181" s="12">
        <v>15</v>
      </c>
      <c r="H181" s="12"/>
      <c r="I181" s="12">
        <v>2</v>
      </c>
      <c r="J181" s="24"/>
      <c r="K181" s="24">
        <v>5</v>
      </c>
      <c r="L181" s="104"/>
      <c r="M181" s="104"/>
      <c r="N181" s="83">
        <f>SUM(C181*15,F181*12,G181*7.5,H181*7.5,I181*7.5,J181*7.5,K181*7.5,L181*100,M181*20)</f>
        <v>417</v>
      </c>
      <c r="O181" s="25"/>
      <c r="P181" s="25"/>
      <c r="Q181" s="25"/>
    </row>
    <row r="182" spans="1:17" ht="12.75" customHeight="1">
      <c r="A182" s="223"/>
      <c r="B182" s="17" t="s">
        <v>24</v>
      </c>
      <c r="C182" s="18">
        <f>SUM(C177:C181)</f>
        <v>400</v>
      </c>
      <c r="D182" s="18"/>
      <c r="E182" s="18">
        <f aca="true" t="shared" si="32" ref="E182:P182">SUM(E177:E181)</f>
        <v>76</v>
      </c>
      <c r="F182" s="18">
        <f t="shared" si="32"/>
        <v>8</v>
      </c>
      <c r="G182" s="18">
        <f t="shared" si="32"/>
        <v>123</v>
      </c>
      <c r="H182" s="18">
        <f t="shared" si="32"/>
        <v>0</v>
      </c>
      <c r="I182" s="18">
        <f t="shared" si="32"/>
        <v>27</v>
      </c>
      <c r="J182" s="86">
        <f t="shared" si="32"/>
        <v>0</v>
      </c>
      <c r="K182" s="86">
        <f t="shared" si="32"/>
        <v>69</v>
      </c>
      <c r="L182" s="18">
        <f t="shared" si="32"/>
        <v>0</v>
      </c>
      <c r="M182" s="18">
        <f t="shared" si="32"/>
        <v>1</v>
      </c>
      <c r="N182" s="44">
        <f t="shared" si="32"/>
        <v>7758.5</v>
      </c>
      <c r="O182" s="44">
        <f t="shared" si="32"/>
        <v>30</v>
      </c>
      <c r="P182" s="44">
        <f t="shared" si="32"/>
        <v>7.5</v>
      </c>
      <c r="Q182" s="107">
        <f>SUM(N177:N181)-O182+P182</f>
        <v>7736</v>
      </c>
    </row>
    <row r="183" spans="1:17" ht="12.75" customHeight="1">
      <c r="A183" s="223">
        <v>42277</v>
      </c>
      <c r="B183" s="10" t="s">
        <v>19</v>
      </c>
      <c r="C183" s="11">
        <v>19</v>
      </c>
      <c r="D183" s="11"/>
      <c r="E183" s="11"/>
      <c r="F183" s="11"/>
      <c r="G183" s="12">
        <v>5</v>
      </c>
      <c r="H183" s="12"/>
      <c r="I183" s="12">
        <v>3</v>
      </c>
      <c r="J183" s="24"/>
      <c r="K183" s="24">
        <v>2</v>
      </c>
      <c r="L183" s="103"/>
      <c r="M183" s="103"/>
      <c r="N183" s="83">
        <f>SUM(C183*15,F183*12,G183*7.5,H183*7.5,I183*7.5,J183*7.5,K183*7.5,L183*100,M183*20)</f>
        <v>360</v>
      </c>
      <c r="O183" s="25"/>
      <c r="P183" s="25"/>
      <c r="Q183" s="25"/>
    </row>
    <row r="184" spans="1:17" ht="12.75" customHeight="1">
      <c r="A184" s="223"/>
      <c r="B184" s="10" t="s">
        <v>20</v>
      </c>
      <c r="C184" s="11">
        <v>98</v>
      </c>
      <c r="D184" s="11"/>
      <c r="E184" s="11">
        <v>5</v>
      </c>
      <c r="F184" s="11"/>
      <c r="G184" s="12">
        <v>18</v>
      </c>
      <c r="H184" s="12"/>
      <c r="I184" s="12">
        <v>4</v>
      </c>
      <c r="J184" s="24"/>
      <c r="K184" s="24">
        <v>6</v>
      </c>
      <c r="L184" s="104"/>
      <c r="M184" s="104"/>
      <c r="N184" s="83">
        <f>SUM(C184*15,F184*12,G184*7.5,H184*7.5,I184*7.5,J184*7.5,K184*7.5,L184*100,M184*20)</f>
        <v>1680</v>
      </c>
      <c r="O184" s="25"/>
      <c r="P184" s="25"/>
      <c r="Q184" s="25"/>
    </row>
    <row r="185" spans="1:17" ht="12.75" customHeight="1">
      <c r="A185" s="223"/>
      <c r="B185" s="10" t="s">
        <v>21</v>
      </c>
      <c r="C185" s="11">
        <v>96</v>
      </c>
      <c r="D185" s="11"/>
      <c r="E185" s="11">
        <v>4</v>
      </c>
      <c r="F185" s="11">
        <v>1</v>
      </c>
      <c r="G185" s="12">
        <v>12</v>
      </c>
      <c r="H185" s="12"/>
      <c r="I185" s="12">
        <v>3</v>
      </c>
      <c r="J185" s="24"/>
      <c r="K185" s="24">
        <v>25</v>
      </c>
      <c r="L185" s="104"/>
      <c r="M185" s="104"/>
      <c r="N185" s="83">
        <f>SUM(C185*15,F185*12,G185*7.5,H185*7.5,I185*7.5,J185*7.5,K185*7.5,L185*100,M185*20)</f>
        <v>1752</v>
      </c>
      <c r="O185" s="25"/>
      <c r="P185" s="25"/>
      <c r="Q185" s="25"/>
    </row>
    <row r="186" spans="1:17" ht="12.75" customHeight="1">
      <c r="A186" s="223"/>
      <c r="B186" s="10" t="s">
        <v>22</v>
      </c>
      <c r="C186" s="11">
        <v>35</v>
      </c>
      <c r="D186" s="11"/>
      <c r="E186" s="11">
        <v>4</v>
      </c>
      <c r="F186" s="11"/>
      <c r="G186" s="12">
        <v>48</v>
      </c>
      <c r="H186" s="12"/>
      <c r="I186" s="12">
        <v>2</v>
      </c>
      <c r="J186" s="24"/>
      <c r="K186" s="24">
        <v>2</v>
      </c>
      <c r="L186" s="104"/>
      <c r="M186" s="104"/>
      <c r="N186" s="83">
        <f>SUM(C186*15,F186*12,G186*7.5,H186*7.5,I186*7.5,J186*7.5,K186*7.5,L186*100,M186*20)</f>
        <v>915</v>
      </c>
      <c r="O186" s="25"/>
      <c r="P186" s="25"/>
      <c r="Q186" s="25"/>
    </row>
    <row r="187" spans="1:17" ht="12.75" customHeight="1">
      <c r="A187" s="223"/>
      <c r="B187" s="10" t="s">
        <v>23</v>
      </c>
      <c r="C187" s="11">
        <v>9</v>
      </c>
      <c r="D187" s="11"/>
      <c r="E187" s="11">
        <v>2</v>
      </c>
      <c r="F187" s="11"/>
      <c r="G187" s="12">
        <v>1</v>
      </c>
      <c r="H187" s="12"/>
      <c r="I187" s="12"/>
      <c r="J187" s="24"/>
      <c r="K187" s="24"/>
      <c r="L187" s="104"/>
      <c r="M187" s="104"/>
      <c r="N187" s="83">
        <f>SUM(C187*15,F187*12,G187*7.5,H187*7.5,I187*7.5,J187*7.5,K187*7.5,L187*100,M187*20)</f>
        <v>142.5</v>
      </c>
      <c r="O187" s="25"/>
      <c r="P187" s="25"/>
      <c r="Q187" s="25"/>
    </row>
    <row r="188" spans="1:17" ht="12.75" customHeight="1">
      <c r="A188" s="223"/>
      <c r="B188" s="17" t="s">
        <v>24</v>
      </c>
      <c r="C188" s="18">
        <f>SUM(C183:C187)</f>
        <v>257</v>
      </c>
      <c r="D188" s="18"/>
      <c r="E188" s="18">
        <f aca="true" t="shared" si="33" ref="E188:P188">SUM(E183:E187)</f>
        <v>15</v>
      </c>
      <c r="F188" s="18">
        <f t="shared" si="33"/>
        <v>1</v>
      </c>
      <c r="G188" s="18">
        <f t="shared" si="33"/>
        <v>84</v>
      </c>
      <c r="H188" s="18">
        <f t="shared" si="33"/>
        <v>0</v>
      </c>
      <c r="I188" s="18">
        <f t="shared" si="33"/>
        <v>12</v>
      </c>
      <c r="J188" s="86">
        <f t="shared" si="33"/>
        <v>0</v>
      </c>
      <c r="K188" s="86">
        <f t="shared" si="33"/>
        <v>35</v>
      </c>
      <c r="L188" s="18">
        <f t="shared" si="33"/>
        <v>0</v>
      </c>
      <c r="M188" s="18">
        <f t="shared" si="33"/>
        <v>0</v>
      </c>
      <c r="N188" s="44">
        <f t="shared" si="33"/>
        <v>4849.5</v>
      </c>
      <c r="O188" s="44">
        <f t="shared" si="33"/>
        <v>0</v>
      </c>
      <c r="P188" s="44">
        <f t="shared" si="33"/>
        <v>0</v>
      </c>
      <c r="Q188" s="107">
        <f>SUM(N183:N187)-O188+P188</f>
        <v>4849.5</v>
      </c>
    </row>
    <row r="189" spans="1:17" ht="12.75" customHeight="1">
      <c r="A189" s="224" t="s">
        <v>25</v>
      </c>
      <c r="B189" s="224">
        <v>920</v>
      </c>
      <c r="C189" s="21">
        <f aca="true" t="shared" si="34" ref="C189:Q189">SUM(C158,C164,C170,C176,C182,C188)</f>
        <v>2759</v>
      </c>
      <c r="D189" s="21">
        <f t="shared" si="34"/>
        <v>0</v>
      </c>
      <c r="E189" s="21">
        <f t="shared" si="34"/>
        <v>488</v>
      </c>
      <c r="F189" s="21">
        <f t="shared" si="34"/>
        <v>55</v>
      </c>
      <c r="G189" s="21">
        <f t="shared" si="34"/>
        <v>1170</v>
      </c>
      <c r="H189" s="21">
        <f t="shared" si="34"/>
        <v>20</v>
      </c>
      <c r="I189" s="21">
        <f t="shared" si="34"/>
        <v>240</v>
      </c>
      <c r="J189" s="21">
        <f t="shared" si="34"/>
        <v>0</v>
      </c>
      <c r="K189" s="21">
        <f t="shared" si="34"/>
        <v>346</v>
      </c>
      <c r="L189" s="21">
        <f t="shared" si="34"/>
        <v>1</v>
      </c>
      <c r="M189" s="21">
        <f t="shared" si="34"/>
        <v>8</v>
      </c>
      <c r="N189" s="48">
        <f t="shared" si="34"/>
        <v>55625</v>
      </c>
      <c r="O189" s="48">
        <f t="shared" si="34"/>
        <v>667.5</v>
      </c>
      <c r="P189" s="48">
        <f t="shared" si="34"/>
        <v>7.5</v>
      </c>
      <c r="Q189" s="48">
        <f t="shared" si="34"/>
        <v>54965</v>
      </c>
    </row>
    <row r="190" spans="1:17" ht="12.75" customHeight="1">
      <c r="A190" s="236" t="s">
        <v>66</v>
      </c>
      <c r="B190" s="236"/>
      <c r="C190" s="39">
        <f>SUM(C22,C65,C108,C152,C189)</f>
        <v>24533</v>
      </c>
      <c r="D190" s="39">
        <v>4477</v>
      </c>
      <c r="E190" s="39">
        <f aca="true" t="shared" si="35" ref="E190:Q190">SUM(E22,E65,E108,E152,E189)</f>
        <v>3263</v>
      </c>
      <c r="F190" s="39">
        <f t="shared" si="35"/>
        <v>2712</v>
      </c>
      <c r="G190" s="39">
        <f t="shared" si="35"/>
        <v>9665</v>
      </c>
      <c r="H190" s="39">
        <f t="shared" si="35"/>
        <v>296</v>
      </c>
      <c r="I190" s="39">
        <f t="shared" si="35"/>
        <v>3364</v>
      </c>
      <c r="J190" s="39">
        <f t="shared" si="35"/>
        <v>19</v>
      </c>
      <c r="K190" s="39">
        <f t="shared" si="35"/>
        <v>5922</v>
      </c>
      <c r="L190" s="39">
        <f t="shared" si="35"/>
        <v>20</v>
      </c>
      <c r="M190" s="39">
        <f t="shared" si="35"/>
        <v>50</v>
      </c>
      <c r="N190" s="118">
        <f t="shared" si="35"/>
        <v>549061.5</v>
      </c>
      <c r="O190" s="118">
        <f t="shared" si="35"/>
        <v>1892</v>
      </c>
      <c r="P190" s="118">
        <f t="shared" si="35"/>
        <v>173.5</v>
      </c>
      <c r="Q190" s="118">
        <f t="shared" si="35"/>
        <v>546315.5</v>
      </c>
    </row>
  </sheetData>
  <sheetProtection selectLockedCells="1" selectUnlockedCells="1"/>
  <mergeCells count="41">
    <mergeCell ref="A1:Q1"/>
    <mergeCell ref="A2:B2"/>
    <mergeCell ref="C2:E2"/>
    <mergeCell ref="G2:K2"/>
    <mergeCell ref="L2:M2"/>
    <mergeCell ref="A4:A9"/>
    <mergeCell ref="A10:A15"/>
    <mergeCell ref="A16:A21"/>
    <mergeCell ref="A22:B22"/>
    <mergeCell ref="A23:A28"/>
    <mergeCell ref="A29:A34"/>
    <mergeCell ref="A35:A40"/>
    <mergeCell ref="A41:A46"/>
    <mergeCell ref="A47:A52"/>
    <mergeCell ref="A53:A58"/>
    <mergeCell ref="A59:A64"/>
    <mergeCell ref="A65:B65"/>
    <mergeCell ref="A66:A71"/>
    <mergeCell ref="A72:A77"/>
    <mergeCell ref="A78:A83"/>
    <mergeCell ref="A84:A89"/>
    <mergeCell ref="A90:A95"/>
    <mergeCell ref="A96:A101"/>
    <mergeCell ref="A102:A107"/>
    <mergeCell ref="A165:A170"/>
    <mergeCell ref="A108:B108"/>
    <mergeCell ref="A109:A114"/>
    <mergeCell ref="A115:A121"/>
    <mergeCell ref="A122:A127"/>
    <mergeCell ref="A128:A133"/>
    <mergeCell ref="A134:A139"/>
    <mergeCell ref="A171:A176"/>
    <mergeCell ref="A177:A182"/>
    <mergeCell ref="A183:A188"/>
    <mergeCell ref="A189:B189"/>
    <mergeCell ref="A190:B190"/>
    <mergeCell ref="A140:A145"/>
    <mergeCell ref="A146:A151"/>
    <mergeCell ref="A152:B152"/>
    <mergeCell ref="A153:A158"/>
    <mergeCell ref="A159:A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rosicleia leandro</cp:lastModifiedBy>
  <dcterms:modified xsi:type="dcterms:W3CDTF">2021-05-25T15:26:06Z</dcterms:modified>
  <cp:category/>
  <cp:version/>
  <cp:contentType/>
  <cp:contentStatus/>
  <cp:revision>5</cp:revision>
</cp:coreProperties>
</file>